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https://aptiture-my.sharepoint.com/personal/ubind_platform_aptiture_com/Documents/UBindProduction/Development/PSC-PropertyClub/"/>
    </mc:Choice>
  </mc:AlternateContent>
  <xr:revisionPtr revIDLastSave="31" documentId="10_ncr:100000_{7F6869EB-F7DB-45DC-AC23-C7652B365BBB}" xr6:coauthVersionLast="43" xr6:coauthVersionMax="43" xr10:uidLastSave="{048956AD-B079-48C5-8A40-815D8D445038}"/>
  <bookViews>
    <workbookView xWindow="0" yWindow="0" windowWidth="38400" windowHeight="14610" tabRatio="892" firstSheet="4" activeTab="4" xr2:uid="{00000000-000D-0000-FFFF-FFFF00000000}"/>
  </bookViews>
  <sheets>
    <sheet name="Question Sets" sheetId="15" r:id="rId1"/>
    <sheet name="Repeating Question Sets" sheetId="28" r:id="rId2"/>
    <sheet name="Question Options" sheetId="29" r:id="rId3"/>
    <sheet name="Triggers" sheetId="25" r:id="rId4"/>
    <sheet name="Risk 1" sheetId="18" r:id="rId5"/>
    <sheet name="Risk 1 (No Discount)" sheetId="34" r:id="rId6"/>
    <sheet name="Risk 2" sheetId="24" r:id="rId7"/>
    <sheet name="Statutory Rates" sheetId="26" r:id="rId8"/>
    <sheet name="Payments" sheetId="33" r:id="rId9"/>
    <sheet name="Totals" sheetId="13" r:id="rId10"/>
    <sheet name="Settings" sheetId="32" r:id="rId11"/>
    <sheet name="Styles" sheetId="31" r:id="rId12"/>
    <sheet name="Text" sheetId="14" r:id="rId13"/>
    <sheet name="Drop Downs" sheetId="30" r:id="rId14"/>
    <sheet name="Policy" sheetId="16" state="hidden" r:id="rId15"/>
    <sheet name="Outputs" sheetId="10" r:id="rId16"/>
    <sheet name="Rating Factors" sheetId="2" r:id="rId17"/>
  </sheets>
  <definedNames>
    <definedName name="Colour_Accent_1">Settings!$K$28</definedName>
    <definedName name="Colour_Accent_2">Settings!$K$29</definedName>
    <definedName name="Colour_Background_1">Settings!$K$23</definedName>
    <definedName name="Colour_Background_2">Settings!$K$24</definedName>
    <definedName name="Colour_Background_3">Settings!$K$25</definedName>
    <definedName name="Colour_Borders">Settings!$K$30</definedName>
    <definedName name="Colour_Decline">Settings!$K$33</definedName>
    <definedName name="Colour_Foreground_1">Settings!$K$26</definedName>
    <definedName name="Colour_Foreground_2">Settings!$K$27</definedName>
    <definedName name="Colour_Hard_Referral">Settings!$K$32</definedName>
    <definedName name="Colour_Soft_Referral">Settings!$K$31</definedName>
    <definedName name="Input_Payment_Method">'Question Sets'!$AK$76</definedName>
    <definedName name="Input_Payment_Option">'Question Sets'!$AK$73</definedName>
    <definedName name="mobile_animals_in_transit_premium" localSheetId="5">'Rating Factors'!#REF!</definedName>
    <definedName name="mobile_animals_in_transit_premium">'Rating Factors'!#REF!</definedName>
    <definedName name="mobile_staff_covered_under_base_PL_premium">'Rating Factors'!$C$33</definedName>
    <definedName name="mobile_tools_premium" localSheetId="5">'Rating Factors'!#REF!</definedName>
    <definedName name="mobile_tools_premium">'Rating Factors'!#REF!</definedName>
    <definedName name="mobile_tools_sum_insured" localSheetId="5">'Rating Factors'!#REF!</definedName>
    <definedName name="mobile_tools_sum_insured">'Rating Factors'!#REF!</definedName>
    <definedName name="mobile_trailers_premium" localSheetId="5">'Rating Factors'!#REF!</definedName>
    <definedName name="mobile_trailers_premium">'Rating Factors'!#REF!</definedName>
    <definedName name="mobile_trailers_sum_insured" localSheetId="5">'Rating Factors'!#REF!</definedName>
    <definedName name="mobile_trailers_sum_insured">'Rating Factors'!#REF!</definedName>
    <definedName name="Payment_Methods_Direct_Default">Payments!$B$24:$F$24</definedName>
    <definedName name="Payment_Methods_Direct_Enabled">Payments!$B$23:$F$23</definedName>
    <definedName name="Payment_Methods_Direct_Merchant_Fee">Payments!$B$26:$F$26</definedName>
    <definedName name="Payment_Methods_Direct_Transaction_Fee">Payments!$B$25:$F$25</definedName>
    <definedName name="Payment_Methods_Funded_Default">Payments!$B$29:$F$29</definedName>
    <definedName name="Payment_Methods_Funded_Enabled">Payments!$B$28:$F$28</definedName>
    <definedName name="Payment_Methods_Funded_Merchant_Fee">Payments!$B$31:$F$31</definedName>
    <definedName name="Payment_Methods_Funded_Transaction_Fee">Payments!$B$30:$F$30</definedName>
    <definedName name="Payment_Option_Annual">Payments!$C$7</definedName>
    <definedName name="Payment_Option_Fortnightly">Payments!$E$7</definedName>
    <definedName name="Payment_Option_Monthly">Payments!$D$7</definedName>
    <definedName name="Payment_Option_Weekly">Payments!$F$7</definedName>
    <definedName name="Payment_Options_Default">Payments!$B$8:$F$8</definedName>
    <definedName name="Payment_Options_Direct_Interest_Rate">Payments!$B$13:$F$13</definedName>
    <definedName name="Payment_Options_Direct_Once_Off_Fee">Payments!$B$11:$F$11</definedName>
    <definedName name="Payment_Options_Direct_Per_Instalment_Fee">Payments!$B$12:$F$12</definedName>
    <definedName name="Payment_Options_Funded_Interest_Rate">Payments!$B$17:$F$17</definedName>
    <definedName name="Payment_Options_Funded_Once_Off_Fee">Payments!$B$15:$F$15</definedName>
    <definedName name="Payment_Options_Funded_Per_Instalment_Fee">Payments!$B$16:$F$16</definedName>
    <definedName name="Payment_Options_Number_Of_Instalments">Payments!$B$9:$F$9</definedName>
    <definedName name="Payment_Options_Type">Payments!$B$7:$F$7</definedName>
    <definedName name="Repeating_Question_Sets_Values" localSheetId="5">Table_Repeating_Question_Sets[[#All],[Value 1]:[Value 10]]</definedName>
    <definedName name="Repeating_Question_Sets_Values">Table_Repeating_Question_Sets[[#All],[Value 1]:[Value 10]]</definedName>
    <definedName name="Risk_1_ESL" localSheetId="5">'Risk 1 (No Discount)'!$J$32</definedName>
    <definedName name="Risk_1_ESL">'Risk 1'!$J$46</definedName>
    <definedName name="Risk_1_Name" localSheetId="5">'Risk 1 (No Discount)'!$J$7</definedName>
    <definedName name="Risk_1_Name">'Risk 1'!$J$7</definedName>
    <definedName name="Risk_1_Prefix" localSheetId="5">'Risk 1 (No Discount)'!$J$8</definedName>
    <definedName name="Risk_1_Prefix">'Risk 1'!$J$8</definedName>
    <definedName name="Risk_1_Type" localSheetId="5">'Risk 1 (No Discount)'!$J$31</definedName>
    <definedName name="Risk_1_Type">'Risk 1'!$J$45</definedName>
    <definedName name="Risk_2_ESL">'Risk 2'!$J$26</definedName>
    <definedName name="Risk_2_Name">'Risk 2'!$J$7</definedName>
    <definedName name="Risk_2_Prefix">'Risk 2'!$J$8</definedName>
    <definedName name="Risk_2_Type">'Risk 2'!$J$25</definedName>
    <definedName name="Select_Bootstrap_Columns">'Drop Downs'!$B$53:$B$64</definedName>
    <definedName name="Select_Data_Type">'Drop Downs'!$B$7:$B$20</definedName>
    <definedName name="Select_ESL_Eligibility" localSheetId="5">Table_ESL[Value]</definedName>
    <definedName name="Select_ESL_Eligibility">Table_ESL[Value]</definedName>
    <definedName name="Select_Input_Type">'Drop Downs'!$B$38:$B$51</definedName>
    <definedName name="Select_Payment_Methods">'Drop Downs'!$B$75:$B$77</definedName>
    <definedName name="Select_Payment_Options">'Drop Downs'!$B$70:$B$73</definedName>
    <definedName name="Select_Rating_Factor">'Question Sets'!$B$6:$B$55</definedName>
    <definedName name="Select_Repeating_Data_Type">'Drop Downs'!$B$23:$B$35</definedName>
    <definedName name="Select_Risk_Type" localSheetId="5">Table_Risk_Types[Value]</definedName>
    <definedName name="Select_Risk_Type">Table_Risk_Types[Value]</definedName>
    <definedName name="Select_Yes_No">'Drop Downs'!$B$67:$B$68</definedName>
    <definedName name="Settings_Financial_Commission_Rate">Settings!$K$10</definedName>
    <definedName name="Settings_Financial_Service_Fee_Once_Off">Settings!$K$11</definedName>
    <definedName name="Settings_Financial_Service_Fee_Premium_Percent">Settings!$K$12</definedName>
    <definedName name="settings_organisation_name">Text!$L$7</definedName>
    <definedName name="Settings_Styling_Font_Body_Text">Settings!$K$16</definedName>
    <definedName name="Settings_Styling_Font_Headings">Settings!$K$15</definedName>
    <definedName name="Settings_Styling_Font_Labels">Settings!$K$17</definedName>
    <definedName name="Settings_Styling_Font_Weight_Body_Text">Settings!$K$20</definedName>
    <definedName name="Settings_Styling_Font_Weight_Headings">Settings!$K$19</definedName>
    <definedName name="Settings_Styling_Font_Weight_Labels">Settings!$K$21</definedName>
    <definedName name="Settings_Styling_Other_Default_Border_Radius">Settings!$K$36</definedName>
    <definedName name="Settings_Styling_Other_Sidebar_Width">Settings!$K$38</definedName>
    <definedName name="Settings_Styling_Other_Small_Device_Margin">Settings!$K$40</definedName>
    <definedName name="Settings_Styling_Other_Tooltip_Panel_Background_Colour">Styles!$R$79</definedName>
    <definedName name="Settings_Styling_Other_Tooltip_Panel_Border">Styles!$U$79</definedName>
    <definedName name="Settings_Styling_Sidebar_Header_Background_Colour">Styles!$R$97</definedName>
    <definedName name="Totals_Instalment_Instalment_Amount">Totals!$C$23</definedName>
    <definedName name="Totals_Instalment_Yearly_Instalments">Totals!$C$22</definedName>
  </definedName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K7" i="15" l="1"/>
  <c r="J11" i="18"/>
  <c r="J41" i="18"/>
  <c r="J42" i="18"/>
  <c r="AK9" i="15"/>
  <c r="J12" i="18"/>
  <c r="AK10" i="15"/>
  <c r="J14" i="18"/>
  <c r="J27" i="18"/>
  <c r="J28" i="18"/>
  <c r="AK12" i="15"/>
  <c r="J15" i="18"/>
  <c r="J29" i="18"/>
  <c r="J30" i="18"/>
  <c r="J31" i="18"/>
  <c r="J32" i="18"/>
  <c r="J34" i="18"/>
  <c r="J47" i="18"/>
  <c r="J28" i="34"/>
  <c r="J11" i="34"/>
  <c r="J27" i="34"/>
  <c r="E21" i="18"/>
  <c r="E20" i="18"/>
  <c r="E17" i="18"/>
  <c r="D5" i="28"/>
  <c r="D7" i="28"/>
  <c r="D9" i="28"/>
  <c r="D11" i="28"/>
  <c r="D13" i="28"/>
  <c r="D5" i="15"/>
  <c r="D16" i="15"/>
  <c r="D18" i="15"/>
  <c r="D24" i="15"/>
  <c r="D60" i="15"/>
  <c r="D70" i="15"/>
  <c r="D74" i="15"/>
  <c r="D88" i="15"/>
  <c r="D14" i="28"/>
  <c r="D61" i="15"/>
  <c r="D6" i="15"/>
  <c r="D7" i="15"/>
  <c r="D10" i="28"/>
  <c r="D75" i="15"/>
  <c r="D6" i="28"/>
  <c r="D19" i="15"/>
  <c r="D71" i="15"/>
  <c r="D12" i="28"/>
  <c r="D20" i="15"/>
  <c r="D89" i="15"/>
  <c r="D90" i="15"/>
  <c r="D25" i="15"/>
  <c r="D8" i="28"/>
  <c r="D17" i="15"/>
  <c r="E36" i="18"/>
  <c r="E31" i="18"/>
  <c r="D26" i="15"/>
  <c r="D62" i="15"/>
  <c r="D76" i="15"/>
  <c r="D91" i="15"/>
  <c r="D8" i="15"/>
  <c r="D9" i="15"/>
  <c r="D21" i="15"/>
  <c r="D72" i="15"/>
  <c r="D63" i="15"/>
  <c r="D64" i="15"/>
  <c r="D27" i="15"/>
  <c r="E12" i="25"/>
  <c r="D92" i="15"/>
  <c r="D10" i="15"/>
  <c r="D73" i="15"/>
  <c r="D77" i="15"/>
  <c r="D93" i="15"/>
  <c r="D22" i="15"/>
  <c r="D65" i="15"/>
  <c r="D28" i="15"/>
  <c r="D11" i="15"/>
  <c r="E11" i="25"/>
  <c r="D12" i="15"/>
  <c r="D66" i="15"/>
  <c r="D29" i="15"/>
  <c r="D23" i="15"/>
  <c r="D78" i="15"/>
  <c r="J14" i="34"/>
  <c r="J23" i="34"/>
  <c r="E47" i="15"/>
  <c r="F47" i="15"/>
  <c r="AK47" i="15"/>
  <c r="AV47" i="15"/>
  <c r="AW47" i="15"/>
  <c r="AK48" i="15"/>
  <c r="AM48" i="15"/>
  <c r="AK49" i="15"/>
  <c r="AM49" i="15"/>
  <c r="AK50" i="15"/>
  <c r="AM50" i="15"/>
  <c r="AK51" i="15"/>
  <c r="AM51" i="15"/>
  <c r="AK52" i="15"/>
  <c r="AM52" i="15"/>
  <c r="AK53" i="15"/>
  <c r="AM53" i="15"/>
  <c r="AK54" i="15"/>
  <c r="AM54" i="15"/>
  <c r="G55" i="15"/>
  <c r="AK55" i="15"/>
  <c r="AK56" i="15"/>
  <c r="AV56" i="15"/>
  <c r="AW56" i="15"/>
  <c r="AK57" i="15"/>
  <c r="AM57" i="15"/>
  <c r="AK58" i="15"/>
  <c r="AM58" i="15"/>
  <c r="AK59" i="15"/>
  <c r="AM59" i="15"/>
  <c r="AX47" i="15"/>
  <c r="AY24" i="15"/>
  <c r="AZ60" i="15"/>
  <c r="I53" i="29"/>
  <c r="I54" i="29"/>
  <c r="I55" i="29"/>
  <c r="I56" i="29"/>
  <c r="I57" i="29"/>
  <c r="I58" i="29"/>
  <c r="I59" i="29"/>
  <c r="I60" i="29"/>
  <c r="I61" i="29"/>
  <c r="I62" i="29"/>
  <c r="I63" i="29"/>
  <c r="I64" i="29"/>
  <c r="I65" i="29"/>
  <c r="BA47" i="15" a="1"/>
  <c r="BA47" i="15"/>
  <c r="BD47" i="15"/>
  <c r="BC47" i="15"/>
  <c r="BB47" i="15"/>
  <c r="BE47" i="15"/>
  <c r="BF47" i="15"/>
  <c r="E48" i="15"/>
  <c r="BA48" i="15" a="1"/>
  <c r="BA48" i="15"/>
  <c r="BD48" i="15"/>
  <c r="BC48" i="15"/>
  <c r="BB48" i="15"/>
  <c r="E49" i="15"/>
  <c r="BI49" i="15"/>
  <c r="BA49" i="15" a="1"/>
  <c r="BA49" i="15"/>
  <c r="BD49" i="15"/>
  <c r="BC49" i="15"/>
  <c r="BB49" i="15"/>
  <c r="BE49" i="15"/>
  <c r="BF49" i="15"/>
  <c r="E50" i="15"/>
  <c r="BI50" i="15"/>
  <c r="BA50" i="15" a="1"/>
  <c r="BA50" i="15"/>
  <c r="BD50" i="15"/>
  <c r="BC50" i="15"/>
  <c r="BB50" i="15"/>
  <c r="BE50" i="15"/>
  <c r="BF50" i="15"/>
  <c r="E51" i="15"/>
  <c r="BI51" i="15"/>
  <c r="H37" i="29"/>
  <c r="H38" i="29"/>
  <c r="BA51" i="15" a="1"/>
  <c r="BA51" i="15"/>
  <c r="BD51" i="15"/>
  <c r="BC51" i="15"/>
  <c r="BB51" i="15"/>
  <c r="BE51" i="15"/>
  <c r="BF51" i="15"/>
  <c r="E52" i="15"/>
  <c r="BI52" i="15"/>
  <c r="BA52" i="15" a="1"/>
  <c r="BA52" i="15"/>
  <c r="BD52" i="15"/>
  <c r="BC52" i="15"/>
  <c r="BB52" i="15"/>
  <c r="BE52" i="15"/>
  <c r="BF52" i="15"/>
  <c r="E53" i="15"/>
  <c r="BA53" i="15" a="1"/>
  <c r="BA53" i="15"/>
  <c r="BD53" i="15"/>
  <c r="BC53" i="15"/>
  <c r="BB53" i="15"/>
  <c r="E54" i="15"/>
  <c r="BA54" i="15" a="1"/>
  <c r="BA54" i="15"/>
  <c r="BD54" i="15"/>
  <c r="BC54" i="15"/>
  <c r="BB54" i="15"/>
  <c r="BE54" i="15"/>
  <c r="BF54" i="15"/>
  <c r="E55" i="15"/>
  <c r="BI55" i="15"/>
  <c r="BA55" i="15" a="1"/>
  <c r="BA55" i="15"/>
  <c r="BD55" i="15"/>
  <c r="BC55" i="15"/>
  <c r="BB55" i="15"/>
  <c r="E56" i="15"/>
  <c r="BA56" i="15" a="1"/>
  <c r="BA56" i="15"/>
  <c r="BD56" i="15"/>
  <c r="BC56" i="15"/>
  <c r="BB56" i="15"/>
  <c r="BE56" i="15"/>
  <c r="BF56" i="15"/>
  <c r="E57" i="15"/>
  <c r="BI57" i="15"/>
  <c r="BA57" i="15" a="1"/>
  <c r="BA57" i="15"/>
  <c r="BD57" i="15"/>
  <c r="BC57" i="15"/>
  <c r="BB57" i="15"/>
  <c r="E58" i="15"/>
  <c r="BI58" i="15"/>
  <c r="BA58" i="15" a="1"/>
  <c r="BA58" i="15"/>
  <c r="BD58" i="15"/>
  <c r="BC58" i="15"/>
  <c r="BB58" i="15"/>
  <c r="E59" i="15"/>
  <c r="BI59" i="15"/>
  <c r="BA59" i="15" a="1"/>
  <c r="BA59" i="15"/>
  <c r="BD59" i="15"/>
  <c r="BC59" i="15"/>
  <c r="BB59" i="15"/>
  <c r="BI47" i="15"/>
  <c r="BI48" i="15"/>
  <c r="BI53" i="15"/>
  <c r="BI54" i="15"/>
  <c r="BI56" i="15"/>
  <c r="BK47" i="15"/>
  <c r="BL60" i="15"/>
  <c r="BM59" i="15"/>
  <c r="BM58" i="15"/>
  <c r="BM57" i="15"/>
  <c r="BM56" i="15"/>
  <c r="BM55" i="15"/>
  <c r="BM54" i="15"/>
  <c r="BM53" i="15"/>
  <c r="BM52" i="15"/>
  <c r="BM51" i="15"/>
  <c r="BM50" i="15"/>
  <c r="BM49" i="15"/>
  <c r="BM48" i="15"/>
  <c r="BM47" i="15"/>
  <c r="BN48" i="15"/>
  <c r="BN49" i="15"/>
  <c r="BN51" i="15"/>
  <c r="BN57" i="15"/>
  <c r="BN58" i="15"/>
  <c r="G55" i="29"/>
  <c r="G56" i="29"/>
  <c r="G57" i="29"/>
  <c r="G58" i="29"/>
  <c r="G59" i="29"/>
  <c r="H55" i="29"/>
  <c r="H56" i="29"/>
  <c r="H57" i="29"/>
  <c r="H58" i="29"/>
  <c r="H59" i="29"/>
  <c r="AM7" i="15"/>
  <c r="AK8" i="15"/>
  <c r="AM8" i="15"/>
  <c r="AM9" i="15"/>
  <c r="AM10" i="15"/>
  <c r="AK11" i="15"/>
  <c r="AM11" i="15"/>
  <c r="AK13" i="15"/>
  <c r="BN13" i="15"/>
  <c r="AK14" i="15"/>
  <c r="AM14" i="15"/>
  <c r="AK15" i="15"/>
  <c r="AM15" i="15"/>
  <c r="AY5" i="15"/>
  <c r="AZ16" i="15"/>
  <c r="E7" i="15"/>
  <c r="BI7" i="15"/>
  <c r="G37" i="29"/>
  <c r="G38" i="29"/>
  <c r="BA7" i="15" a="1"/>
  <c r="BA7" i="15"/>
  <c r="BD7" i="15"/>
  <c r="BC7" i="15"/>
  <c r="BB7" i="15"/>
  <c r="E8" i="15"/>
  <c r="BI8" i="15"/>
  <c r="BA8" i="15" a="1"/>
  <c r="BA8" i="15"/>
  <c r="BD8" i="15"/>
  <c r="BC8" i="15"/>
  <c r="BB8" i="15"/>
  <c r="E9" i="15"/>
  <c r="BI9" i="15"/>
  <c r="BA9" i="15" a="1"/>
  <c r="BA9" i="15"/>
  <c r="BD9" i="15"/>
  <c r="BC9" i="15"/>
  <c r="BB9" i="15"/>
  <c r="E10" i="15"/>
  <c r="BI10" i="15"/>
  <c r="I14" i="29"/>
  <c r="I15" i="29"/>
  <c r="I16" i="29"/>
  <c r="I17" i="29"/>
  <c r="I18" i="29"/>
  <c r="I19" i="29"/>
  <c r="I20" i="29"/>
  <c r="I21" i="29"/>
  <c r="BA29" i="15" a="1"/>
  <c r="BA29" i="15"/>
  <c r="BD29" i="15"/>
  <c r="BC10" i="15"/>
  <c r="BB10" i="15"/>
  <c r="E11" i="15"/>
  <c r="BI11" i="15"/>
  <c r="BA11" i="15" a="1"/>
  <c r="BA11" i="15"/>
  <c r="BD11" i="15"/>
  <c r="BC11" i="15"/>
  <c r="BB11" i="15"/>
  <c r="E12" i="15"/>
  <c r="BI12" i="15"/>
  <c r="BA12" i="15" a="1"/>
  <c r="BA12" i="15"/>
  <c r="BD12" i="15"/>
  <c r="BC12" i="15"/>
  <c r="BB12" i="15"/>
  <c r="E13" i="15"/>
  <c r="BI13" i="15"/>
  <c r="BA13" i="15" a="1"/>
  <c r="BA13" i="15"/>
  <c r="BD13" i="15"/>
  <c r="BC13" i="15"/>
  <c r="BB13" i="15"/>
  <c r="E14" i="15"/>
  <c r="BI14" i="15"/>
  <c r="BA14" i="15" a="1"/>
  <c r="BA14" i="15"/>
  <c r="BD14" i="15"/>
  <c r="BC14" i="15"/>
  <c r="BB14" i="15"/>
  <c r="E15" i="15"/>
  <c r="BA15" i="15" a="1"/>
  <c r="BA15" i="15"/>
  <c r="BD15" i="15"/>
  <c r="BC15" i="15"/>
  <c r="BB15" i="15"/>
  <c r="BI15" i="15"/>
  <c r="BL16" i="15"/>
  <c r="BM15" i="15"/>
  <c r="BM14" i="15"/>
  <c r="BM13" i="15"/>
  <c r="BM12" i="15"/>
  <c r="BM11" i="15"/>
  <c r="BM10" i="15"/>
  <c r="BM9" i="15"/>
  <c r="BM8" i="15"/>
  <c r="BM7" i="15"/>
  <c r="AV7" i="15"/>
  <c r="AW7" i="15"/>
  <c r="AV9" i="15"/>
  <c r="AW9" i="15"/>
  <c r="BN9" i="15"/>
  <c r="AV10" i="15"/>
  <c r="AW10" i="15"/>
  <c r="E18" i="15"/>
  <c r="BE19" i="15"/>
  <c r="BF19" i="15"/>
  <c r="E20" i="15"/>
  <c r="BI20" i="15"/>
  <c r="BA20" i="15" a="1"/>
  <c r="BA20" i="15"/>
  <c r="BD20" i="15"/>
  <c r="BC20" i="15"/>
  <c r="BB20" i="15"/>
  <c r="E21" i="15"/>
  <c r="BI21" i="15"/>
  <c r="BA21" i="15" a="1"/>
  <c r="BA21" i="15"/>
  <c r="BD21" i="15"/>
  <c r="BC21" i="15"/>
  <c r="BB21" i="15"/>
  <c r="E22" i="15"/>
  <c r="BI22" i="15"/>
  <c r="BA22" i="15" a="1"/>
  <c r="BA22" i="15"/>
  <c r="BD22" i="15"/>
  <c r="BC22" i="15"/>
  <c r="BB22" i="15"/>
  <c r="E23" i="15"/>
  <c r="BI23" i="15"/>
  <c r="BA23" i="15" a="1"/>
  <c r="BA23" i="15"/>
  <c r="BD23" i="15"/>
  <c r="BC23" i="15"/>
  <c r="BB23" i="15"/>
  <c r="BI19" i="15"/>
  <c r="BN19" i="15"/>
  <c r="AK20" i="15"/>
  <c r="AV20" i="15"/>
  <c r="AW20" i="15"/>
  <c r="BN20" i="15"/>
  <c r="AK21" i="15"/>
  <c r="AV21" i="15"/>
  <c r="AW21" i="15"/>
  <c r="BN21" i="15"/>
  <c r="AK22" i="15"/>
  <c r="BN22" i="15"/>
  <c r="AK23" i="15"/>
  <c r="BN23" i="15"/>
  <c r="E24" i="15"/>
  <c r="BE25" i="15"/>
  <c r="BF25" i="15"/>
  <c r="E26" i="15"/>
  <c r="BA26" i="15" a="1"/>
  <c r="BA26" i="15"/>
  <c r="BD26" i="15"/>
  <c r="BC26" i="15"/>
  <c r="BB26" i="15"/>
  <c r="E27" i="15"/>
  <c r="BA27" i="15" a="1"/>
  <c r="BA27" i="15"/>
  <c r="BD27" i="15"/>
  <c r="BC27" i="15"/>
  <c r="BB27" i="15"/>
  <c r="E28" i="15"/>
  <c r="BA28" i="15" a="1"/>
  <c r="BA28" i="15"/>
  <c r="BD28" i="15"/>
  <c r="BC28" i="15"/>
  <c r="BB28" i="15"/>
  <c r="E29" i="15"/>
  <c r="BC29" i="15"/>
  <c r="BB29" i="15"/>
  <c r="E30" i="15"/>
  <c r="BI30" i="15"/>
  <c r="BA30" i="15" a="1"/>
  <c r="BA30" i="15"/>
  <c r="BD30" i="15"/>
  <c r="BC30" i="15"/>
  <c r="BB30" i="15"/>
  <c r="E31" i="15"/>
  <c r="BA31" i="15" a="1"/>
  <c r="BA31" i="15"/>
  <c r="BD31" i="15"/>
  <c r="BC31" i="15"/>
  <c r="BB31" i="15"/>
  <c r="E32" i="15"/>
  <c r="I8" i="29"/>
  <c r="I9" i="29"/>
  <c r="I10" i="29"/>
  <c r="I11" i="29"/>
  <c r="BA32" i="15" a="1"/>
  <c r="BA32" i="15"/>
  <c r="BD32" i="15"/>
  <c r="BC32" i="15"/>
  <c r="BB32" i="15"/>
  <c r="E33" i="15"/>
  <c r="I24" i="29"/>
  <c r="I25" i="29"/>
  <c r="I26" i="29"/>
  <c r="BA33" i="15" a="1"/>
  <c r="BA33" i="15"/>
  <c r="BD33" i="15"/>
  <c r="BC33" i="15"/>
  <c r="BB33" i="15"/>
  <c r="E34" i="15"/>
  <c r="I29" i="29"/>
  <c r="I30" i="29"/>
  <c r="I31" i="29"/>
  <c r="I32" i="29"/>
  <c r="I33" i="29"/>
  <c r="I34" i="29"/>
  <c r="BA34" i="15" a="1"/>
  <c r="BA34" i="15"/>
  <c r="BD34" i="15"/>
  <c r="BC34" i="15"/>
  <c r="BB34" i="15"/>
  <c r="BE34" i="15"/>
  <c r="BF34" i="15"/>
  <c r="E35" i="15"/>
  <c r="BI35" i="15"/>
  <c r="BA35" i="15" a="1"/>
  <c r="BA35" i="15"/>
  <c r="BD35" i="15"/>
  <c r="BC35" i="15"/>
  <c r="BB35" i="15"/>
  <c r="E36" i="15"/>
  <c r="BI36" i="15"/>
  <c r="BA36" i="15" a="1"/>
  <c r="BA36" i="15"/>
  <c r="BD36" i="15"/>
  <c r="BC36" i="15"/>
  <c r="BB36" i="15"/>
  <c r="E37" i="15"/>
  <c r="BI37" i="15"/>
  <c r="BA37" i="15" a="1"/>
  <c r="BA37" i="15"/>
  <c r="BD37" i="15"/>
  <c r="BC37" i="15"/>
  <c r="BB37" i="15"/>
  <c r="E38" i="15"/>
  <c r="BA38" i="15" a="1"/>
  <c r="BA38" i="15"/>
  <c r="BD38" i="15"/>
  <c r="BC38" i="15"/>
  <c r="BB38" i="15"/>
  <c r="E39" i="15"/>
  <c r="BA39" i="15" a="1"/>
  <c r="BA39" i="15"/>
  <c r="BD39" i="15"/>
  <c r="BC39" i="15"/>
  <c r="BB39" i="15"/>
  <c r="E40" i="15"/>
  <c r="H41" i="29"/>
  <c r="H42" i="29"/>
  <c r="BA40" i="15" a="1"/>
  <c r="BA40" i="15"/>
  <c r="BD40" i="15"/>
  <c r="BC40" i="15"/>
  <c r="BB40" i="15"/>
  <c r="E41" i="15"/>
  <c r="BI41" i="15"/>
  <c r="BA41" i="15" a="1"/>
  <c r="BA41" i="15"/>
  <c r="BD41" i="15"/>
  <c r="BC41" i="15"/>
  <c r="BB41" i="15"/>
  <c r="E42" i="15"/>
  <c r="BA42" i="15" a="1"/>
  <c r="BA42" i="15"/>
  <c r="BD42" i="15"/>
  <c r="BC42" i="15"/>
  <c r="BB42" i="15"/>
  <c r="E43" i="15"/>
  <c r="BI43" i="15"/>
  <c r="BA43" i="15" a="1"/>
  <c r="BA43" i="15"/>
  <c r="BD43" i="15"/>
  <c r="BC43" i="15"/>
  <c r="BB43" i="15"/>
  <c r="E44" i="15"/>
  <c r="BI44" i="15"/>
  <c r="BA44" i="15" a="1"/>
  <c r="BA44" i="15"/>
  <c r="BD44" i="15"/>
  <c r="BC44" i="15"/>
  <c r="BB44" i="15"/>
  <c r="E45" i="15"/>
  <c r="BI45" i="15"/>
  <c r="BA45" i="15" a="1"/>
  <c r="BA45" i="15"/>
  <c r="BD45" i="15"/>
  <c r="BC45" i="15"/>
  <c r="BB45" i="15"/>
  <c r="E46" i="15"/>
  <c r="BA46" i="15" a="1"/>
  <c r="BA46" i="15"/>
  <c r="BD46" i="15"/>
  <c r="BC46" i="15"/>
  <c r="BB46" i="15"/>
  <c r="BI25" i="15"/>
  <c r="BI26" i="15"/>
  <c r="BI27" i="15"/>
  <c r="BI28" i="15"/>
  <c r="BI29" i="15"/>
  <c r="BI31" i="15"/>
  <c r="BI32" i="15"/>
  <c r="BI33" i="15"/>
  <c r="BI34" i="15"/>
  <c r="BI38" i="15"/>
  <c r="BI39" i="15"/>
  <c r="BI40" i="15"/>
  <c r="BI42" i="15"/>
  <c r="BI46" i="15"/>
  <c r="BN25" i="15"/>
  <c r="AK26" i="15"/>
  <c r="BN26" i="15"/>
  <c r="AK27" i="15"/>
  <c r="AV27" i="15"/>
  <c r="AW27" i="15"/>
  <c r="AK28" i="15"/>
  <c r="AV28" i="15"/>
  <c r="AW28" i="15"/>
  <c r="AK29" i="15"/>
  <c r="AV29" i="15"/>
  <c r="AW29" i="15"/>
  <c r="AK30" i="15"/>
  <c r="AV30" i="15"/>
  <c r="AW30" i="15"/>
  <c r="AK31" i="15"/>
  <c r="AV31" i="15"/>
  <c r="AW31" i="15"/>
  <c r="AK32" i="15"/>
  <c r="AV32" i="15"/>
  <c r="AW32" i="15"/>
  <c r="AK33" i="15"/>
  <c r="BN33" i="15"/>
  <c r="AK34" i="15"/>
  <c r="BN34" i="15"/>
  <c r="AK35" i="15"/>
  <c r="BN35" i="15"/>
  <c r="AK36" i="15"/>
  <c r="AM36" i="15"/>
  <c r="AK37" i="15"/>
  <c r="AK38" i="15"/>
  <c r="AV38" i="15"/>
  <c r="AW38" i="15"/>
  <c r="AK39" i="15"/>
  <c r="AK40" i="15"/>
  <c r="AM40" i="15"/>
  <c r="AK41" i="15"/>
  <c r="BN41" i="15"/>
  <c r="AK42" i="15"/>
  <c r="BN42" i="15"/>
  <c r="AK43" i="15"/>
  <c r="BN43" i="15"/>
  <c r="AK44" i="15"/>
  <c r="AV44" i="15"/>
  <c r="AW44" i="15"/>
  <c r="AK45" i="15"/>
  <c r="BN45" i="15"/>
  <c r="AK46" i="15"/>
  <c r="BN46" i="15"/>
  <c r="F109" i="29"/>
  <c r="E83" i="15"/>
  <c r="BI83" i="15"/>
  <c r="F83" i="15"/>
  <c r="AK83" i="15"/>
  <c r="AM83" i="15"/>
  <c r="AK84" i="15"/>
  <c r="AV84" i="15"/>
  <c r="AW84" i="15"/>
  <c r="AK85" i="15"/>
  <c r="AM85" i="15"/>
  <c r="AK86" i="15"/>
  <c r="BN86" i="15"/>
  <c r="AK87" i="15"/>
  <c r="AM87" i="15"/>
  <c r="AX83" i="15"/>
  <c r="AY74" i="15"/>
  <c r="AZ88" i="15"/>
  <c r="BA83" i="15" a="1"/>
  <c r="BA83" i="15"/>
  <c r="BD83" i="15"/>
  <c r="BB83" i="15"/>
  <c r="BC83" i="15"/>
  <c r="E84" i="15"/>
  <c r="BI84" i="15"/>
  <c r="BA84" i="15" a="1"/>
  <c r="BA84" i="15"/>
  <c r="BD84" i="15"/>
  <c r="BC84" i="15"/>
  <c r="BB84" i="15"/>
  <c r="E85" i="15"/>
  <c r="BI85" i="15"/>
  <c r="BA85" i="15" a="1"/>
  <c r="BA85" i="15"/>
  <c r="BD85" i="15"/>
  <c r="BC85" i="15"/>
  <c r="BB85" i="15"/>
  <c r="E86" i="15"/>
  <c r="BA86" i="15" a="1"/>
  <c r="BA86" i="15"/>
  <c r="BD86" i="15"/>
  <c r="BC86" i="15"/>
  <c r="BB86" i="15"/>
  <c r="E87" i="15"/>
  <c r="BI87" i="15"/>
  <c r="BA87" i="15" a="1"/>
  <c r="BA87" i="15"/>
  <c r="BD87" i="15"/>
  <c r="BC87" i="15"/>
  <c r="BB87" i="15"/>
  <c r="BI86" i="15"/>
  <c r="BK83" i="15"/>
  <c r="BL88" i="15"/>
  <c r="BM87" i="15"/>
  <c r="BM86" i="15"/>
  <c r="BM85" i="15"/>
  <c r="BM84" i="15"/>
  <c r="BM83" i="15"/>
  <c r="AK5" i="15"/>
  <c r="AV5" i="15"/>
  <c r="AW5" i="15"/>
  <c r="AK6" i="15"/>
  <c r="AV6" i="15"/>
  <c r="AW6" i="15"/>
  <c r="AK16" i="15"/>
  <c r="AV16" i="15"/>
  <c r="AW16" i="15"/>
  <c r="AK17" i="15"/>
  <c r="AV17" i="15"/>
  <c r="AW17" i="15"/>
  <c r="AK18" i="15"/>
  <c r="AV18" i="15"/>
  <c r="AW18" i="15"/>
  <c r="AK19" i="15"/>
  <c r="AV19" i="15"/>
  <c r="AW19" i="15"/>
  <c r="AK24" i="15"/>
  <c r="AV24" i="15"/>
  <c r="AW24" i="15"/>
  <c r="AK25" i="15"/>
  <c r="AV25" i="15"/>
  <c r="AW25" i="15"/>
  <c r="AK60" i="15"/>
  <c r="AV60" i="15"/>
  <c r="AW60" i="15"/>
  <c r="AK61" i="15"/>
  <c r="AV61" i="15"/>
  <c r="AW61" i="15"/>
  <c r="AK62" i="15"/>
  <c r="AV62" i="15"/>
  <c r="AW62" i="15"/>
  <c r="AK63" i="15"/>
  <c r="AM63" i="15"/>
  <c r="AK64" i="15"/>
  <c r="AV64" i="15"/>
  <c r="AW64" i="15"/>
  <c r="AK65" i="15"/>
  <c r="AV65" i="15"/>
  <c r="AW65" i="15"/>
  <c r="AK66" i="15"/>
  <c r="AV66" i="15"/>
  <c r="AW66" i="15"/>
  <c r="AK67" i="15"/>
  <c r="AK68" i="15"/>
  <c r="AM68" i="15"/>
  <c r="AK69" i="15"/>
  <c r="AM69" i="15"/>
  <c r="AK70" i="15"/>
  <c r="AV70" i="15"/>
  <c r="AW70" i="15"/>
  <c r="AK71" i="15"/>
  <c r="AV71" i="15"/>
  <c r="AW71" i="15"/>
  <c r="AK72" i="15"/>
  <c r="BN72" i="15"/>
  <c r="AK74" i="15"/>
  <c r="AK75" i="15"/>
  <c r="AV75" i="15"/>
  <c r="AW75" i="15"/>
  <c r="AK77" i="15"/>
  <c r="AV77" i="15"/>
  <c r="AW77" i="15"/>
  <c r="AK78" i="15"/>
  <c r="AV78" i="15"/>
  <c r="AW78" i="15"/>
  <c r="AK79" i="15"/>
  <c r="AV79" i="15"/>
  <c r="AW79" i="15"/>
  <c r="AK80" i="15"/>
  <c r="AV80" i="15"/>
  <c r="AW80" i="15"/>
  <c r="AK81" i="15"/>
  <c r="AK82" i="15"/>
  <c r="AV82" i="15"/>
  <c r="AW82" i="15"/>
  <c r="AK88" i="15"/>
  <c r="AV88" i="15"/>
  <c r="AW88" i="15"/>
  <c r="AK89" i="15"/>
  <c r="AV89" i="15"/>
  <c r="AW89" i="15"/>
  <c r="AK90" i="15"/>
  <c r="AM90" i="15"/>
  <c r="AK91" i="15"/>
  <c r="AV91" i="15"/>
  <c r="AW91" i="15"/>
  <c r="AK92" i="15"/>
  <c r="BN92" i="15"/>
  <c r="AK93" i="15"/>
  <c r="AV93" i="15"/>
  <c r="AW93" i="15"/>
  <c r="AJ73" i="15"/>
  <c r="F149" i="31"/>
  <c r="L149" i="31"/>
  <c r="CB149" i="31"/>
  <c r="I149" i="31"/>
  <c r="O149" i="31"/>
  <c r="R149" i="31"/>
  <c r="U149" i="31"/>
  <c r="X149" i="31"/>
  <c r="AA149" i="31"/>
  <c r="AD149" i="31"/>
  <c r="AG149" i="31"/>
  <c r="AJ149" i="31"/>
  <c r="AM149" i="31"/>
  <c r="AP149" i="31"/>
  <c r="AS149" i="31"/>
  <c r="AV149" i="31"/>
  <c r="AY149" i="31"/>
  <c r="BB149" i="31"/>
  <c r="BE149" i="31"/>
  <c r="BH149" i="31"/>
  <c r="BK149" i="31"/>
  <c r="BN149" i="31"/>
  <c r="BQ149" i="31"/>
  <c r="BT149" i="31"/>
  <c r="BW149" i="31"/>
  <c r="BZ149" i="31"/>
  <c r="CE149" i="31"/>
  <c r="CF149" i="31"/>
  <c r="F5" i="31"/>
  <c r="L5" i="31"/>
  <c r="CB5" i="31"/>
  <c r="CC5" i="31"/>
  <c r="E6" i="31"/>
  <c r="F6" i="31"/>
  <c r="K6" i="31"/>
  <c r="L6" i="31"/>
  <c r="F7" i="31"/>
  <c r="L7" i="31"/>
  <c r="CB7" i="31"/>
  <c r="E8" i="31"/>
  <c r="F8" i="31"/>
  <c r="K8" i="31"/>
  <c r="L8" i="31"/>
  <c r="CB8" i="31"/>
  <c r="E9" i="31"/>
  <c r="F9" i="31"/>
  <c r="K9" i="31"/>
  <c r="L9" i="31"/>
  <c r="F10" i="31"/>
  <c r="L10" i="31"/>
  <c r="CB10" i="31"/>
  <c r="F11" i="31"/>
  <c r="L11" i="31"/>
  <c r="CB11" i="31"/>
  <c r="F12" i="31"/>
  <c r="L12" i="31"/>
  <c r="CB12" i="31"/>
  <c r="F13" i="31"/>
  <c r="L13" i="31"/>
  <c r="CB13" i="31"/>
  <c r="F14" i="31"/>
  <c r="L14" i="31"/>
  <c r="CB14" i="31"/>
  <c r="E15" i="31"/>
  <c r="F15" i="31"/>
  <c r="K15" i="31"/>
  <c r="L15" i="31"/>
  <c r="CB15" i="31"/>
  <c r="E16" i="31"/>
  <c r="F16" i="31"/>
  <c r="L16" i="31"/>
  <c r="CB16" i="31"/>
  <c r="E17" i="31"/>
  <c r="F17" i="31"/>
  <c r="L17" i="31"/>
  <c r="CB17" i="31"/>
  <c r="E18" i="31"/>
  <c r="F18" i="31"/>
  <c r="K18" i="31"/>
  <c r="L18" i="31"/>
  <c r="CB18" i="31"/>
  <c r="F19" i="31"/>
  <c r="L19" i="31"/>
  <c r="CB19" i="31"/>
  <c r="F20" i="31"/>
  <c r="L20" i="31"/>
  <c r="CB20" i="31"/>
  <c r="F21" i="31"/>
  <c r="L21" i="31"/>
  <c r="CB21" i="31"/>
  <c r="E22" i="31"/>
  <c r="F22" i="31"/>
  <c r="K22" i="31"/>
  <c r="L22" i="31"/>
  <c r="CB22" i="31"/>
  <c r="F23" i="31"/>
  <c r="L23" i="31"/>
  <c r="CB23" i="31"/>
  <c r="E24" i="31"/>
  <c r="F24" i="31"/>
  <c r="K24" i="31"/>
  <c r="L24" i="31"/>
  <c r="CB24" i="31"/>
  <c r="E25" i="31"/>
  <c r="F25" i="31"/>
  <c r="K25" i="31"/>
  <c r="L25" i="31"/>
  <c r="F26" i="31"/>
  <c r="L26" i="31"/>
  <c r="CB26" i="31"/>
  <c r="F27" i="31"/>
  <c r="L27" i="31"/>
  <c r="CB27" i="31"/>
  <c r="F28" i="31"/>
  <c r="L28" i="31"/>
  <c r="CB28" i="31"/>
  <c r="F29" i="31"/>
  <c r="L29" i="31"/>
  <c r="CB29" i="31"/>
  <c r="F30" i="31"/>
  <c r="L30" i="31"/>
  <c r="CB30" i="31"/>
  <c r="F31" i="31"/>
  <c r="L31" i="31"/>
  <c r="CB31" i="31"/>
  <c r="E32" i="31"/>
  <c r="F32" i="31"/>
  <c r="K32" i="31"/>
  <c r="L32" i="31"/>
  <c r="E33" i="31"/>
  <c r="F33" i="31"/>
  <c r="L33" i="31"/>
  <c r="CB33" i="31"/>
  <c r="E34" i="31"/>
  <c r="F34" i="31"/>
  <c r="L34" i="31"/>
  <c r="F35" i="31"/>
  <c r="L35" i="31"/>
  <c r="CB35" i="31"/>
  <c r="F36" i="31"/>
  <c r="L36" i="31"/>
  <c r="CB36" i="31"/>
  <c r="F37" i="31"/>
  <c r="L37" i="31"/>
  <c r="CB37" i="31"/>
  <c r="F38" i="31"/>
  <c r="L38" i="31"/>
  <c r="CB38" i="31"/>
  <c r="F39" i="31"/>
  <c r="L39" i="31"/>
  <c r="CB39" i="31"/>
  <c r="F40" i="31"/>
  <c r="L40" i="31"/>
  <c r="E41" i="31"/>
  <c r="F41" i="31"/>
  <c r="K41" i="31"/>
  <c r="L41" i="31"/>
  <c r="CB41" i="31"/>
  <c r="F42" i="31"/>
  <c r="L42" i="31"/>
  <c r="CB42" i="31"/>
  <c r="F43" i="31"/>
  <c r="L43" i="31"/>
  <c r="CB43" i="31"/>
  <c r="F44" i="31"/>
  <c r="L44" i="31"/>
  <c r="CB44" i="31"/>
  <c r="F45" i="31"/>
  <c r="L45" i="31"/>
  <c r="CB45" i="31"/>
  <c r="F46" i="31"/>
  <c r="L46" i="31"/>
  <c r="CB46" i="31"/>
  <c r="F47" i="31"/>
  <c r="L47" i="31"/>
  <c r="CB47" i="31"/>
  <c r="F48" i="31"/>
  <c r="L48" i="31"/>
  <c r="CB48" i="31"/>
  <c r="E49" i="31"/>
  <c r="F49" i="31"/>
  <c r="K49" i="31"/>
  <c r="L49" i="31"/>
  <c r="CB49" i="31"/>
  <c r="L50" i="31"/>
  <c r="CB50" i="31"/>
  <c r="F51" i="31"/>
  <c r="L51" i="31"/>
  <c r="CB51" i="31"/>
  <c r="F52" i="31"/>
  <c r="L52" i="31"/>
  <c r="CB52" i="31"/>
  <c r="F53" i="31"/>
  <c r="L53" i="31"/>
  <c r="CB53" i="31"/>
  <c r="L54" i="31"/>
  <c r="CB54" i="31"/>
  <c r="F55" i="31"/>
  <c r="L55" i="31"/>
  <c r="CB55" i="31"/>
  <c r="F56" i="31"/>
  <c r="L56" i="31"/>
  <c r="CB56" i="31"/>
  <c r="F57" i="31"/>
  <c r="L57" i="31"/>
  <c r="CB57" i="31"/>
  <c r="F58" i="31"/>
  <c r="L58" i="31"/>
  <c r="CB58" i="31"/>
  <c r="F59" i="31"/>
  <c r="L59" i="31"/>
  <c r="CB59" i="31"/>
  <c r="F60" i="31"/>
  <c r="L60" i="31"/>
  <c r="CB60" i="31"/>
  <c r="E61" i="31"/>
  <c r="F61" i="31"/>
  <c r="K61" i="31"/>
  <c r="L61" i="31"/>
  <c r="E62" i="31"/>
  <c r="F62" i="31"/>
  <c r="K62" i="31"/>
  <c r="L62" i="31"/>
  <c r="CB62" i="31"/>
  <c r="E63" i="31"/>
  <c r="F63" i="31"/>
  <c r="K63" i="31"/>
  <c r="L63" i="31"/>
  <c r="F64" i="31"/>
  <c r="L64" i="31"/>
  <c r="CB64" i="31"/>
  <c r="F65" i="31"/>
  <c r="L65" i="31"/>
  <c r="CB65" i="31"/>
  <c r="F66" i="31"/>
  <c r="L66" i="31"/>
  <c r="CB66" i="31"/>
  <c r="F67" i="31"/>
  <c r="L67" i="31"/>
  <c r="CB67" i="31"/>
  <c r="F68" i="31"/>
  <c r="L68" i="31"/>
  <c r="CB68" i="31"/>
  <c r="E69" i="31"/>
  <c r="F69" i="31"/>
  <c r="K69" i="31"/>
  <c r="L69" i="31"/>
  <c r="CB69" i="31"/>
  <c r="F70" i="31"/>
  <c r="L70" i="31"/>
  <c r="CB70" i="31"/>
  <c r="F71" i="31"/>
  <c r="L71" i="31"/>
  <c r="CB71" i="31"/>
  <c r="F72" i="31"/>
  <c r="L72" i="31"/>
  <c r="CB72" i="31"/>
  <c r="F73" i="31"/>
  <c r="L73" i="31"/>
  <c r="CB73" i="31"/>
  <c r="E74" i="31"/>
  <c r="F74" i="31"/>
  <c r="K74" i="31"/>
  <c r="L74" i="31"/>
  <c r="CB74" i="31"/>
  <c r="F75" i="31"/>
  <c r="L75" i="31"/>
  <c r="CB75" i="31"/>
  <c r="F76" i="31"/>
  <c r="L76" i="31"/>
  <c r="CB76" i="31"/>
  <c r="F77" i="31"/>
  <c r="L77" i="31"/>
  <c r="CB77" i="31"/>
  <c r="F78" i="31"/>
  <c r="L78" i="31"/>
  <c r="CB78" i="31"/>
  <c r="F79" i="31"/>
  <c r="L79" i="31"/>
  <c r="CB79" i="31"/>
  <c r="E80" i="31"/>
  <c r="F80" i="31"/>
  <c r="K80" i="31"/>
  <c r="L80" i="31"/>
  <c r="E81" i="31"/>
  <c r="F81" i="31"/>
  <c r="K81" i="31"/>
  <c r="L81" i="31"/>
  <c r="CB81" i="31"/>
  <c r="F82" i="31"/>
  <c r="L82" i="31"/>
  <c r="CB82" i="31"/>
  <c r="F83" i="31"/>
  <c r="L83" i="31"/>
  <c r="CB83" i="31"/>
  <c r="E84" i="31"/>
  <c r="F84" i="31"/>
  <c r="K84" i="31"/>
  <c r="L84" i="31"/>
  <c r="CB84" i="31"/>
  <c r="F85" i="31"/>
  <c r="L85" i="31"/>
  <c r="CB85" i="31"/>
  <c r="F86" i="31"/>
  <c r="L86" i="31"/>
  <c r="CB86" i="31"/>
  <c r="F87" i="31"/>
  <c r="L87" i="31"/>
  <c r="CB87" i="31"/>
  <c r="F88" i="31"/>
  <c r="L88" i="31"/>
  <c r="CB88" i="31"/>
  <c r="F89" i="31"/>
  <c r="L89" i="31"/>
  <c r="CB89" i="31"/>
  <c r="F90" i="31"/>
  <c r="L90" i="31"/>
  <c r="CB90" i="31"/>
  <c r="F91" i="31"/>
  <c r="L91" i="31"/>
  <c r="CB91" i="31"/>
  <c r="E92" i="31"/>
  <c r="F92" i="31"/>
  <c r="L92" i="31"/>
  <c r="CB92" i="31"/>
  <c r="F93" i="31"/>
  <c r="L93" i="31"/>
  <c r="CB93" i="31"/>
  <c r="F94" i="31"/>
  <c r="L94" i="31"/>
  <c r="CB94" i="31"/>
  <c r="F95" i="31"/>
  <c r="L95" i="31"/>
  <c r="CB95" i="31"/>
  <c r="F96" i="31"/>
  <c r="L96" i="31"/>
  <c r="E97" i="31"/>
  <c r="F97" i="31"/>
  <c r="K97" i="31"/>
  <c r="L97" i="31"/>
  <c r="CB97" i="31"/>
  <c r="E98" i="31"/>
  <c r="F98" i="31"/>
  <c r="K98" i="31"/>
  <c r="L98" i="31"/>
  <c r="E99" i="31"/>
  <c r="F99" i="31"/>
  <c r="K99" i="31"/>
  <c r="L99" i="31"/>
  <c r="CB99" i="31"/>
  <c r="E100" i="31"/>
  <c r="F100" i="31"/>
  <c r="K100" i="31"/>
  <c r="L100" i="31"/>
  <c r="CB100" i="31"/>
  <c r="E101" i="31"/>
  <c r="F101" i="31"/>
  <c r="L101" i="31"/>
  <c r="CB101" i="31"/>
  <c r="F102" i="31"/>
  <c r="L102" i="31"/>
  <c r="CB102" i="31"/>
  <c r="L103" i="31"/>
  <c r="CB103" i="31"/>
  <c r="E104" i="31"/>
  <c r="F104" i="31"/>
  <c r="L104" i="31"/>
  <c r="CB104" i="31"/>
  <c r="E105" i="31"/>
  <c r="F105" i="31"/>
  <c r="L105" i="31"/>
  <c r="CB105" i="31"/>
  <c r="F106" i="31"/>
  <c r="L106" i="31"/>
  <c r="CB106" i="31"/>
  <c r="E107" i="31"/>
  <c r="F107" i="31"/>
  <c r="K107" i="31"/>
  <c r="L107" i="31"/>
  <c r="CB107" i="31"/>
  <c r="F108" i="31"/>
  <c r="CB108" i="31"/>
  <c r="F109" i="31"/>
  <c r="L109" i="31"/>
  <c r="CB109" i="31"/>
  <c r="F110" i="31"/>
  <c r="L110" i="31"/>
  <c r="CB110" i="31"/>
  <c r="E111" i="31"/>
  <c r="F111" i="31"/>
  <c r="K111" i="31"/>
  <c r="L111" i="31"/>
  <c r="E112" i="31"/>
  <c r="F112" i="31"/>
  <c r="L112" i="31"/>
  <c r="CB112" i="31"/>
  <c r="E113" i="31"/>
  <c r="F113" i="31"/>
  <c r="L113" i="31"/>
  <c r="CB113" i="31"/>
  <c r="F114" i="31"/>
  <c r="L114" i="31"/>
  <c r="CB114" i="31"/>
  <c r="F115" i="31"/>
  <c r="L115" i="31"/>
  <c r="CB115" i="31"/>
  <c r="F116" i="31"/>
  <c r="L116" i="31"/>
  <c r="CB116" i="31"/>
  <c r="F117" i="31"/>
  <c r="L117" i="31"/>
  <c r="CB117" i="31"/>
  <c r="F118" i="31"/>
  <c r="L118" i="31"/>
  <c r="CB118" i="31"/>
  <c r="F119" i="31"/>
  <c r="L119" i="31"/>
  <c r="CB119" i="31"/>
  <c r="F120" i="31"/>
  <c r="L120" i="31"/>
  <c r="F121" i="31"/>
  <c r="L121" i="31"/>
  <c r="CB121" i="31"/>
  <c r="F122" i="31"/>
  <c r="L122" i="31"/>
  <c r="CB122" i="31"/>
  <c r="F123" i="31"/>
  <c r="L123" i="31"/>
  <c r="CB123" i="31"/>
  <c r="F124" i="31"/>
  <c r="L124" i="31"/>
  <c r="CB124" i="31"/>
  <c r="F125" i="31"/>
  <c r="L125" i="31"/>
  <c r="CB125" i="31"/>
  <c r="F126" i="31"/>
  <c r="L126" i="31"/>
  <c r="CB126" i="31"/>
  <c r="F127" i="31"/>
  <c r="L127" i="31"/>
  <c r="CB127" i="31"/>
  <c r="F128" i="31"/>
  <c r="L128" i="31"/>
  <c r="CB128" i="31"/>
  <c r="F129" i="31"/>
  <c r="L129" i="31"/>
  <c r="CB129" i="31"/>
  <c r="F130" i="31"/>
  <c r="L130" i="31"/>
  <c r="CB130" i="31"/>
  <c r="F131" i="31"/>
  <c r="L131" i="31"/>
  <c r="CB131" i="31"/>
  <c r="F132" i="31"/>
  <c r="L132" i="31"/>
  <c r="CB132" i="31"/>
  <c r="F133" i="31"/>
  <c r="L133" i="31"/>
  <c r="CB133" i="31"/>
  <c r="F134" i="31"/>
  <c r="L134" i="31"/>
  <c r="CB134" i="31"/>
  <c r="F135" i="31"/>
  <c r="L135" i="31"/>
  <c r="CB135" i="31"/>
  <c r="F136" i="31"/>
  <c r="L136" i="31"/>
  <c r="F137" i="31"/>
  <c r="L137" i="31"/>
  <c r="CB137" i="31"/>
  <c r="F138" i="31"/>
  <c r="L138" i="31"/>
  <c r="CB138" i="31"/>
  <c r="F139" i="31"/>
  <c r="L139" i="31"/>
  <c r="F140" i="31"/>
  <c r="L140" i="31"/>
  <c r="CB140" i="31"/>
  <c r="F141" i="31"/>
  <c r="L141" i="31"/>
  <c r="CB141" i="31"/>
  <c r="F142" i="31"/>
  <c r="L142" i="31"/>
  <c r="CB142" i="31"/>
  <c r="F143" i="31"/>
  <c r="L143" i="31"/>
  <c r="CB143" i="31"/>
  <c r="F144" i="31"/>
  <c r="L144" i="31"/>
  <c r="F145" i="31"/>
  <c r="L145" i="31"/>
  <c r="CB145" i="31"/>
  <c r="F146" i="31"/>
  <c r="L146" i="31"/>
  <c r="CB146" i="31"/>
  <c r="F147" i="31"/>
  <c r="L147" i="31"/>
  <c r="F148" i="31"/>
  <c r="L148" i="31"/>
  <c r="CB148" i="31"/>
  <c r="CG149" i="31"/>
  <c r="D18" i="18"/>
  <c r="E24" i="18"/>
  <c r="D25" i="18"/>
  <c r="F13" i="15"/>
  <c r="AV13" i="15"/>
  <c r="AW13" i="15"/>
  <c r="AX13" i="15"/>
  <c r="BK13" i="15"/>
  <c r="F14" i="15"/>
  <c r="AV14" i="15"/>
  <c r="AW14" i="15"/>
  <c r="AX14" i="15"/>
  <c r="BK14" i="15"/>
  <c r="E23" i="18"/>
  <c r="D9" i="18"/>
  <c r="E15" i="18"/>
  <c r="F57" i="15"/>
  <c r="AX57" i="15"/>
  <c r="AV57" i="15"/>
  <c r="AW57" i="15"/>
  <c r="E60" i="18"/>
  <c r="E59" i="18"/>
  <c r="I59" i="18"/>
  <c r="E44" i="34"/>
  <c r="E43" i="34"/>
  <c r="E42" i="34"/>
  <c r="E41" i="34"/>
  <c r="N40" i="34"/>
  <c r="N44" i="34"/>
  <c r="M40" i="34"/>
  <c r="M44" i="34"/>
  <c r="L40" i="34"/>
  <c r="L44" i="34"/>
  <c r="K40" i="34"/>
  <c r="K44" i="34"/>
  <c r="E40" i="34"/>
  <c r="I39" i="34"/>
  <c r="H39" i="34"/>
  <c r="F39" i="34"/>
  <c r="E39" i="34"/>
  <c r="H38" i="34"/>
  <c r="G38" i="34"/>
  <c r="F38" i="34"/>
  <c r="E38" i="34"/>
  <c r="I38" i="34"/>
  <c r="D38" i="34"/>
  <c r="E37" i="34"/>
  <c r="E36" i="34"/>
  <c r="E35" i="34"/>
  <c r="N34" i="34"/>
  <c r="M34" i="34"/>
  <c r="L34" i="34"/>
  <c r="K34" i="34"/>
  <c r="E34" i="34"/>
  <c r="N33" i="34"/>
  <c r="M33" i="34"/>
  <c r="L33" i="34"/>
  <c r="K33" i="34"/>
  <c r="E33" i="34"/>
  <c r="E32" i="34"/>
  <c r="E31" i="34"/>
  <c r="I30" i="34"/>
  <c r="H30" i="34"/>
  <c r="F30" i="34"/>
  <c r="E30" i="34"/>
  <c r="H29" i="34"/>
  <c r="G29" i="34"/>
  <c r="F29" i="34"/>
  <c r="E29" i="34"/>
  <c r="I29" i="34"/>
  <c r="D29" i="34"/>
  <c r="E28" i="34"/>
  <c r="E27" i="34"/>
  <c r="I26" i="34"/>
  <c r="H26" i="34"/>
  <c r="F26" i="34"/>
  <c r="E26" i="34"/>
  <c r="H25" i="34"/>
  <c r="G25" i="34"/>
  <c r="F25" i="34"/>
  <c r="E25" i="34"/>
  <c r="I25" i="34"/>
  <c r="D25" i="34"/>
  <c r="E24" i="34"/>
  <c r="E23" i="34"/>
  <c r="M22" i="34"/>
  <c r="K22" i="34"/>
  <c r="E22" i="34"/>
  <c r="N21" i="34"/>
  <c r="M21" i="34"/>
  <c r="L21" i="34"/>
  <c r="K21" i="34"/>
  <c r="K24" i="34"/>
  <c r="E21" i="34"/>
  <c r="I20" i="34"/>
  <c r="H20" i="34"/>
  <c r="F20" i="34"/>
  <c r="E20" i="34"/>
  <c r="H19" i="34"/>
  <c r="G19" i="34"/>
  <c r="F19" i="34"/>
  <c r="E19" i="34"/>
  <c r="I19" i="34"/>
  <c r="D19" i="34"/>
  <c r="E18" i="34"/>
  <c r="I17" i="34"/>
  <c r="H17" i="34"/>
  <c r="F17" i="34"/>
  <c r="E17" i="34"/>
  <c r="H16" i="34"/>
  <c r="G16" i="34"/>
  <c r="F16" i="34"/>
  <c r="E16" i="34"/>
  <c r="I16" i="34"/>
  <c r="D16" i="34"/>
  <c r="E15" i="34"/>
  <c r="E14" i="34"/>
  <c r="E13" i="34"/>
  <c r="E12" i="34"/>
  <c r="E11" i="34"/>
  <c r="I10" i="34"/>
  <c r="H10" i="34"/>
  <c r="F10" i="34"/>
  <c r="E10" i="34"/>
  <c r="H9" i="34"/>
  <c r="G9" i="34"/>
  <c r="F9" i="34"/>
  <c r="E9" i="34"/>
  <c r="I9" i="34"/>
  <c r="D9" i="34"/>
  <c r="E8" i="34"/>
  <c r="E7" i="34"/>
  <c r="I6" i="34"/>
  <c r="H6" i="34"/>
  <c r="F6" i="34"/>
  <c r="E6" i="34"/>
  <c r="H5" i="34"/>
  <c r="G5" i="34"/>
  <c r="F5" i="34"/>
  <c r="E5" i="34"/>
  <c r="I5" i="34"/>
  <c r="D5" i="34"/>
  <c r="B2" i="34"/>
  <c r="E34" i="18"/>
  <c r="E35" i="18"/>
  <c r="E37" i="18"/>
  <c r="E32" i="18"/>
  <c r="E29" i="18"/>
  <c r="E30" i="18"/>
  <c r="O13" i="25"/>
  <c r="G13" i="25"/>
  <c r="E13" i="25"/>
  <c r="F12" i="15"/>
  <c r="AX12" i="15"/>
  <c r="BK12" i="15"/>
  <c r="K39" i="32"/>
  <c r="AH72" i="15"/>
  <c r="E71" i="15"/>
  <c r="F71" i="15"/>
  <c r="AM71" i="15"/>
  <c r="AX71" i="15"/>
  <c r="BA71" i="15" a="1"/>
  <c r="BA71" i="15"/>
  <c r="BB71" i="15"/>
  <c r="BC71" i="15"/>
  <c r="BD71" i="15"/>
  <c r="BE71" i="15"/>
  <c r="BF71" i="15"/>
  <c r="BI71" i="15"/>
  <c r="BK71" i="15"/>
  <c r="BM71" i="15"/>
  <c r="BN71" i="15"/>
  <c r="E72" i="15"/>
  <c r="BI72" i="15"/>
  <c r="F72" i="15"/>
  <c r="AX72" i="15"/>
  <c r="BA72" i="15" a="1"/>
  <c r="BA72" i="15"/>
  <c r="BB72" i="15"/>
  <c r="BC72" i="15"/>
  <c r="BK72" i="15"/>
  <c r="BM72" i="15"/>
  <c r="E78" i="15"/>
  <c r="BI78" i="15"/>
  <c r="F78" i="15"/>
  <c r="AX78" i="15"/>
  <c r="BB78" i="15"/>
  <c r="BC78" i="15"/>
  <c r="BK78" i="15"/>
  <c r="BM78" i="15"/>
  <c r="F108" i="29"/>
  <c r="F110" i="29"/>
  <c r="H110" i="29"/>
  <c r="F50" i="15"/>
  <c r="AV50" i="15"/>
  <c r="AW50" i="15"/>
  <c r="AX50" i="15"/>
  <c r="BK50" i="15"/>
  <c r="F15" i="15"/>
  <c r="AV15" i="15"/>
  <c r="AW15" i="15"/>
  <c r="AX15" i="15"/>
  <c r="BK15" i="15"/>
  <c r="E105" i="14"/>
  <c r="F84" i="15"/>
  <c r="AX84" i="15"/>
  <c r="BK84" i="15"/>
  <c r="F85" i="15"/>
  <c r="F86" i="15"/>
  <c r="F87" i="15"/>
  <c r="AX85" i="15"/>
  <c r="AX86" i="15"/>
  <c r="AX87" i="15"/>
  <c r="BK85" i="15"/>
  <c r="BK86" i="15"/>
  <c r="BK87" i="15"/>
  <c r="M76" i="31"/>
  <c r="P71" i="31"/>
  <c r="M147" i="31"/>
  <c r="M42" i="31"/>
  <c r="M41" i="31"/>
  <c r="S75" i="31"/>
  <c r="P75" i="31"/>
  <c r="F36" i="15"/>
  <c r="AX36" i="15"/>
  <c r="BK36" i="15"/>
  <c r="BM36" i="15"/>
  <c r="F31" i="15"/>
  <c r="AX31" i="15"/>
  <c r="BK31" i="15"/>
  <c r="BM31" i="15"/>
  <c r="J33" i="18"/>
  <c r="F8" i="15"/>
  <c r="AX8" i="15"/>
  <c r="BK8" i="15"/>
  <c r="E69" i="15"/>
  <c r="BI69" i="15"/>
  <c r="F69" i="15"/>
  <c r="AX69" i="15"/>
  <c r="BB69" i="15"/>
  <c r="BC69" i="15"/>
  <c r="BK69" i="15"/>
  <c r="BM69" i="15"/>
  <c r="E67" i="15"/>
  <c r="BI67" i="15"/>
  <c r="E68" i="15"/>
  <c r="BI68" i="15"/>
  <c r="F67" i="15"/>
  <c r="F68" i="15"/>
  <c r="AX67" i="15"/>
  <c r="AX68" i="15"/>
  <c r="BA68" i="15" a="1"/>
  <c r="BA68" i="15"/>
  <c r="BD68" i="15"/>
  <c r="BC68" i="15"/>
  <c r="BB68" i="15"/>
  <c r="BB67" i="15"/>
  <c r="BC67" i="15"/>
  <c r="BK67" i="15"/>
  <c r="BK68" i="15"/>
  <c r="BM67" i="15"/>
  <c r="BM68" i="15"/>
  <c r="F48" i="15"/>
  <c r="F51" i="15"/>
  <c r="F49" i="15"/>
  <c r="F52" i="15"/>
  <c r="F53" i="15"/>
  <c r="F58" i="15"/>
  <c r="F54" i="15"/>
  <c r="F56" i="15"/>
  <c r="F59" i="15"/>
  <c r="AV48" i="15"/>
  <c r="AW48" i="15"/>
  <c r="AV51" i="15"/>
  <c r="AW51" i="15"/>
  <c r="AV49" i="15"/>
  <c r="AW49" i="15"/>
  <c r="AV59" i="15"/>
  <c r="AW59" i="15"/>
  <c r="AX48" i="15"/>
  <c r="AX51" i="15"/>
  <c r="AX49" i="15"/>
  <c r="AX52" i="15"/>
  <c r="AX53" i="15"/>
  <c r="AX58" i="15"/>
  <c r="AX54" i="15"/>
  <c r="AX56" i="15"/>
  <c r="AX59" i="15"/>
  <c r="BK48" i="15"/>
  <c r="BK51" i="15"/>
  <c r="BK49" i="15"/>
  <c r="BK52" i="15"/>
  <c r="BK53" i="15"/>
  <c r="BK58" i="15"/>
  <c r="BK54" i="15"/>
  <c r="BK56" i="15"/>
  <c r="BK59" i="15"/>
  <c r="G31" i="29"/>
  <c r="G32" i="29"/>
  <c r="G33" i="29"/>
  <c r="G34" i="29"/>
  <c r="H31" i="29"/>
  <c r="H32" i="29"/>
  <c r="H33" i="29"/>
  <c r="H34" i="29"/>
  <c r="F40" i="15"/>
  <c r="AX40" i="15"/>
  <c r="BK40" i="15"/>
  <c r="BM40" i="15"/>
  <c r="F42" i="15"/>
  <c r="F43" i="15"/>
  <c r="F44" i="15"/>
  <c r="F45" i="15"/>
  <c r="F46" i="15"/>
  <c r="AX42" i="15"/>
  <c r="AX43" i="15"/>
  <c r="AX44" i="15"/>
  <c r="AX45" i="15"/>
  <c r="AX46" i="15"/>
  <c r="BK42" i="15"/>
  <c r="BK43" i="15"/>
  <c r="BK44" i="15"/>
  <c r="BK45" i="15"/>
  <c r="BK46" i="15"/>
  <c r="BM42" i="15"/>
  <c r="BM43" i="15"/>
  <c r="BM44" i="15"/>
  <c r="BM45" i="15"/>
  <c r="BM46" i="15"/>
  <c r="F32" i="15"/>
  <c r="F33" i="15"/>
  <c r="F34" i="15"/>
  <c r="F37" i="15"/>
  <c r="F39" i="15"/>
  <c r="F38" i="15"/>
  <c r="F41" i="15"/>
  <c r="AX32" i="15"/>
  <c r="AX33" i="15"/>
  <c r="AX34" i="15"/>
  <c r="AX37" i="15"/>
  <c r="AX39" i="15"/>
  <c r="AX38" i="15"/>
  <c r="AX41" i="15"/>
  <c r="BK32" i="15"/>
  <c r="BK33" i="15"/>
  <c r="BK34" i="15"/>
  <c r="BK37" i="15"/>
  <c r="BK39" i="15"/>
  <c r="BK38" i="15"/>
  <c r="BK41" i="15"/>
  <c r="BM32" i="15"/>
  <c r="BM33" i="15"/>
  <c r="BM34" i="15"/>
  <c r="BM37" i="15"/>
  <c r="BM39" i="15"/>
  <c r="BM38" i="15"/>
  <c r="BM41" i="15"/>
  <c r="E42" i="18"/>
  <c r="E11" i="18"/>
  <c r="E33" i="18"/>
  <c r="F7" i="15"/>
  <c r="BK7" i="15"/>
  <c r="F11" i="15"/>
  <c r="BK11" i="15"/>
  <c r="N13" i="34"/>
  <c r="N22" i="34"/>
  <c r="N24" i="34"/>
  <c r="L13" i="34"/>
  <c r="L22" i="34"/>
  <c r="J13" i="34"/>
  <c r="AX11" i="15"/>
  <c r="AX7" i="15"/>
  <c r="AV54" i="15"/>
  <c r="AW54" i="15"/>
  <c r="AV58" i="15"/>
  <c r="AW58" i="15"/>
  <c r="BE5" i="15"/>
  <c r="BF5" i="15"/>
  <c r="BE6" i="15"/>
  <c r="BF6" i="15"/>
  <c r="BE16" i="15"/>
  <c r="BF16" i="15"/>
  <c r="BE17" i="15"/>
  <c r="BE18" i="15"/>
  <c r="BF18" i="15"/>
  <c r="BE24" i="15"/>
  <c r="BE60" i="15"/>
  <c r="BE61" i="15"/>
  <c r="BE70" i="15"/>
  <c r="BF70" i="15"/>
  <c r="BE74" i="15"/>
  <c r="BF74" i="15"/>
  <c r="BE75" i="15"/>
  <c r="BF75" i="15"/>
  <c r="BE88" i="15"/>
  <c r="BE89" i="15"/>
  <c r="BF89" i="15"/>
  <c r="E6" i="25"/>
  <c r="F6" i="25"/>
  <c r="G6" i="25"/>
  <c r="L6" i="25"/>
  <c r="CI5" i="28"/>
  <c r="BD5" i="15"/>
  <c r="BD6" i="15"/>
  <c r="BD16" i="15"/>
  <c r="BD17" i="15"/>
  <c r="BD18" i="15"/>
  <c r="BD19" i="15"/>
  <c r="BD24" i="15"/>
  <c r="BD25" i="15"/>
  <c r="BD60" i="15"/>
  <c r="BD61" i="15"/>
  <c r="BD70" i="15"/>
  <c r="BD74" i="15"/>
  <c r="BD75" i="15"/>
  <c r="BD88" i="15"/>
  <c r="BD89" i="15"/>
  <c r="F9" i="15"/>
  <c r="BK9" i="15"/>
  <c r="AX9" i="15"/>
  <c r="I148" i="31"/>
  <c r="O148" i="31"/>
  <c r="R148" i="31"/>
  <c r="U148" i="31"/>
  <c r="X148" i="31"/>
  <c r="AA148" i="31"/>
  <c r="AD148" i="31"/>
  <c r="AG148" i="31"/>
  <c r="AJ148" i="31"/>
  <c r="AM148" i="31"/>
  <c r="AP148" i="31"/>
  <c r="AS148" i="31"/>
  <c r="AV148" i="31"/>
  <c r="AY148" i="31"/>
  <c r="BB148" i="31"/>
  <c r="BE148" i="31"/>
  <c r="BH148" i="31"/>
  <c r="BK148" i="31"/>
  <c r="BN148" i="31"/>
  <c r="BQ148" i="31"/>
  <c r="BT148" i="31"/>
  <c r="BW148" i="31"/>
  <c r="BZ148" i="31"/>
  <c r="I147" i="31"/>
  <c r="O147" i="31"/>
  <c r="R147" i="31"/>
  <c r="U147" i="31"/>
  <c r="X147" i="31"/>
  <c r="AA147" i="31"/>
  <c r="AD147" i="31"/>
  <c r="AG147" i="31"/>
  <c r="AJ147" i="31"/>
  <c r="AM147" i="31"/>
  <c r="AP147" i="31"/>
  <c r="AS147" i="31"/>
  <c r="AV147" i="31"/>
  <c r="AY147" i="31"/>
  <c r="BB147" i="31"/>
  <c r="BE147" i="31"/>
  <c r="BH147" i="31"/>
  <c r="BK147" i="31"/>
  <c r="BN147" i="31"/>
  <c r="BQ147" i="31"/>
  <c r="BT147" i="31"/>
  <c r="BW147" i="31"/>
  <c r="BZ147" i="31"/>
  <c r="I146" i="31"/>
  <c r="O146" i="31"/>
  <c r="R146" i="31"/>
  <c r="U146" i="31"/>
  <c r="X146" i="31"/>
  <c r="AA146" i="31"/>
  <c r="AD146" i="31"/>
  <c r="AG146" i="31"/>
  <c r="AJ146" i="31"/>
  <c r="AM146" i="31"/>
  <c r="AP146" i="31"/>
  <c r="AS146" i="31"/>
  <c r="AV146" i="31"/>
  <c r="AY146" i="31"/>
  <c r="BB146" i="31"/>
  <c r="BE146" i="31"/>
  <c r="BH146" i="31"/>
  <c r="BK146" i="31"/>
  <c r="BN146" i="31"/>
  <c r="BQ146" i="31"/>
  <c r="BT146" i="31"/>
  <c r="BW146" i="31"/>
  <c r="BZ146" i="31"/>
  <c r="I145" i="31"/>
  <c r="O145" i="31"/>
  <c r="R145" i="31"/>
  <c r="U145" i="31"/>
  <c r="X145" i="31"/>
  <c r="AA145" i="31"/>
  <c r="AD145" i="31"/>
  <c r="AG145" i="31"/>
  <c r="AJ145" i="31"/>
  <c r="AM145" i="31"/>
  <c r="AP145" i="31"/>
  <c r="AS145" i="31"/>
  <c r="AV145" i="31"/>
  <c r="AY145" i="31"/>
  <c r="BB145" i="31"/>
  <c r="BE145" i="31"/>
  <c r="BH145" i="31"/>
  <c r="BK145" i="31"/>
  <c r="BN145" i="31"/>
  <c r="BQ145" i="31"/>
  <c r="BT145" i="31"/>
  <c r="BW145" i="31"/>
  <c r="BZ145" i="31"/>
  <c r="CE145" i="31"/>
  <c r="CF145" i="31"/>
  <c r="CG145" i="31"/>
  <c r="E76" i="15"/>
  <c r="BI76" i="15"/>
  <c r="F76" i="15"/>
  <c r="AX76" i="15"/>
  <c r="BA76" i="15" a="1"/>
  <c r="BA76" i="15"/>
  <c r="BD76" i="15"/>
  <c r="BC76" i="15"/>
  <c r="BB76" i="15"/>
  <c r="BK76" i="15"/>
  <c r="BM76" i="15"/>
  <c r="E93" i="15"/>
  <c r="BI93" i="15"/>
  <c r="F93" i="15"/>
  <c r="AX93" i="15"/>
  <c r="BA93" i="15" a="1"/>
  <c r="BA93" i="15"/>
  <c r="BD93" i="15"/>
  <c r="BC93" i="15"/>
  <c r="BB93" i="15"/>
  <c r="BK93" i="15"/>
  <c r="BM93" i="15"/>
  <c r="E92" i="15"/>
  <c r="BI92" i="15"/>
  <c r="F92" i="15"/>
  <c r="AX92" i="15"/>
  <c r="BA92" i="15" a="1"/>
  <c r="BA92" i="15"/>
  <c r="BD92" i="15"/>
  <c r="BC92" i="15"/>
  <c r="BB92" i="15"/>
  <c r="BK92" i="15"/>
  <c r="BM92" i="15"/>
  <c r="L97" i="14"/>
  <c r="E94" i="14"/>
  <c r="G94" i="14"/>
  <c r="H94" i="14"/>
  <c r="E95" i="14"/>
  <c r="E96" i="14"/>
  <c r="E97" i="14"/>
  <c r="E98" i="14"/>
  <c r="E99" i="14"/>
  <c r="E100" i="14"/>
  <c r="F95" i="14"/>
  <c r="G95" i="14"/>
  <c r="H95" i="14"/>
  <c r="I95" i="14"/>
  <c r="J95" i="14"/>
  <c r="E77" i="15"/>
  <c r="BI77" i="15"/>
  <c r="F77" i="15"/>
  <c r="F107" i="29"/>
  <c r="G107" i="29"/>
  <c r="F106" i="29"/>
  <c r="E79" i="15"/>
  <c r="BI79" i="15"/>
  <c r="E80" i="15"/>
  <c r="E81" i="15"/>
  <c r="BI81" i="15"/>
  <c r="E82" i="15"/>
  <c r="BI82" i="15"/>
  <c r="E90" i="15"/>
  <c r="BI90" i="15"/>
  <c r="E91" i="15"/>
  <c r="BI91" i="15"/>
  <c r="F79" i="15"/>
  <c r="F80" i="15"/>
  <c r="F81" i="15"/>
  <c r="F82" i="15"/>
  <c r="F90" i="15"/>
  <c r="F91" i="15"/>
  <c r="AX77" i="15"/>
  <c r="AX79" i="15"/>
  <c r="AX80" i="15"/>
  <c r="AX81" i="15"/>
  <c r="AX82" i="15"/>
  <c r="AX90" i="15"/>
  <c r="AX91" i="15"/>
  <c r="BA77" i="15" a="1"/>
  <c r="BA77" i="15"/>
  <c r="BD77" i="15"/>
  <c r="BC77" i="15"/>
  <c r="BB77" i="15"/>
  <c r="BA79" i="15" a="1"/>
  <c r="BA79" i="15"/>
  <c r="BD79" i="15"/>
  <c r="BC79" i="15"/>
  <c r="BB79" i="15"/>
  <c r="BA80" i="15" a="1"/>
  <c r="BA80" i="15"/>
  <c r="BD80" i="15"/>
  <c r="BC80" i="15"/>
  <c r="BB80" i="15"/>
  <c r="BA81" i="15" a="1"/>
  <c r="BA81" i="15"/>
  <c r="BD81" i="15"/>
  <c r="BC81" i="15"/>
  <c r="BB81" i="15"/>
  <c r="BA82" i="15" a="1"/>
  <c r="BA82" i="15"/>
  <c r="BD82" i="15"/>
  <c r="BC82" i="15"/>
  <c r="BB82" i="15"/>
  <c r="BA90" i="15" a="1"/>
  <c r="BA90" i="15"/>
  <c r="BD90" i="15"/>
  <c r="BC90" i="15"/>
  <c r="BB90" i="15"/>
  <c r="BA91" i="15" a="1"/>
  <c r="BA91" i="15"/>
  <c r="BD91" i="15"/>
  <c r="BC91" i="15"/>
  <c r="BB91" i="15"/>
  <c r="BK77" i="15"/>
  <c r="BK81" i="15"/>
  <c r="BK90" i="15"/>
  <c r="BK91" i="15"/>
  <c r="BM77" i="15"/>
  <c r="BM79" i="15"/>
  <c r="BM80" i="15"/>
  <c r="BM81" i="15"/>
  <c r="BM82" i="15"/>
  <c r="BM90" i="15"/>
  <c r="BM91" i="15"/>
  <c r="E66" i="14"/>
  <c r="E67" i="14"/>
  <c r="E68" i="14"/>
  <c r="D5" i="14"/>
  <c r="D17" i="14"/>
  <c r="D22" i="14"/>
  <c r="D59" i="14"/>
  <c r="D64" i="14"/>
  <c r="D69" i="14"/>
  <c r="D70" i="14"/>
  <c r="D80" i="14"/>
  <c r="D87" i="14"/>
  <c r="D101" i="14"/>
  <c r="D106" i="14"/>
  <c r="D112" i="14"/>
  <c r="D117" i="14"/>
  <c r="E5" i="14"/>
  <c r="G5" i="14"/>
  <c r="H5" i="14"/>
  <c r="E6" i="14"/>
  <c r="E7" i="14"/>
  <c r="E8" i="14"/>
  <c r="E9" i="14"/>
  <c r="E10" i="14"/>
  <c r="E11" i="14"/>
  <c r="E12" i="14"/>
  <c r="E13" i="14"/>
  <c r="E14" i="14"/>
  <c r="E15" i="14"/>
  <c r="E16" i="14"/>
  <c r="E17" i="14"/>
  <c r="I17" i="14"/>
  <c r="J17" i="14"/>
  <c r="E18" i="14"/>
  <c r="E19" i="14"/>
  <c r="E20" i="14"/>
  <c r="E21" i="14"/>
  <c r="E22" i="14"/>
  <c r="G22" i="14"/>
  <c r="H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I59" i="14"/>
  <c r="J59" i="14"/>
  <c r="E60" i="14"/>
  <c r="E61" i="14"/>
  <c r="E62" i="14"/>
  <c r="E63" i="14"/>
  <c r="E64" i="14"/>
  <c r="G64" i="14"/>
  <c r="H64" i="14"/>
  <c r="E65" i="14"/>
  <c r="E69" i="14"/>
  <c r="E70" i="14"/>
  <c r="I70" i="14"/>
  <c r="J70" i="14"/>
  <c r="E71" i="14"/>
  <c r="E72" i="14"/>
  <c r="E73" i="14"/>
  <c r="E74" i="14"/>
  <c r="E75" i="14"/>
  <c r="E76" i="14"/>
  <c r="E77" i="14"/>
  <c r="E78" i="14"/>
  <c r="E79" i="14"/>
  <c r="E80" i="14"/>
  <c r="G80" i="14"/>
  <c r="H80" i="14"/>
  <c r="E81" i="14"/>
  <c r="E82" i="14"/>
  <c r="E83" i="14"/>
  <c r="E84" i="14"/>
  <c r="E85" i="14"/>
  <c r="E86" i="14"/>
  <c r="E87" i="14"/>
  <c r="G87" i="14"/>
  <c r="H87" i="14"/>
  <c r="E88" i="14"/>
  <c r="E89" i="14"/>
  <c r="E90" i="14"/>
  <c r="E91" i="14"/>
  <c r="E92" i="14"/>
  <c r="E93" i="14"/>
  <c r="E101" i="14"/>
  <c r="G101" i="14"/>
  <c r="H101" i="14"/>
  <c r="E102" i="14"/>
  <c r="E103" i="14"/>
  <c r="E104" i="14"/>
  <c r="E106" i="14"/>
  <c r="E107" i="14"/>
  <c r="E108" i="14"/>
  <c r="E109" i="14"/>
  <c r="E110" i="14"/>
  <c r="E111" i="14"/>
  <c r="E112" i="14"/>
  <c r="I112" i="14"/>
  <c r="J112" i="14"/>
  <c r="E113" i="14"/>
  <c r="E114" i="14"/>
  <c r="E115" i="14"/>
  <c r="E116" i="14"/>
  <c r="E117" i="14"/>
  <c r="G117" i="14"/>
  <c r="H117" i="14"/>
  <c r="E118" i="14"/>
  <c r="E119" i="14"/>
  <c r="E120" i="14"/>
  <c r="E121" i="14"/>
  <c r="E122" i="14"/>
  <c r="F5" i="14"/>
  <c r="F6" i="14"/>
  <c r="F17" i="14"/>
  <c r="F18" i="14"/>
  <c r="F22" i="14"/>
  <c r="F23" i="14"/>
  <c r="F59" i="14"/>
  <c r="F60" i="14"/>
  <c r="F64" i="14"/>
  <c r="F65" i="14"/>
  <c r="F69" i="14"/>
  <c r="F70" i="14"/>
  <c r="F71" i="14"/>
  <c r="F80" i="14"/>
  <c r="F81" i="14"/>
  <c r="F87" i="14"/>
  <c r="F88" i="14"/>
  <c r="F101" i="14"/>
  <c r="F102" i="14"/>
  <c r="F106" i="14"/>
  <c r="F107" i="14"/>
  <c r="F112" i="14"/>
  <c r="F113" i="14"/>
  <c r="F117" i="14"/>
  <c r="F118" i="14"/>
  <c r="G6" i="14"/>
  <c r="H6" i="14"/>
  <c r="G17" i="14"/>
  <c r="H17" i="14"/>
  <c r="G18" i="14"/>
  <c r="H18" i="14"/>
  <c r="G23" i="14"/>
  <c r="H23" i="14"/>
  <c r="G60" i="14"/>
  <c r="H60" i="14"/>
  <c r="G65" i="14"/>
  <c r="H65" i="14"/>
  <c r="G69" i="14"/>
  <c r="H69" i="14"/>
  <c r="G71" i="14"/>
  <c r="H71" i="14"/>
  <c r="G75" i="14"/>
  <c r="H75" i="14"/>
  <c r="G77" i="14"/>
  <c r="H77" i="14"/>
  <c r="G81" i="14"/>
  <c r="H81" i="14"/>
  <c r="G88" i="14"/>
  <c r="H88" i="14"/>
  <c r="G102" i="14"/>
  <c r="H102" i="14"/>
  <c r="G106" i="14"/>
  <c r="H106" i="14"/>
  <c r="G107" i="14"/>
  <c r="H107" i="14"/>
  <c r="G113" i="14"/>
  <c r="H113" i="14"/>
  <c r="G118" i="14"/>
  <c r="H118" i="14"/>
  <c r="I6" i="14"/>
  <c r="J6" i="14"/>
  <c r="I18" i="14"/>
  <c r="J18" i="14"/>
  <c r="I23" i="14"/>
  <c r="J23" i="14"/>
  <c r="I60" i="14"/>
  <c r="J60" i="14"/>
  <c r="I65" i="14"/>
  <c r="J65" i="14"/>
  <c r="I69" i="14"/>
  <c r="J69" i="14"/>
  <c r="I71" i="14"/>
  <c r="J71" i="14"/>
  <c r="I75" i="14"/>
  <c r="J75" i="14"/>
  <c r="I77" i="14"/>
  <c r="J77" i="14"/>
  <c r="I81" i="14"/>
  <c r="J81" i="14"/>
  <c r="I87" i="14"/>
  <c r="J87" i="14"/>
  <c r="I88" i="14"/>
  <c r="J88" i="14"/>
  <c r="I102" i="14"/>
  <c r="J102" i="14"/>
  <c r="I106" i="14"/>
  <c r="J106" i="14"/>
  <c r="I107" i="14"/>
  <c r="J107" i="14"/>
  <c r="I113" i="14"/>
  <c r="J113" i="14"/>
  <c r="I118" i="14"/>
  <c r="J118" i="14"/>
  <c r="AX99" i="31"/>
  <c r="AY99" i="31"/>
  <c r="Q99" i="31"/>
  <c r="R99" i="31"/>
  <c r="N99" i="31"/>
  <c r="O99" i="31"/>
  <c r="I99" i="31"/>
  <c r="U99" i="31"/>
  <c r="X99" i="31"/>
  <c r="AA99" i="31"/>
  <c r="AD99" i="31"/>
  <c r="AG99" i="31"/>
  <c r="AJ99" i="31"/>
  <c r="AM99" i="31"/>
  <c r="AP99" i="31"/>
  <c r="AS99" i="31"/>
  <c r="AV99" i="31"/>
  <c r="BB99" i="31"/>
  <c r="BE99" i="31"/>
  <c r="BH99" i="31"/>
  <c r="BK99" i="31"/>
  <c r="BN99" i="31"/>
  <c r="BQ99" i="31"/>
  <c r="BT99" i="31"/>
  <c r="BW99" i="31"/>
  <c r="BZ99" i="31"/>
  <c r="I96" i="31"/>
  <c r="O96" i="31"/>
  <c r="R96" i="31"/>
  <c r="U96" i="31"/>
  <c r="X96" i="31"/>
  <c r="AA96" i="31"/>
  <c r="AD96" i="31"/>
  <c r="AG96" i="31"/>
  <c r="AJ96" i="31"/>
  <c r="AM96" i="31"/>
  <c r="AP96" i="31"/>
  <c r="AS96" i="31"/>
  <c r="AV96" i="31"/>
  <c r="AY96" i="31"/>
  <c r="BB96" i="31"/>
  <c r="BE96" i="31"/>
  <c r="BH96" i="31"/>
  <c r="BK96" i="31"/>
  <c r="BN96" i="31"/>
  <c r="BQ96" i="31"/>
  <c r="BT96" i="31"/>
  <c r="BW96" i="31"/>
  <c r="BZ96" i="31"/>
  <c r="I101" i="14"/>
  <c r="J101" i="14"/>
  <c r="G59" i="14"/>
  <c r="H59" i="14"/>
  <c r="G70" i="14"/>
  <c r="H70" i="14"/>
  <c r="I22" i="14"/>
  <c r="J22" i="14"/>
  <c r="I5" i="14"/>
  <c r="J5" i="14"/>
  <c r="I80" i="14"/>
  <c r="J80" i="14"/>
  <c r="F94" i="14"/>
  <c r="I117" i="14"/>
  <c r="J117" i="14"/>
  <c r="D94" i="14"/>
  <c r="W25" i="31"/>
  <c r="X25" i="31"/>
  <c r="W26" i="31"/>
  <c r="X26" i="31"/>
  <c r="G42" i="29"/>
  <c r="I42" i="29"/>
  <c r="G25" i="29"/>
  <c r="G26" i="29"/>
  <c r="H25" i="29"/>
  <c r="H26" i="29"/>
  <c r="S88" i="31"/>
  <c r="U88" i="31"/>
  <c r="S89" i="31"/>
  <c r="S90" i="31"/>
  <c r="U90" i="31"/>
  <c r="N106" i="31"/>
  <c r="O106" i="31"/>
  <c r="N105" i="31"/>
  <c r="N104" i="31"/>
  <c r="N113" i="31"/>
  <c r="N112" i="31"/>
  <c r="N111" i="31"/>
  <c r="N101" i="31"/>
  <c r="N100" i="31"/>
  <c r="O100" i="31"/>
  <c r="N98" i="31"/>
  <c r="O98" i="31"/>
  <c r="P98" i="31"/>
  <c r="S98" i="31"/>
  <c r="P97" i="31"/>
  <c r="P70" i="31"/>
  <c r="S26" i="31"/>
  <c r="U26" i="31"/>
  <c r="S25" i="31"/>
  <c r="S42" i="31"/>
  <c r="U42" i="31"/>
  <c r="S41" i="31"/>
  <c r="U41" i="31"/>
  <c r="S70" i="31"/>
  <c r="P42" i="31"/>
  <c r="S87" i="31"/>
  <c r="S86" i="31"/>
  <c r="S85" i="31"/>
  <c r="Q25" i="31"/>
  <c r="CI6" i="28"/>
  <c r="CI7" i="28"/>
  <c r="CI8" i="28"/>
  <c r="CI9" i="28"/>
  <c r="CI10" i="28"/>
  <c r="CI11" i="28"/>
  <c r="CI12" i="28"/>
  <c r="CI13" i="28"/>
  <c r="CI14" i="28"/>
  <c r="E41" i="18"/>
  <c r="G5" i="24"/>
  <c r="G9" i="24"/>
  <c r="G13" i="24"/>
  <c r="G16" i="24"/>
  <c r="G20" i="24"/>
  <c r="G23" i="24"/>
  <c r="G32" i="24"/>
  <c r="G5" i="18"/>
  <c r="G9" i="18"/>
  <c r="G18" i="18"/>
  <c r="G25" i="18"/>
  <c r="G39" i="18"/>
  <c r="G43" i="18"/>
  <c r="G52" i="18"/>
  <c r="AF40" i="31"/>
  <c r="AG40" i="31"/>
  <c r="I31" i="31"/>
  <c r="O31" i="31"/>
  <c r="R31" i="31"/>
  <c r="U31" i="31"/>
  <c r="X31" i="31"/>
  <c r="AA31" i="31"/>
  <c r="AD31" i="31"/>
  <c r="AG31" i="31"/>
  <c r="AJ31" i="31"/>
  <c r="AM31" i="31"/>
  <c r="AP31" i="31"/>
  <c r="AS31" i="31"/>
  <c r="AV31" i="31"/>
  <c r="AY31" i="31"/>
  <c r="BB31" i="31"/>
  <c r="BE31" i="31"/>
  <c r="BH31" i="31"/>
  <c r="BK31" i="31"/>
  <c r="BN31" i="31"/>
  <c r="BQ31" i="31"/>
  <c r="BT31" i="31"/>
  <c r="BW31" i="31"/>
  <c r="BZ31" i="31"/>
  <c r="I40" i="31"/>
  <c r="O40" i="31"/>
  <c r="R40" i="31"/>
  <c r="U40" i="31"/>
  <c r="X40" i="31"/>
  <c r="AA40" i="31"/>
  <c r="AD40" i="31"/>
  <c r="AJ40" i="31"/>
  <c r="AM40" i="31"/>
  <c r="AP40" i="31"/>
  <c r="AS40" i="31"/>
  <c r="AV40" i="31"/>
  <c r="AY40" i="31"/>
  <c r="BB40" i="31"/>
  <c r="BE40" i="31"/>
  <c r="BH40" i="31"/>
  <c r="BK40" i="31"/>
  <c r="BN40" i="31"/>
  <c r="BQ40" i="31"/>
  <c r="BT40" i="31"/>
  <c r="BW40" i="31"/>
  <c r="BZ40" i="31"/>
  <c r="CJ5" i="28"/>
  <c r="CK5" i="28"/>
  <c r="CJ6" i="28"/>
  <c r="CK6" i="28"/>
  <c r="CJ7" i="28"/>
  <c r="CK7" i="28"/>
  <c r="CJ8" i="28"/>
  <c r="CJ9" i="28"/>
  <c r="CJ10" i="28"/>
  <c r="CJ11" i="28"/>
  <c r="CJ12" i="28"/>
  <c r="CK12" i="28"/>
  <c r="CJ13" i="28"/>
  <c r="CK13" i="28"/>
  <c r="CJ14" i="28"/>
  <c r="CK14" i="28"/>
  <c r="AV74" i="15"/>
  <c r="AW74" i="15"/>
  <c r="AM5" i="15"/>
  <c r="AM6" i="15"/>
  <c r="AM16" i="15"/>
  <c r="AM17" i="15"/>
  <c r="AM18" i="15"/>
  <c r="AM19" i="15"/>
  <c r="AM20" i="15"/>
  <c r="AM21" i="15"/>
  <c r="AM23" i="15"/>
  <c r="AM24" i="15"/>
  <c r="AM25" i="15"/>
  <c r="AM60" i="15"/>
  <c r="AM61" i="15"/>
  <c r="AM64" i="15"/>
  <c r="AM65" i="15"/>
  <c r="AM70" i="15"/>
  <c r="AM74" i="15"/>
  <c r="AM75" i="15"/>
  <c r="AM88" i="15"/>
  <c r="AM89" i="15"/>
  <c r="G29" i="29"/>
  <c r="H29" i="29"/>
  <c r="E45" i="32"/>
  <c r="E44" i="32"/>
  <c r="E43" i="32"/>
  <c r="E42" i="32"/>
  <c r="E41" i="32"/>
  <c r="E40" i="32"/>
  <c r="E39" i="32"/>
  <c r="E38" i="32"/>
  <c r="E37" i="32"/>
  <c r="E36" i="32"/>
  <c r="E35" i="32"/>
  <c r="G34" i="32"/>
  <c r="H34" i="32"/>
  <c r="F34" i="32"/>
  <c r="E34" i="32"/>
  <c r="I34" i="32"/>
  <c r="J34" i="32"/>
  <c r="D34" i="32"/>
  <c r="E30" i="32"/>
  <c r="E29" i="32"/>
  <c r="E28" i="32"/>
  <c r="E27" i="32"/>
  <c r="E26" i="32"/>
  <c r="E25" i="32"/>
  <c r="E24" i="32"/>
  <c r="E23" i="32"/>
  <c r="G22" i="32"/>
  <c r="H22" i="32"/>
  <c r="F22" i="32"/>
  <c r="E22" i="32"/>
  <c r="I22" i="32"/>
  <c r="J22" i="32"/>
  <c r="D22" i="32"/>
  <c r="E21" i="32"/>
  <c r="E20" i="32"/>
  <c r="E19" i="32"/>
  <c r="G18" i="32"/>
  <c r="H18" i="32"/>
  <c r="F18" i="32"/>
  <c r="E18" i="32"/>
  <c r="I18" i="32"/>
  <c r="J18" i="32"/>
  <c r="D18" i="32"/>
  <c r="E17" i="32"/>
  <c r="E16" i="32"/>
  <c r="E15" i="32"/>
  <c r="G14" i="32"/>
  <c r="H14" i="32"/>
  <c r="F14" i="32"/>
  <c r="E14" i="32"/>
  <c r="I14" i="32"/>
  <c r="J14" i="32"/>
  <c r="D14" i="32"/>
  <c r="G13" i="32"/>
  <c r="H13" i="32"/>
  <c r="F13" i="32"/>
  <c r="E13" i="32"/>
  <c r="I13" i="32"/>
  <c r="J13" i="32"/>
  <c r="D13" i="32"/>
  <c r="E12" i="32"/>
  <c r="E11" i="32"/>
  <c r="E10" i="32"/>
  <c r="G9" i="32"/>
  <c r="H9" i="32"/>
  <c r="F9" i="32"/>
  <c r="E9" i="32"/>
  <c r="I9" i="32"/>
  <c r="J9" i="32"/>
  <c r="D9" i="32"/>
  <c r="E8" i="32"/>
  <c r="E7" i="32"/>
  <c r="E6" i="32"/>
  <c r="G5" i="32"/>
  <c r="H5" i="32"/>
  <c r="F5" i="32"/>
  <c r="E5" i="32"/>
  <c r="I5" i="32"/>
  <c r="J5" i="32"/>
  <c r="D5" i="32"/>
  <c r="L90" i="14"/>
  <c r="O18" i="25"/>
  <c r="G18" i="25"/>
  <c r="G9" i="29"/>
  <c r="G10" i="29"/>
  <c r="G11" i="29"/>
  <c r="H9" i="29"/>
  <c r="H10" i="29"/>
  <c r="H11" i="29"/>
  <c r="K47" i="18"/>
  <c r="L47" i="18"/>
  <c r="M47" i="18"/>
  <c r="N47" i="18"/>
  <c r="K48" i="18"/>
  <c r="L48" i="18"/>
  <c r="M48" i="18"/>
  <c r="N48" i="18"/>
  <c r="E16" i="18"/>
  <c r="E14" i="18"/>
  <c r="AX10" i="15"/>
  <c r="F10" i="15"/>
  <c r="BK10" i="15"/>
  <c r="K27" i="18"/>
  <c r="L27" i="18"/>
  <c r="M27" i="18"/>
  <c r="N27" i="18"/>
  <c r="K28" i="18"/>
  <c r="K38" i="18"/>
  <c r="M28" i="18"/>
  <c r="BN5" i="15"/>
  <c r="BN6" i="15"/>
  <c r="BN16" i="15"/>
  <c r="BN17" i="15"/>
  <c r="BN18" i="15"/>
  <c r="BN24" i="15"/>
  <c r="BN60" i="15"/>
  <c r="BN61" i="15"/>
  <c r="BN70" i="15"/>
  <c r="BN74" i="15"/>
  <c r="BN75" i="15"/>
  <c r="BN88" i="15"/>
  <c r="BN89" i="15"/>
  <c r="E62" i="15"/>
  <c r="BI62" i="15"/>
  <c r="F62" i="15"/>
  <c r="AX62" i="15"/>
  <c r="BA62" i="15" a="1"/>
  <c r="BA62" i="15"/>
  <c r="BD62" i="15"/>
  <c r="BC62" i="15"/>
  <c r="BB62" i="15"/>
  <c r="BK62" i="15"/>
  <c r="BM62" i="15"/>
  <c r="E89" i="15"/>
  <c r="F89" i="15"/>
  <c r="AX89" i="15"/>
  <c r="BA89" i="15" a="1"/>
  <c r="BA89" i="15"/>
  <c r="BB89" i="15"/>
  <c r="BC89" i="15"/>
  <c r="BI89" i="15"/>
  <c r="BK89" i="15"/>
  <c r="BM89" i="15"/>
  <c r="E88" i="15"/>
  <c r="F88" i="15"/>
  <c r="AX88" i="15"/>
  <c r="BA88" i="15" a="1"/>
  <c r="BA88" i="15"/>
  <c r="BB88" i="15"/>
  <c r="BC88" i="15"/>
  <c r="BF88" i="15"/>
  <c r="BI88" i="15"/>
  <c r="BK88" i="15"/>
  <c r="BM88" i="15"/>
  <c r="BC5" i="15"/>
  <c r="BC6" i="15"/>
  <c r="BC16" i="15"/>
  <c r="BC17" i="15"/>
  <c r="BC18" i="15"/>
  <c r="BC19" i="15"/>
  <c r="BC24" i="15"/>
  <c r="BC25" i="15"/>
  <c r="BC60" i="15"/>
  <c r="BC61" i="15"/>
  <c r="BC63" i="15"/>
  <c r="BC64" i="15"/>
  <c r="BC65" i="15"/>
  <c r="BC66" i="15"/>
  <c r="BC70" i="15"/>
  <c r="BC73" i="15"/>
  <c r="BC74" i="15"/>
  <c r="BC75" i="15"/>
  <c r="F26" i="15"/>
  <c r="AX26" i="15"/>
  <c r="BK26" i="15"/>
  <c r="BM26" i="15"/>
  <c r="F35" i="15"/>
  <c r="AX35" i="15"/>
  <c r="BK35" i="15"/>
  <c r="BM35" i="15"/>
  <c r="I35" i="31"/>
  <c r="O35" i="31"/>
  <c r="R35" i="31"/>
  <c r="U35" i="31"/>
  <c r="X35" i="31"/>
  <c r="AA35" i="31"/>
  <c r="AD35" i="31"/>
  <c r="AG35" i="31"/>
  <c r="AJ35" i="31"/>
  <c r="AM35" i="31"/>
  <c r="AP35" i="31"/>
  <c r="AS35" i="31"/>
  <c r="AV35" i="31"/>
  <c r="AY35" i="31"/>
  <c r="BB35" i="31"/>
  <c r="BE35" i="31"/>
  <c r="BH35" i="31"/>
  <c r="BK35" i="31"/>
  <c r="BN35" i="31"/>
  <c r="BQ35" i="31"/>
  <c r="BT35" i="31"/>
  <c r="BW35" i="31"/>
  <c r="BZ35" i="31"/>
  <c r="CE35" i="31"/>
  <c r="CF35" i="31"/>
  <c r="CG35" i="31"/>
  <c r="I36" i="31"/>
  <c r="O36" i="31"/>
  <c r="R36" i="31"/>
  <c r="U36" i="31"/>
  <c r="X36" i="31"/>
  <c r="AA36" i="31"/>
  <c r="AD36" i="31"/>
  <c r="AG36" i="31"/>
  <c r="AJ36" i="31"/>
  <c r="AM36" i="31"/>
  <c r="AP36" i="31"/>
  <c r="AS36" i="31"/>
  <c r="AV36" i="31"/>
  <c r="AY36" i="31"/>
  <c r="BB36" i="31"/>
  <c r="BE36" i="31"/>
  <c r="BH36" i="31"/>
  <c r="BK36" i="31"/>
  <c r="BN36" i="31"/>
  <c r="BQ36" i="31"/>
  <c r="BT36" i="31"/>
  <c r="BW36" i="31"/>
  <c r="BZ36" i="31"/>
  <c r="I37" i="31"/>
  <c r="O37" i="31"/>
  <c r="R37" i="31"/>
  <c r="U37" i="31"/>
  <c r="X37" i="31"/>
  <c r="AA37" i="31"/>
  <c r="AD37" i="31"/>
  <c r="AG37" i="31"/>
  <c r="AJ37" i="31"/>
  <c r="AM37" i="31"/>
  <c r="AP37" i="31"/>
  <c r="AS37" i="31"/>
  <c r="AV37" i="31"/>
  <c r="AY37" i="31"/>
  <c r="BB37" i="31"/>
  <c r="BE37" i="31"/>
  <c r="BH37" i="31"/>
  <c r="BK37" i="31"/>
  <c r="BN37" i="31"/>
  <c r="BQ37" i="31"/>
  <c r="BT37" i="31"/>
  <c r="BW37" i="31"/>
  <c r="BZ37" i="31"/>
  <c r="BN41" i="31"/>
  <c r="Q34" i="31"/>
  <c r="R34" i="31"/>
  <c r="I34" i="31"/>
  <c r="O34" i="31"/>
  <c r="U34" i="31"/>
  <c r="X34" i="31"/>
  <c r="AA34" i="31"/>
  <c r="AD34" i="31"/>
  <c r="AG34" i="31"/>
  <c r="AJ34" i="31"/>
  <c r="AM34" i="31"/>
  <c r="AP34" i="31"/>
  <c r="AS34" i="31"/>
  <c r="AV34" i="31"/>
  <c r="AY34" i="31"/>
  <c r="BB34" i="31"/>
  <c r="BE34" i="31"/>
  <c r="BH34" i="31"/>
  <c r="BK34" i="31"/>
  <c r="BN34" i="31"/>
  <c r="BQ34" i="31"/>
  <c r="BT34" i="31"/>
  <c r="BW34" i="31"/>
  <c r="BZ34" i="31"/>
  <c r="I21" i="31"/>
  <c r="O21" i="31"/>
  <c r="R21" i="31"/>
  <c r="U21" i="31"/>
  <c r="X21" i="31"/>
  <c r="AA21" i="31"/>
  <c r="AD21" i="31"/>
  <c r="AG21" i="31"/>
  <c r="AJ21" i="31"/>
  <c r="AM21" i="31"/>
  <c r="AP21" i="31"/>
  <c r="AS21" i="31"/>
  <c r="AV21" i="31"/>
  <c r="AY21" i="31"/>
  <c r="BB21" i="31"/>
  <c r="BE21" i="31"/>
  <c r="BH21" i="31"/>
  <c r="BK21" i="31"/>
  <c r="BN21" i="31"/>
  <c r="BQ21" i="31"/>
  <c r="BT21" i="31"/>
  <c r="BW21" i="31"/>
  <c r="BZ21" i="31"/>
  <c r="I38" i="31"/>
  <c r="O38" i="31"/>
  <c r="R38" i="31"/>
  <c r="U38" i="31"/>
  <c r="X38" i="31"/>
  <c r="AA38" i="31"/>
  <c r="AD38" i="31"/>
  <c r="AG38" i="31"/>
  <c r="AJ38" i="31"/>
  <c r="AM38" i="31"/>
  <c r="AP38" i="31"/>
  <c r="AS38" i="31"/>
  <c r="AV38" i="31"/>
  <c r="AY38" i="31"/>
  <c r="BB38" i="31"/>
  <c r="BE38" i="31"/>
  <c r="BH38" i="31"/>
  <c r="BK38" i="31"/>
  <c r="BN38" i="31"/>
  <c r="BQ38" i="31"/>
  <c r="BT38" i="31"/>
  <c r="BW38" i="31"/>
  <c r="BZ38" i="31"/>
  <c r="CE38" i="31"/>
  <c r="CF38" i="31"/>
  <c r="CG38" i="31"/>
  <c r="I23" i="31"/>
  <c r="O23" i="31"/>
  <c r="R23" i="31"/>
  <c r="U23" i="31"/>
  <c r="X23" i="31"/>
  <c r="AA23" i="31"/>
  <c r="AD23" i="31"/>
  <c r="AG23" i="31"/>
  <c r="AJ23" i="31"/>
  <c r="AM23" i="31"/>
  <c r="AP23" i="31"/>
  <c r="AS23" i="31"/>
  <c r="AV23" i="31"/>
  <c r="AY23" i="31"/>
  <c r="BB23" i="31"/>
  <c r="BE23" i="31"/>
  <c r="BH23" i="31"/>
  <c r="BK23" i="31"/>
  <c r="BN23" i="31"/>
  <c r="BQ23" i="31"/>
  <c r="BT23" i="31"/>
  <c r="BW23" i="31"/>
  <c r="BZ23" i="31"/>
  <c r="CK8" i="28"/>
  <c r="CK9" i="28"/>
  <c r="CK10" i="28"/>
  <c r="CK11" i="28"/>
  <c r="BF17" i="15"/>
  <c r="BF24" i="15"/>
  <c r="BF60" i="15"/>
  <c r="BF61" i="15"/>
  <c r="CH5" i="28"/>
  <c r="CH6" i="28"/>
  <c r="CH7" i="28"/>
  <c r="CH8" i="28"/>
  <c r="CH9" i="28"/>
  <c r="CH10" i="28"/>
  <c r="CH11" i="28"/>
  <c r="CH12" i="28"/>
  <c r="CH13" i="28"/>
  <c r="CH14" i="28"/>
  <c r="BB5" i="15"/>
  <c r="BB6" i="15"/>
  <c r="BB16" i="15"/>
  <c r="BB17" i="15"/>
  <c r="BB18" i="15"/>
  <c r="BB19" i="15"/>
  <c r="BB24" i="15"/>
  <c r="BB25" i="15"/>
  <c r="BB60" i="15"/>
  <c r="BB61" i="15"/>
  <c r="BB70" i="15"/>
  <c r="BB74" i="15"/>
  <c r="BB75" i="15"/>
  <c r="BB63" i="15"/>
  <c r="BB64" i="15"/>
  <c r="BB73" i="15"/>
  <c r="BB65" i="15"/>
  <c r="BB66" i="15"/>
  <c r="BK5" i="15"/>
  <c r="BK6" i="15"/>
  <c r="BK16" i="15"/>
  <c r="BK17" i="15"/>
  <c r="BK18" i="15"/>
  <c r="BK19" i="15"/>
  <c r="BK24" i="15"/>
  <c r="BK25" i="15"/>
  <c r="BK27" i="15"/>
  <c r="BK28" i="15"/>
  <c r="BK29" i="15"/>
  <c r="BK30" i="15"/>
  <c r="BK60" i="15"/>
  <c r="BK61" i="15"/>
  <c r="BK63" i="15"/>
  <c r="BK64" i="15"/>
  <c r="BK65" i="15"/>
  <c r="BK66" i="15"/>
  <c r="BK70" i="15"/>
  <c r="BK73" i="15"/>
  <c r="BK74" i="15"/>
  <c r="BK75" i="15"/>
  <c r="I14" i="31"/>
  <c r="O14" i="31"/>
  <c r="R14" i="31"/>
  <c r="U14" i="31"/>
  <c r="X14" i="31"/>
  <c r="AA14" i="31"/>
  <c r="AD14" i="31"/>
  <c r="AG14" i="31"/>
  <c r="AJ14" i="31"/>
  <c r="AM14" i="31"/>
  <c r="AP14" i="31"/>
  <c r="AS14" i="31"/>
  <c r="AV14" i="31"/>
  <c r="AY14" i="31"/>
  <c r="BB14" i="31"/>
  <c r="BE14" i="31"/>
  <c r="BH14" i="31"/>
  <c r="BK14" i="31"/>
  <c r="BN14" i="31"/>
  <c r="BQ14" i="31"/>
  <c r="BT14" i="31"/>
  <c r="BW14" i="31"/>
  <c r="BZ14" i="31"/>
  <c r="E70" i="15"/>
  <c r="E5" i="15"/>
  <c r="E16" i="15"/>
  <c r="E60" i="15"/>
  <c r="E74" i="15"/>
  <c r="E8" i="25"/>
  <c r="E7" i="25"/>
  <c r="E5" i="25"/>
  <c r="G10" i="25"/>
  <c r="L10" i="25"/>
  <c r="E9" i="25"/>
  <c r="G15" i="25"/>
  <c r="H15" i="25"/>
  <c r="E14" i="25"/>
  <c r="E18" i="25"/>
  <c r="G17" i="25"/>
  <c r="H17" i="25"/>
  <c r="E16" i="25"/>
  <c r="G5" i="25"/>
  <c r="L5" i="25"/>
  <c r="G9" i="25"/>
  <c r="H9" i="25"/>
  <c r="G14" i="25"/>
  <c r="H14" i="25"/>
  <c r="G16" i="25"/>
  <c r="H16" i="25"/>
  <c r="BM5" i="15"/>
  <c r="BM6" i="15"/>
  <c r="BM16" i="15"/>
  <c r="BM17" i="15"/>
  <c r="BM18" i="15"/>
  <c r="BM19" i="15"/>
  <c r="BM20" i="15"/>
  <c r="BM21" i="15"/>
  <c r="BM22" i="15"/>
  <c r="BM23" i="15"/>
  <c r="BM24" i="15"/>
  <c r="BM25" i="15"/>
  <c r="BM27" i="15"/>
  <c r="BM28" i="15"/>
  <c r="BM29" i="15"/>
  <c r="BM30" i="15"/>
  <c r="BM60" i="15"/>
  <c r="BM61" i="15"/>
  <c r="BM63" i="15"/>
  <c r="BM64" i="15"/>
  <c r="BM65" i="15"/>
  <c r="BM66" i="15"/>
  <c r="BM70" i="15"/>
  <c r="BM73" i="15"/>
  <c r="BM74" i="15"/>
  <c r="BM75" i="15"/>
  <c r="I6" i="24"/>
  <c r="I10" i="24"/>
  <c r="I14" i="24"/>
  <c r="I17" i="24"/>
  <c r="I21" i="24"/>
  <c r="I24" i="24"/>
  <c r="I33" i="24"/>
  <c r="I6" i="18"/>
  <c r="I10" i="18"/>
  <c r="I19" i="18"/>
  <c r="I26" i="18"/>
  <c r="I40" i="18"/>
  <c r="I44" i="18"/>
  <c r="I53" i="18"/>
  <c r="CG5" i="28" a="1"/>
  <c r="CG5" i="28"/>
  <c r="CG6" i="28" a="1"/>
  <c r="CG6" i="28"/>
  <c r="CG7" i="28" a="1"/>
  <c r="CG7" i="28"/>
  <c r="CG8" i="28" a="1"/>
  <c r="CG8" i="28"/>
  <c r="CG9" i="28" a="1"/>
  <c r="CG9" i="28"/>
  <c r="CG10" i="28" a="1"/>
  <c r="CG10" i="28"/>
  <c r="CG11" i="28" a="1"/>
  <c r="CG11" i="28"/>
  <c r="CG12" i="28" a="1"/>
  <c r="CG12" i="28"/>
  <c r="CG13" i="28" a="1"/>
  <c r="CG13" i="28"/>
  <c r="CG14" i="28" a="1"/>
  <c r="CG14" i="28"/>
  <c r="BA5" i="15" a="1"/>
  <c r="BA5" i="15"/>
  <c r="BA6" i="15" a="1"/>
  <c r="BA6" i="15"/>
  <c r="G8" i="29"/>
  <c r="G14" i="29"/>
  <c r="G15" i="29"/>
  <c r="G16" i="29"/>
  <c r="G17" i="29"/>
  <c r="G18" i="29"/>
  <c r="G19" i="29"/>
  <c r="G20" i="29"/>
  <c r="G21" i="29"/>
  <c r="G24" i="29"/>
  <c r="BA16" i="15" a="1"/>
  <c r="BA16" i="15"/>
  <c r="BA17" i="15" a="1"/>
  <c r="BA17" i="15"/>
  <c r="G30" i="29"/>
  <c r="BA18" i="15" a="1"/>
  <c r="BA18" i="15"/>
  <c r="BA19" i="15" a="1"/>
  <c r="BA19" i="15"/>
  <c r="BA24" i="15" a="1"/>
  <c r="BA24" i="15"/>
  <c r="BA25" i="15" a="1"/>
  <c r="BA25" i="15"/>
  <c r="BA60" i="15" a="1"/>
  <c r="BA60" i="15"/>
  <c r="BA61" i="15" a="1"/>
  <c r="BA61" i="15"/>
  <c r="E63" i="15"/>
  <c r="BI63" i="15"/>
  <c r="BA64" i="15" a="1"/>
  <c r="BA64" i="15"/>
  <c r="BD64" i="15"/>
  <c r="E64" i="15"/>
  <c r="BA66" i="15" a="1"/>
  <c r="BA66" i="15"/>
  <c r="BD66" i="15"/>
  <c r="E66" i="15"/>
  <c r="BI66" i="15"/>
  <c r="BA70" i="15" a="1"/>
  <c r="BA70" i="15"/>
  <c r="F100" i="29"/>
  <c r="G100" i="29"/>
  <c r="F101" i="29"/>
  <c r="F102" i="29"/>
  <c r="G102" i="29"/>
  <c r="F103" i="29"/>
  <c r="H103" i="29"/>
  <c r="BA74" i="15" a="1"/>
  <c r="BA74" i="15"/>
  <c r="BA75" i="15" a="1"/>
  <c r="BA75" i="15"/>
  <c r="I6" i="29"/>
  <c r="I7" i="29"/>
  <c r="I12" i="29"/>
  <c r="I13" i="29"/>
  <c r="I22" i="29"/>
  <c r="I23" i="29"/>
  <c r="I27" i="29"/>
  <c r="I28" i="29"/>
  <c r="I35" i="29"/>
  <c r="I36" i="29"/>
  <c r="I37" i="29"/>
  <c r="I38" i="29"/>
  <c r="I39" i="29"/>
  <c r="I40" i="29"/>
  <c r="I41" i="29"/>
  <c r="I43" i="29"/>
  <c r="I44" i="29"/>
  <c r="I45" i="29"/>
  <c r="I46" i="29"/>
  <c r="I47" i="29"/>
  <c r="I48" i="29"/>
  <c r="I49" i="29"/>
  <c r="I50" i="29"/>
  <c r="I51" i="29"/>
  <c r="I52"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4" i="29"/>
  <c r="I105" i="29"/>
  <c r="I111" i="29"/>
  <c r="H6" i="29"/>
  <c r="H7" i="29"/>
  <c r="H8" i="29"/>
  <c r="H12" i="29"/>
  <c r="H13" i="29"/>
  <c r="H14" i="29"/>
  <c r="H15" i="29"/>
  <c r="H16" i="29"/>
  <c r="H17" i="29"/>
  <c r="H18" i="29"/>
  <c r="H19" i="29"/>
  <c r="H20" i="29"/>
  <c r="H21" i="29"/>
  <c r="H22" i="29"/>
  <c r="H23" i="29"/>
  <c r="H24" i="29"/>
  <c r="H27" i="29"/>
  <c r="H28" i="29"/>
  <c r="H30" i="29"/>
  <c r="H35" i="29"/>
  <c r="H36" i="29"/>
  <c r="H39" i="29"/>
  <c r="H40" i="29"/>
  <c r="H43" i="29"/>
  <c r="H44" i="29"/>
  <c r="H45" i="29"/>
  <c r="H46" i="29"/>
  <c r="H47" i="29"/>
  <c r="H48" i="29"/>
  <c r="H49" i="29"/>
  <c r="H50" i="29"/>
  <c r="H51" i="29"/>
  <c r="H52" i="29"/>
  <c r="H53" i="29"/>
  <c r="H54" i="29"/>
  <c r="H60" i="29"/>
  <c r="H61" i="29"/>
  <c r="H62" i="29"/>
  <c r="H63" i="29"/>
  <c r="H64" i="29"/>
  <c r="H65" i="29"/>
  <c r="H66" i="29"/>
  <c r="H67" i="29"/>
  <c r="H68" i="29"/>
  <c r="H69" i="29"/>
  <c r="H70" i="29"/>
  <c r="H71" i="29"/>
  <c r="H72" i="29"/>
  <c r="H73" i="29"/>
  <c r="H74" i="29"/>
  <c r="H75" i="29"/>
  <c r="H76" i="29"/>
  <c r="H77" i="29"/>
  <c r="H78" i="29"/>
  <c r="H79" i="29"/>
  <c r="H80" i="29"/>
  <c r="H81" i="29"/>
  <c r="H82" i="29"/>
  <c r="H83" i="29"/>
  <c r="H84" i="29"/>
  <c r="H85" i="29"/>
  <c r="H86" i="29"/>
  <c r="H87" i="29"/>
  <c r="H88" i="29"/>
  <c r="H89" i="29"/>
  <c r="H90" i="29"/>
  <c r="H91" i="29"/>
  <c r="H92" i="29"/>
  <c r="H93" i="29"/>
  <c r="H94" i="29"/>
  <c r="H95" i="29"/>
  <c r="H96" i="29"/>
  <c r="H97" i="29"/>
  <c r="H98" i="29"/>
  <c r="H99" i="29"/>
  <c r="H104" i="29"/>
  <c r="H105" i="29"/>
  <c r="H111" i="29"/>
  <c r="G6" i="29"/>
  <c r="G7" i="29"/>
  <c r="G12" i="29"/>
  <c r="G13" i="29"/>
  <c r="G22" i="29"/>
  <c r="G23" i="29"/>
  <c r="G27" i="29"/>
  <c r="G28" i="29"/>
  <c r="G35" i="29"/>
  <c r="G36" i="29"/>
  <c r="G39" i="29"/>
  <c r="G40" i="29"/>
  <c r="G41" i="29"/>
  <c r="G43" i="29"/>
  <c r="G44" i="29"/>
  <c r="G45" i="29"/>
  <c r="G46" i="29"/>
  <c r="G47" i="29"/>
  <c r="G48" i="29"/>
  <c r="G49" i="29"/>
  <c r="G50" i="29"/>
  <c r="G51" i="29"/>
  <c r="G52" i="29"/>
  <c r="G53" i="29"/>
  <c r="G54" i="29"/>
  <c r="G60" i="29"/>
  <c r="G61" i="29"/>
  <c r="G62" i="29"/>
  <c r="G63" i="29"/>
  <c r="G64" i="29"/>
  <c r="G65" i="29"/>
  <c r="G66" i="29"/>
  <c r="G67" i="29"/>
  <c r="G68" i="29"/>
  <c r="G69" i="29"/>
  <c r="G70" i="29"/>
  <c r="G71" i="29"/>
  <c r="G72" i="29"/>
  <c r="G73" i="29"/>
  <c r="G74" i="29"/>
  <c r="G75" i="29"/>
  <c r="G76" i="29"/>
  <c r="G77" i="29"/>
  <c r="G78" i="29"/>
  <c r="G79" i="29"/>
  <c r="G80" i="29"/>
  <c r="G81" i="29"/>
  <c r="G82" i="29"/>
  <c r="G83" i="29"/>
  <c r="G84" i="29"/>
  <c r="G85" i="29"/>
  <c r="G86" i="29"/>
  <c r="G87" i="29"/>
  <c r="G88" i="29"/>
  <c r="G89" i="29"/>
  <c r="G90" i="29"/>
  <c r="G91" i="29"/>
  <c r="G92" i="29"/>
  <c r="G93" i="29"/>
  <c r="G94" i="29"/>
  <c r="G95" i="29"/>
  <c r="G96" i="29"/>
  <c r="G97" i="29"/>
  <c r="G98" i="29"/>
  <c r="G99" i="29"/>
  <c r="G104" i="29"/>
  <c r="G105" i="29"/>
  <c r="G111" i="29"/>
  <c r="CE5" i="31"/>
  <c r="CF5" i="31"/>
  <c r="CG5" i="31"/>
  <c r="I6" i="31"/>
  <c r="N6" i="31"/>
  <c r="O6" i="31"/>
  <c r="R6" i="31"/>
  <c r="U6" i="31"/>
  <c r="X6" i="31"/>
  <c r="AA6" i="31"/>
  <c r="AD6" i="31"/>
  <c r="AG6" i="31"/>
  <c r="AJ6" i="31"/>
  <c r="AM6" i="31"/>
  <c r="AP6" i="31"/>
  <c r="AS6" i="31"/>
  <c r="AV6" i="31"/>
  <c r="AY6" i="31"/>
  <c r="BB6" i="31"/>
  <c r="BE6" i="31"/>
  <c r="BH6" i="31"/>
  <c r="BK6" i="31"/>
  <c r="BN6" i="31"/>
  <c r="BQ6" i="31"/>
  <c r="BT6" i="31"/>
  <c r="BW6" i="31"/>
  <c r="BZ6" i="31"/>
  <c r="I7" i="31"/>
  <c r="O7" i="31"/>
  <c r="R7" i="31"/>
  <c r="U7" i="31"/>
  <c r="X7" i="31"/>
  <c r="AA7" i="31"/>
  <c r="AD7" i="31"/>
  <c r="AG7" i="31"/>
  <c r="AJ7" i="31"/>
  <c r="AM7" i="31"/>
  <c r="AP7" i="31"/>
  <c r="AS7" i="31"/>
  <c r="AV7" i="31"/>
  <c r="AY7" i="31"/>
  <c r="BB7" i="31"/>
  <c r="BE7" i="31"/>
  <c r="BH7" i="31"/>
  <c r="BK7" i="31"/>
  <c r="BN7" i="31"/>
  <c r="BQ7" i="31"/>
  <c r="BT7" i="31"/>
  <c r="BW7" i="31"/>
  <c r="BZ7" i="31"/>
  <c r="I8" i="31"/>
  <c r="N8" i="31"/>
  <c r="O8" i="31"/>
  <c r="R8" i="31"/>
  <c r="U8" i="31"/>
  <c r="X8" i="31"/>
  <c r="AA8" i="31"/>
  <c r="AD8" i="31"/>
  <c r="AG8" i="31"/>
  <c r="AJ8" i="31"/>
  <c r="AM8" i="31"/>
  <c r="AP8" i="31"/>
  <c r="AS8" i="31"/>
  <c r="AV8" i="31"/>
  <c r="AY8" i="31"/>
  <c r="BB8" i="31"/>
  <c r="BE8" i="31"/>
  <c r="BH8" i="31"/>
  <c r="BK8" i="31"/>
  <c r="BN8" i="31"/>
  <c r="BQ8" i="31"/>
  <c r="BT8" i="31"/>
  <c r="BW8" i="31"/>
  <c r="BZ8" i="31"/>
  <c r="I9" i="31"/>
  <c r="O9" i="31"/>
  <c r="R9" i="31"/>
  <c r="U9" i="31"/>
  <c r="X9" i="31"/>
  <c r="AA9" i="31"/>
  <c r="AD9" i="31"/>
  <c r="AG9" i="31"/>
  <c r="AJ9" i="31"/>
  <c r="AM9" i="31"/>
  <c r="AP9" i="31"/>
  <c r="AS9" i="31"/>
  <c r="AV9" i="31"/>
  <c r="AY9" i="31"/>
  <c r="BB9" i="31"/>
  <c r="BE9" i="31"/>
  <c r="BH9" i="31"/>
  <c r="BK9" i="31"/>
  <c r="BN9" i="31"/>
  <c r="BQ9" i="31"/>
  <c r="BT9" i="31"/>
  <c r="BW9" i="31"/>
  <c r="BZ9" i="31"/>
  <c r="I10" i="31"/>
  <c r="O10" i="31"/>
  <c r="R10" i="31"/>
  <c r="U10" i="31"/>
  <c r="X10" i="31"/>
  <c r="AA10" i="31"/>
  <c r="AD10" i="31"/>
  <c r="AG10" i="31"/>
  <c r="AJ10" i="31"/>
  <c r="AM10" i="31"/>
  <c r="AP10" i="31"/>
  <c r="AS10" i="31"/>
  <c r="AV10" i="31"/>
  <c r="AY10" i="31"/>
  <c r="BB10" i="31"/>
  <c r="BE10" i="31"/>
  <c r="BH10" i="31"/>
  <c r="BK10" i="31"/>
  <c r="BN10" i="31"/>
  <c r="BQ10" i="31"/>
  <c r="BT10" i="31"/>
  <c r="BW10" i="31"/>
  <c r="BZ10" i="31"/>
  <c r="I11" i="31"/>
  <c r="O11" i="31"/>
  <c r="R11" i="31"/>
  <c r="U11" i="31"/>
  <c r="X11" i="31"/>
  <c r="AA11" i="31"/>
  <c r="AD11" i="31"/>
  <c r="AG11" i="31"/>
  <c r="AJ11" i="31"/>
  <c r="AM11" i="31"/>
  <c r="AP11" i="31"/>
  <c r="AS11" i="31"/>
  <c r="AV11" i="31"/>
  <c r="AY11" i="31"/>
  <c r="BB11" i="31"/>
  <c r="BE11" i="31"/>
  <c r="BH11" i="31"/>
  <c r="BK11" i="31"/>
  <c r="BN11" i="31"/>
  <c r="BQ11" i="31"/>
  <c r="BT11" i="31"/>
  <c r="BW11" i="31"/>
  <c r="BZ11" i="31"/>
  <c r="I12" i="31"/>
  <c r="O12" i="31"/>
  <c r="R12" i="31"/>
  <c r="U12" i="31"/>
  <c r="X12" i="31"/>
  <c r="AA12" i="31"/>
  <c r="AD12" i="31"/>
  <c r="AG12" i="31"/>
  <c r="AJ12" i="31"/>
  <c r="AM12" i="31"/>
  <c r="AP12" i="31"/>
  <c r="AS12" i="31"/>
  <c r="AV12" i="31"/>
  <c r="AY12" i="31"/>
  <c r="BB12" i="31"/>
  <c r="BE12" i="31"/>
  <c r="BH12" i="31"/>
  <c r="BK12" i="31"/>
  <c r="BN12" i="31"/>
  <c r="BQ12" i="31"/>
  <c r="BT12" i="31"/>
  <c r="BW12" i="31"/>
  <c r="BZ12" i="31"/>
  <c r="CE13" i="31"/>
  <c r="CF13" i="31"/>
  <c r="CG13" i="31"/>
  <c r="I15" i="31"/>
  <c r="O15" i="31"/>
  <c r="R15" i="31"/>
  <c r="U15" i="31"/>
  <c r="X15" i="31"/>
  <c r="AA15" i="31"/>
  <c r="AD15" i="31"/>
  <c r="AG15" i="31"/>
  <c r="AJ15" i="31"/>
  <c r="AM15" i="31"/>
  <c r="AP15" i="31"/>
  <c r="AS15" i="31"/>
  <c r="AV15" i="31"/>
  <c r="AY15" i="31"/>
  <c r="BB15" i="31"/>
  <c r="BE15" i="31"/>
  <c r="BH15" i="31"/>
  <c r="BK15" i="31"/>
  <c r="BN15" i="31"/>
  <c r="BQ15" i="31"/>
  <c r="BT15" i="31"/>
  <c r="BW15" i="31"/>
  <c r="BZ15" i="31"/>
  <c r="I16" i="31"/>
  <c r="O16" i="31"/>
  <c r="R16" i="31"/>
  <c r="U16" i="31"/>
  <c r="X16" i="31"/>
  <c r="AA16" i="31"/>
  <c r="AD16" i="31"/>
  <c r="AG16" i="31"/>
  <c r="AJ16" i="31"/>
  <c r="AM16" i="31"/>
  <c r="AP16" i="31"/>
  <c r="AS16" i="31"/>
  <c r="AV16" i="31"/>
  <c r="AY16" i="31"/>
  <c r="BB16" i="31"/>
  <c r="BE16" i="31"/>
  <c r="BH16" i="31"/>
  <c r="BK16" i="31"/>
  <c r="BN16" i="31"/>
  <c r="BQ16" i="31"/>
  <c r="BT16" i="31"/>
  <c r="BW16" i="31"/>
  <c r="BZ16" i="31"/>
  <c r="I17" i="31"/>
  <c r="O17" i="31"/>
  <c r="R17" i="31"/>
  <c r="U17" i="31"/>
  <c r="X17" i="31"/>
  <c r="AA17" i="31"/>
  <c r="AD17" i="31"/>
  <c r="AG17" i="31"/>
  <c r="AJ17" i="31"/>
  <c r="AM17" i="31"/>
  <c r="AP17" i="31"/>
  <c r="AS17" i="31"/>
  <c r="AV17" i="31"/>
  <c r="AY17" i="31"/>
  <c r="BB17" i="31"/>
  <c r="BE17" i="31"/>
  <c r="BH17" i="31"/>
  <c r="BK17" i="31"/>
  <c r="BN17" i="31"/>
  <c r="BQ17" i="31"/>
  <c r="BT17" i="31"/>
  <c r="BW17" i="31"/>
  <c r="BZ17" i="31"/>
  <c r="I18" i="31"/>
  <c r="O18" i="31"/>
  <c r="R18" i="31"/>
  <c r="U18" i="31"/>
  <c r="X18" i="31"/>
  <c r="AA18" i="31"/>
  <c r="AD18" i="31"/>
  <c r="AG18" i="31"/>
  <c r="AJ18" i="31"/>
  <c r="AM18" i="31"/>
  <c r="AP18" i="31"/>
  <c r="AS18" i="31"/>
  <c r="AV18" i="31"/>
  <c r="AY18" i="31"/>
  <c r="BB18" i="31"/>
  <c r="BE18" i="31"/>
  <c r="BH18" i="31"/>
  <c r="BK18" i="31"/>
  <c r="BN18" i="31"/>
  <c r="BQ18" i="31"/>
  <c r="BT18" i="31"/>
  <c r="BW18" i="31"/>
  <c r="BZ18" i="31"/>
  <c r="CE19" i="31"/>
  <c r="CF19" i="31"/>
  <c r="CG19" i="31"/>
  <c r="I20" i="31"/>
  <c r="O20" i="31"/>
  <c r="R20" i="31"/>
  <c r="U20" i="31"/>
  <c r="X20" i="31"/>
  <c r="AA20" i="31"/>
  <c r="AD20" i="31"/>
  <c r="AG20" i="31"/>
  <c r="AJ20" i="31"/>
  <c r="AM20" i="31"/>
  <c r="AP20" i="31"/>
  <c r="AS20" i="31"/>
  <c r="AV20" i="31"/>
  <c r="AY20" i="31"/>
  <c r="BB20" i="31"/>
  <c r="BE20" i="31"/>
  <c r="BH20" i="31"/>
  <c r="BK20" i="31"/>
  <c r="BN20" i="31"/>
  <c r="BQ20" i="31"/>
  <c r="BT20" i="31"/>
  <c r="BW20" i="31"/>
  <c r="BZ20" i="31"/>
  <c r="I22" i="31"/>
  <c r="N22" i="31"/>
  <c r="O22" i="31"/>
  <c r="R22" i="31"/>
  <c r="U22" i="31"/>
  <c r="X22" i="31"/>
  <c r="AA22" i="31"/>
  <c r="AD22" i="31"/>
  <c r="AG22" i="31"/>
  <c r="AJ22" i="31"/>
  <c r="AM22" i="31"/>
  <c r="AP22" i="31"/>
  <c r="AS22" i="31"/>
  <c r="AV22" i="31"/>
  <c r="AY22" i="31"/>
  <c r="BB22" i="31"/>
  <c r="BE22" i="31"/>
  <c r="BH22" i="31"/>
  <c r="BK22" i="31"/>
  <c r="BN22" i="31"/>
  <c r="BQ22" i="31"/>
  <c r="BT22" i="31"/>
  <c r="BW22" i="31"/>
  <c r="BZ22" i="31"/>
  <c r="I24" i="31"/>
  <c r="N24" i="31"/>
  <c r="O24" i="31"/>
  <c r="R24" i="31"/>
  <c r="U24" i="31"/>
  <c r="X24" i="31"/>
  <c r="AA24" i="31"/>
  <c r="AD24" i="31"/>
  <c r="AG24" i="31"/>
  <c r="AJ24" i="31"/>
  <c r="AM24" i="31"/>
  <c r="AP24" i="31"/>
  <c r="AS24" i="31"/>
  <c r="AV24" i="31"/>
  <c r="AY24" i="31"/>
  <c r="BB24" i="31"/>
  <c r="BE24" i="31"/>
  <c r="BH24" i="31"/>
  <c r="BK24" i="31"/>
  <c r="BN24" i="31"/>
  <c r="BQ24" i="31"/>
  <c r="BT24" i="31"/>
  <c r="BW24" i="31"/>
  <c r="BZ24" i="31"/>
  <c r="I25" i="31"/>
  <c r="N25" i="31"/>
  <c r="O25" i="31"/>
  <c r="R25" i="31"/>
  <c r="U25" i="31"/>
  <c r="AA25" i="31"/>
  <c r="AD25" i="31"/>
  <c r="AG25" i="31"/>
  <c r="AJ25" i="31"/>
  <c r="AM25" i="31"/>
  <c r="AP25" i="31"/>
  <c r="AS25" i="31"/>
  <c r="AV25" i="31"/>
  <c r="AY25" i="31"/>
  <c r="BB25" i="31"/>
  <c r="BE25" i="31"/>
  <c r="BH25" i="31"/>
  <c r="BK25" i="31"/>
  <c r="BN25" i="31"/>
  <c r="BQ25" i="31"/>
  <c r="BT25" i="31"/>
  <c r="BW25" i="31"/>
  <c r="BZ25" i="31"/>
  <c r="I26" i="31"/>
  <c r="N26" i="31"/>
  <c r="O26" i="31"/>
  <c r="Q26" i="31"/>
  <c r="R26" i="31"/>
  <c r="AA26" i="31"/>
  <c r="AD26" i="31"/>
  <c r="AG26" i="31"/>
  <c r="AJ26" i="31"/>
  <c r="AM26" i="31"/>
  <c r="AP26" i="31"/>
  <c r="AS26" i="31"/>
  <c r="AV26" i="31"/>
  <c r="AY26" i="31"/>
  <c r="BB26" i="31"/>
  <c r="BE26" i="31"/>
  <c r="BH26" i="31"/>
  <c r="BK26" i="31"/>
  <c r="BN26" i="31"/>
  <c r="BQ26" i="31"/>
  <c r="BT26" i="31"/>
  <c r="BW26" i="31"/>
  <c r="BZ26" i="31"/>
  <c r="I27" i="31"/>
  <c r="O27" i="31"/>
  <c r="R27" i="31"/>
  <c r="U27" i="31"/>
  <c r="X27" i="31"/>
  <c r="AA27" i="31"/>
  <c r="AD27" i="31"/>
  <c r="AG27" i="31"/>
  <c r="AJ27" i="31"/>
  <c r="AM27" i="31"/>
  <c r="AP27" i="31"/>
  <c r="AS27" i="31"/>
  <c r="AV27" i="31"/>
  <c r="AY27" i="31"/>
  <c r="BB27" i="31"/>
  <c r="BE27" i="31"/>
  <c r="BH27" i="31"/>
  <c r="BK27" i="31"/>
  <c r="BN27" i="31"/>
  <c r="BQ27" i="31"/>
  <c r="BT27" i="31"/>
  <c r="BW27" i="31"/>
  <c r="BZ27" i="31"/>
  <c r="I28" i="31"/>
  <c r="O28" i="31"/>
  <c r="R28" i="31"/>
  <c r="U28" i="31"/>
  <c r="X28" i="31"/>
  <c r="AA28" i="31"/>
  <c r="AD28" i="31"/>
  <c r="AG28" i="31"/>
  <c r="AJ28" i="31"/>
  <c r="AM28" i="31"/>
  <c r="AP28" i="31"/>
  <c r="AS28" i="31"/>
  <c r="AV28" i="31"/>
  <c r="AY28" i="31"/>
  <c r="BB28" i="31"/>
  <c r="BE28" i="31"/>
  <c r="BH28" i="31"/>
  <c r="BK28" i="31"/>
  <c r="BN28" i="31"/>
  <c r="BQ28" i="31"/>
  <c r="BT28" i="31"/>
  <c r="BW28" i="31"/>
  <c r="BZ28" i="31"/>
  <c r="I29" i="31"/>
  <c r="O29" i="31"/>
  <c r="R29" i="31"/>
  <c r="U29" i="31"/>
  <c r="X29" i="31"/>
  <c r="AA29" i="31"/>
  <c r="AD29" i="31"/>
  <c r="AG29" i="31"/>
  <c r="AJ29" i="31"/>
  <c r="AM29" i="31"/>
  <c r="AP29" i="31"/>
  <c r="AS29" i="31"/>
  <c r="AV29" i="31"/>
  <c r="AY29" i="31"/>
  <c r="BB29" i="31"/>
  <c r="BE29" i="31"/>
  <c r="BH29" i="31"/>
  <c r="BK29" i="31"/>
  <c r="BN29" i="31"/>
  <c r="BQ29" i="31"/>
  <c r="BT29" i="31"/>
  <c r="BW29" i="31"/>
  <c r="BZ29" i="31"/>
  <c r="I30" i="31"/>
  <c r="O30" i="31"/>
  <c r="R30" i="31"/>
  <c r="U30" i="31"/>
  <c r="X30" i="31"/>
  <c r="AA30" i="31"/>
  <c r="AD30" i="31"/>
  <c r="AG30" i="31"/>
  <c r="AJ30" i="31"/>
  <c r="AM30" i="31"/>
  <c r="AP30" i="31"/>
  <c r="AS30" i="31"/>
  <c r="AV30" i="31"/>
  <c r="AY30" i="31"/>
  <c r="BB30" i="31"/>
  <c r="BE30" i="31"/>
  <c r="BG30" i="31"/>
  <c r="BH30" i="31"/>
  <c r="BK30" i="31"/>
  <c r="BN30" i="31"/>
  <c r="BQ30" i="31"/>
  <c r="BT30" i="31"/>
  <c r="BW30" i="31"/>
  <c r="BZ30" i="31"/>
  <c r="I32" i="31"/>
  <c r="O32" i="31"/>
  <c r="R32" i="31"/>
  <c r="U32" i="31"/>
  <c r="X32" i="31"/>
  <c r="AA32" i="31"/>
  <c r="AD32" i="31"/>
  <c r="AG32" i="31"/>
  <c r="AJ32" i="31"/>
  <c r="AM32" i="31"/>
  <c r="AP32" i="31"/>
  <c r="AS32" i="31"/>
  <c r="AV32" i="31"/>
  <c r="AY32" i="31"/>
  <c r="BB32" i="31"/>
  <c r="BE32" i="31"/>
  <c r="BH32" i="31"/>
  <c r="BK32" i="31"/>
  <c r="BN32" i="31"/>
  <c r="BQ32" i="31"/>
  <c r="BT32" i="31"/>
  <c r="BW32" i="31"/>
  <c r="BZ32" i="31"/>
  <c r="I33" i="31"/>
  <c r="O33" i="31"/>
  <c r="R33" i="31"/>
  <c r="U33" i="31"/>
  <c r="X33" i="31"/>
  <c r="AA33" i="31"/>
  <c r="AD33" i="31"/>
  <c r="AG33" i="31"/>
  <c r="AJ33" i="31"/>
  <c r="AM33" i="31"/>
  <c r="AP33" i="31"/>
  <c r="AS33" i="31"/>
  <c r="AV33" i="31"/>
  <c r="AY33" i="31"/>
  <c r="BB33" i="31"/>
  <c r="BE33" i="31"/>
  <c r="BH33" i="31"/>
  <c r="BK33" i="31"/>
  <c r="BN33" i="31"/>
  <c r="BQ33" i="31"/>
  <c r="BT33" i="31"/>
  <c r="BW33" i="31"/>
  <c r="BZ33" i="31"/>
  <c r="CE39" i="31"/>
  <c r="CF39" i="31"/>
  <c r="CG39" i="31"/>
  <c r="I41" i="31"/>
  <c r="N41" i="31"/>
  <c r="O41" i="31"/>
  <c r="Q41" i="31"/>
  <c r="R41" i="31"/>
  <c r="W41" i="31"/>
  <c r="X41" i="31"/>
  <c r="AA41" i="31"/>
  <c r="AD41" i="31"/>
  <c r="AG41" i="31"/>
  <c r="AJ41" i="31"/>
  <c r="AM41" i="31"/>
  <c r="AP41" i="31"/>
  <c r="AS41" i="31"/>
  <c r="AV41" i="31"/>
  <c r="AY41" i="31"/>
  <c r="BB41" i="31"/>
  <c r="BE41" i="31"/>
  <c r="BH41" i="31"/>
  <c r="BK41" i="31"/>
  <c r="BQ41" i="31"/>
  <c r="BT41" i="31"/>
  <c r="BW41" i="31"/>
  <c r="BZ41" i="31"/>
  <c r="I42" i="31"/>
  <c r="N42" i="31"/>
  <c r="O42" i="31"/>
  <c r="Q42" i="31"/>
  <c r="R42" i="31"/>
  <c r="X42" i="31"/>
  <c r="AA42" i="31"/>
  <c r="AD42" i="31"/>
  <c r="AG42" i="31"/>
  <c r="AJ42" i="31"/>
  <c r="AM42" i="31"/>
  <c r="AP42" i="31"/>
  <c r="AS42" i="31"/>
  <c r="AV42" i="31"/>
  <c r="AY42" i="31"/>
  <c r="BB42" i="31"/>
  <c r="BE42" i="31"/>
  <c r="BH42" i="31"/>
  <c r="BK42" i="31"/>
  <c r="BN42" i="31"/>
  <c r="BQ42" i="31"/>
  <c r="BT42" i="31"/>
  <c r="BW42" i="31"/>
  <c r="BZ42" i="31"/>
  <c r="I43" i="31"/>
  <c r="O43" i="31"/>
  <c r="R43" i="31"/>
  <c r="U43" i="31"/>
  <c r="X43" i="31"/>
  <c r="AA43" i="31"/>
  <c r="AD43" i="31"/>
  <c r="AG43" i="31"/>
  <c r="AJ43" i="31"/>
  <c r="AM43" i="31"/>
  <c r="AP43" i="31"/>
  <c r="AS43" i="31"/>
  <c r="AV43" i="31"/>
  <c r="AY43" i="31"/>
  <c r="BB43" i="31"/>
  <c r="BE43" i="31"/>
  <c r="BH43" i="31"/>
  <c r="BK43" i="31"/>
  <c r="BN43" i="31"/>
  <c r="BQ43" i="31"/>
  <c r="BT43" i="31"/>
  <c r="BW43" i="31"/>
  <c r="BZ43" i="31"/>
  <c r="I44" i="31"/>
  <c r="O44" i="31"/>
  <c r="R44" i="31"/>
  <c r="U44" i="31"/>
  <c r="X44" i="31"/>
  <c r="AA44" i="31"/>
  <c r="AD44" i="31"/>
  <c r="AG44" i="31"/>
  <c r="AJ44" i="31"/>
  <c r="AM44" i="31"/>
  <c r="AP44" i="31"/>
  <c r="AS44" i="31"/>
  <c r="AV44" i="31"/>
  <c r="AY44" i="31"/>
  <c r="BB44" i="31"/>
  <c r="BE44" i="31"/>
  <c r="BH44" i="31"/>
  <c r="BK44" i="31"/>
  <c r="BN44" i="31"/>
  <c r="BQ44" i="31"/>
  <c r="BT44" i="31"/>
  <c r="BW44" i="31"/>
  <c r="BZ44" i="31"/>
  <c r="I45" i="31"/>
  <c r="O45" i="31"/>
  <c r="R45" i="31"/>
  <c r="U45" i="31"/>
  <c r="X45" i="31"/>
  <c r="AA45" i="31"/>
  <c r="AD45" i="31"/>
  <c r="AG45" i="31"/>
  <c r="AJ45" i="31"/>
  <c r="AM45" i="31"/>
  <c r="AP45" i="31"/>
  <c r="AS45" i="31"/>
  <c r="AV45" i="31"/>
  <c r="AY45" i="31"/>
  <c r="BB45" i="31"/>
  <c r="BE45" i="31"/>
  <c r="BH45" i="31"/>
  <c r="BK45" i="31"/>
  <c r="BN45" i="31"/>
  <c r="BQ45" i="31"/>
  <c r="BT45" i="31"/>
  <c r="BW45" i="31"/>
  <c r="BZ45" i="31"/>
  <c r="I46" i="31"/>
  <c r="O46" i="31"/>
  <c r="R46" i="31"/>
  <c r="U46" i="31"/>
  <c r="X46" i="31"/>
  <c r="AA46" i="31"/>
  <c r="AD46" i="31"/>
  <c r="AG46" i="31"/>
  <c r="AJ46" i="31"/>
  <c r="AM46" i="31"/>
  <c r="AP46" i="31"/>
  <c r="AS46" i="31"/>
  <c r="AV46" i="31"/>
  <c r="AY46" i="31"/>
  <c r="BB46" i="31"/>
  <c r="BE46" i="31"/>
  <c r="BH46" i="31"/>
  <c r="BK46" i="31"/>
  <c r="BN46" i="31"/>
  <c r="BQ46" i="31"/>
  <c r="BT46" i="31"/>
  <c r="BW46" i="31"/>
  <c r="BZ46" i="31"/>
  <c r="CE47" i="31"/>
  <c r="CF47" i="31"/>
  <c r="CG47" i="31"/>
  <c r="I48" i="31"/>
  <c r="O48" i="31"/>
  <c r="R48" i="31"/>
  <c r="U48" i="31"/>
  <c r="X48" i="31"/>
  <c r="AA48" i="31"/>
  <c r="AD48" i="31"/>
  <c r="AG48" i="31"/>
  <c r="AJ48" i="31"/>
  <c r="AM48" i="31"/>
  <c r="AP48" i="31"/>
  <c r="AS48" i="31"/>
  <c r="AV48" i="31"/>
  <c r="AY48" i="31"/>
  <c r="BB48" i="31"/>
  <c r="BE48" i="31"/>
  <c r="BH48" i="31"/>
  <c r="BK48" i="31"/>
  <c r="BN48" i="31"/>
  <c r="BQ48" i="31"/>
  <c r="BT48" i="31"/>
  <c r="BW48" i="31"/>
  <c r="BZ48" i="31"/>
  <c r="I49" i="31"/>
  <c r="O49" i="31"/>
  <c r="R49" i="31"/>
  <c r="U49" i="31"/>
  <c r="W49" i="31"/>
  <c r="X49" i="31"/>
  <c r="AA49" i="31"/>
  <c r="AD49" i="31"/>
  <c r="AG49" i="31"/>
  <c r="AJ49" i="31"/>
  <c r="AM49" i="31"/>
  <c r="AP49" i="31"/>
  <c r="AS49" i="31"/>
  <c r="AV49" i="31"/>
  <c r="AY49" i="31"/>
  <c r="BB49" i="31"/>
  <c r="BE49" i="31"/>
  <c r="BH49" i="31"/>
  <c r="BK49" i="31"/>
  <c r="BN49" i="31"/>
  <c r="BQ49" i="31"/>
  <c r="BT49" i="31"/>
  <c r="BW49" i="31"/>
  <c r="BZ49" i="31"/>
  <c r="I50" i="31"/>
  <c r="O50" i="31"/>
  <c r="Q50" i="31"/>
  <c r="R50" i="31"/>
  <c r="U50" i="31"/>
  <c r="X50" i="31"/>
  <c r="AA50" i="31"/>
  <c r="AD50" i="31"/>
  <c r="AG50" i="31"/>
  <c r="AJ50" i="31"/>
  <c r="AM50" i="31"/>
  <c r="AP50" i="31"/>
  <c r="AS50" i="31"/>
  <c r="AV50" i="31"/>
  <c r="AY50" i="31"/>
  <c r="BB50" i="31"/>
  <c r="BE50" i="31"/>
  <c r="BH50" i="31"/>
  <c r="BK50" i="31"/>
  <c r="BN50" i="31"/>
  <c r="BQ50" i="31"/>
  <c r="BT50" i="31"/>
  <c r="BW50" i="31"/>
  <c r="BZ50" i="31"/>
  <c r="I51" i="31"/>
  <c r="O51" i="31"/>
  <c r="Q51" i="31"/>
  <c r="R51" i="31"/>
  <c r="U51" i="31"/>
  <c r="X51" i="31"/>
  <c r="AA51" i="31"/>
  <c r="AD51" i="31"/>
  <c r="AG51" i="31"/>
  <c r="AJ51" i="31"/>
  <c r="AM51" i="31"/>
  <c r="AP51" i="31"/>
  <c r="AS51" i="31"/>
  <c r="AV51" i="31"/>
  <c r="AY51" i="31"/>
  <c r="BB51" i="31"/>
  <c r="BE51" i="31"/>
  <c r="BH51" i="31"/>
  <c r="BK51" i="31"/>
  <c r="BN51" i="31"/>
  <c r="BQ51" i="31"/>
  <c r="BT51" i="31"/>
  <c r="BW51" i="31"/>
  <c r="BZ51" i="31"/>
  <c r="I52" i="31"/>
  <c r="O52" i="31"/>
  <c r="Q52" i="31"/>
  <c r="R52" i="31"/>
  <c r="U52" i="31"/>
  <c r="X52" i="31"/>
  <c r="AA52" i="31"/>
  <c r="AD52" i="31"/>
  <c r="AG52" i="31"/>
  <c r="AJ52" i="31"/>
  <c r="AM52" i="31"/>
  <c r="AP52" i="31"/>
  <c r="AS52" i="31"/>
  <c r="AV52" i="31"/>
  <c r="AY52" i="31"/>
  <c r="BB52" i="31"/>
  <c r="BE52" i="31"/>
  <c r="BH52" i="31"/>
  <c r="BK52" i="31"/>
  <c r="BN52" i="31"/>
  <c r="BQ52" i="31"/>
  <c r="BT52" i="31"/>
  <c r="BW52" i="31"/>
  <c r="BZ52" i="31"/>
  <c r="I53" i="31"/>
  <c r="O53" i="31"/>
  <c r="R53" i="31"/>
  <c r="U53" i="31"/>
  <c r="X53" i="31"/>
  <c r="AA53" i="31"/>
  <c r="AD53" i="31"/>
  <c r="AG53" i="31"/>
  <c r="AJ53" i="31"/>
  <c r="AM53" i="31"/>
  <c r="AP53" i="31"/>
  <c r="AS53" i="31"/>
  <c r="AV53" i="31"/>
  <c r="AY53" i="31"/>
  <c r="BB53" i="31"/>
  <c r="BE53" i="31"/>
  <c r="BH53" i="31"/>
  <c r="BK53" i="31"/>
  <c r="BN53" i="31"/>
  <c r="BQ53" i="31"/>
  <c r="BT53" i="31"/>
  <c r="BW53" i="31"/>
  <c r="BZ53" i="31"/>
  <c r="I54" i="31"/>
  <c r="N54" i="31"/>
  <c r="O54" i="31"/>
  <c r="Q54" i="31"/>
  <c r="R54" i="31"/>
  <c r="U54" i="31"/>
  <c r="X54" i="31"/>
  <c r="AA54" i="31"/>
  <c r="AD54" i="31"/>
  <c r="AG54" i="31"/>
  <c r="AJ54" i="31"/>
  <c r="AM54" i="31"/>
  <c r="AP54" i="31"/>
  <c r="AS54" i="31"/>
  <c r="AV54" i="31"/>
  <c r="AY54" i="31"/>
  <c r="BB54" i="31"/>
  <c r="BE54" i="31"/>
  <c r="BH54" i="31"/>
  <c r="BK54" i="31"/>
  <c r="BN54" i="31"/>
  <c r="BQ54" i="31"/>
  <c r="BT54" i="31"/>
  <c r="BW54" i="31"/>
  <c r="BZ54" i="31"/>
  <c r="I55" i="31"/>
  <c r="N55" i="31"/>
  <c r="O55" i="31"/>
  <c r="Q55" i="31"/>
  <c r="R55" i="31"/>
  <c r="U55" i="31"/>
  <c r="X55" i="31"/>
  <c r="AA55" i="31"/>
  <c r="AD55" i="31"/>
  <c r="AG55" i="31"/>
  <c r="AJ55" i="31"/>
  <c r="AM55" i="31"/>
  <c r="AP55" i="31"/>
  <c r="AS55" i="31"/>
  <c r="AV55" i="31"/>
  <c r="AY55" i="31"/>
  <c r="BB55" i="31"/>
  <c r="BE55" i="31"/>
  <c r="BH55" i="31"/>
  <c r="BK55" i="31"/>
  <c r="BN55" i="31"/>
  <c r="BQ55" i="31"/>
  <c r="BT55" i="31"/>
  <c r="BW55" i="31"/>
  <c r="BZ55" i="31"/>
  <c r="I56" i="31"/>
  <c r="N56" i="31"/>
  <c r="O56" i="31"/>
  <c r="Q56" i="31"/>
  <c r="R56" i="31"/>
  <c r="U56" i="31"/>
  <c r="X56" i="31"/>
  <c r="AA56" i="31"/>
  <c r="AD56" i="31"/>
  <c r="AG56" i="31"/>
  <c r="AJ56" i="31"/>
  <c r="AM56" i="31"/>
  <c r="AP56" i="31"/>
  <c r="AS56" i="31"/>
  <c r="AV56" i="31"/>
  <c r="AY56" i="31"/>
  <c r="BB56" i="31"/>
  <c r="BE56" i="31"/>
  <c r="BH56" i="31"/>
  <c r="BK56" i="31"/>
  <c r="BN56" i="31"/>
  <c r="BQ56" i="31"/>
  <c r="BT56" i="31"/>
  <c r="BW56" i="31"/>
  <c r="BZ56" i="31"/>
  <c r="I57" i="31"/>
  <c r="O57" i="31"/>
  <c r="R57" i="31"/>
  <c r="U57" i="31"/>
  <c r="X57" i="31"/>
  <c r="AA57" i="31"/>
  <c r="AD57" i="31"/>
  <c r="AG57" i="31"/>
  <c r="AJ57" i="31"/>
  <c r="AM57" i="31"/>
  <c r="AP57" i="31"/>
  <c r="AS57" i="31"/>
  <c r="AV57" i="31"/>
  <c r="AY57" i="31"/>
  <c r="BB57" i="31"/>
  <c r="BE57" i="31"/>
  <c r="BH57" i="31"/>
  <c r="BK57" i="31"/>
  <c r="BN57" i="31"/>
  <c r="BQ57" i="31"/>
  <c r="BT57" i="31"/>
  <c r="BW57" i="31"/>
  <c r="BZ57" i="31"/>
  <c r="CE58" i="31"/>
  <c r="CF58" i="31"/>
  <c r="CG58" i="31"/>
  <c r="I59" i="31"/>
  <c r="O59" i="31"/>
  <c r="Q59" i="31"/>
  <c r="R59" i="31"/>
  <c r="U59" i="31"/>
  <c r="W59" i="31"/>
  <c r="X59" i="31"/>
  <c r="AA59" i="31"/>
  <c r="AD59" i="31"/>
  <c r="AG59" i="31"/>
  <c r="AJ59" i="31"/>
  <c r="AM59" i="31"/>
  <c r="AP59" i="31"/>
  <c r="AS59" i="31"/>
  <c r="AV59" i="31"/>
  <c r="AY59" i="31"/>
  <c r="BB59" i="31"/>
  <c r="BE59" i="31"/>
  <c r="BH59" i="31"/>
  <c r="BK59" i="31"/>
  <c r="BN59" i="31"/>
  <c r="BQ59" i="31"/>
  <c r="BT59" i="31"/>
  <c r="BW59" i="31"/>
  <c r="BZ59" i="31"/>
  <c r="I60" i="31"/>
  <c r="O60" i="31"/>
  <c r="Q60" i="31"/>
  <c r="R60" i="31"/>
  <c r="U60" i="31"/>
  <c r="W60" i="31"/>
  <c r="X60" i="31"/>
  <c r="AA60" i="31"/>
  <c r="AD60" i="31"/>
  <c r="AG60" i="31"/>
  <c r="AJ60" i="31"/>
  <c r="AM60" i="31"/>
  <c r="AP60" i="31"/>
  <c r="AS60" i="31"/>
  <c r="AV60" i="31"/>
  <c r="AY60" i="31"/>
  <c r="BB60" i="31"/>
  <c r="BE60" i="31"/>
  <c r="BH60" i="31"/>
  <c r="BK60" i="31"/>
  <c r="BN60" i="31"/>
  <c r="BQ60" i="31"/>
  <c r="BT60" i="31"/>
  <c r="BW60" i="31"/>
  <c r="BZ60" i="31"/>
  <c r="I61" i="31"/>
  <c r="N61" i="31"/>
  <c r="O61" i="31"/>
  <c r="Q61" i="31"/>
  <c r="R61" i="31"/>
  <c r="U61" i="31"/>
  <c r="W61" i="31"/>
  <c r="X61" i="31"/>
  <c r="AA61" i="31"/>
  <c r="AD61" i="31"/>
  <c r="AG61" i="31"/>
  <c r="AJ61" i="31"/>
  <c r="AM61" i="31"/>
  <c r="AP61" i="31"/>
  <c r="AS61" i="31"/>
  <c r="AV61" i="31"/>
  <c r="AY61" i="31"/>
  <c r="BB61" i="31"/>
  <c r="BE61" i="31"/>
  <c r="BH61" i="31"/>
  <c r="BK61" i="31"/>
  <c r="BN61" i="31"/>
  <c r="BQ61" i="31"/>
  <c r="BT61" i="31"/>
  <c r="BW61" i="31"/>
  <c r="BZ61" i="31"/>
  <c r="I62" i="31"/>
  <c r="N62" i="31"/>
  <c r="O62" i="31"/>
  <c r="R62" i="31"/>
  <c r="U62" i="31"/>
  <c r="X62" i="31"/>
  <c r="AA62" i="31"/>
  <c r="AD62" i="31"/>
  <c r="AG62" i="31"/>
  <c r="AJ62" i="31"/>
  <c r="AM62" i="31"/>
  <c r="AP62" i="31"/>
  <c r="AS62" i="31"/>
  <c r="AV62" i="31"/>
  <c r="AY62" i="31"/>
  <c r="BB62" i="31"/>
  <c r="BE62" i="31"/>
  <c r="BH62" i="31"/>
  <c r="BK62" i="31"/>
  <c r="BN62" i="31"/>
  <c r="BQ62" i="31"/>
  <c r="BT62" i="31"/>
  <c r="BW62" i="31"/>
  <c r="BZ62" i="31"/>
  <c r="I63" i="31"/>
  <c r="N63" i="31"/>
  <c r="O63" i="31"/>
  <c r="Q63" i="31"/>
  <c r="R63" i="31"/>
  <c r="U63" i="31"/>
  <c r="X63" i="31"/>
  <c r="AA63" i="31"/>
  <c r="AD63" i="31"/>
  <c r="AG63" i="31"/>
  <c r="AJ63" i="31"/>
  <c r="AM63" i="31"/>
  <c r="AP63" i="31"/>
  <c r="AS63" i="31"/>
  <c r="AV63" i="31"/>
  <c r="AY63" i="31"/>
  <c r="BB63" i="31"/>
  <c r="BE63" i="31"/>
  <c r="BH63" i="31"/>
  <c r="BK63" i="31"/>
  <c r="BN63" i="31"/>
  <c r="BQ63" i="31"/>
  <c r="BT63" i="31"/>
  <c r="BW63" i="31"/>
  <c r="BZ63" i="31"/>
  <c r="CE63" i="31"/>
  <c r="I64" i="31"/>
  <c r="N64" i="31"/>
  <c r="O64" i="31"/>
  <c r="Q64" i="31"/>
  <c r="R64" i="31"/>
  <c r="U64" i="31"/>
  <c r="X64" i="31"/>
  <c r="AA64" i="31"/>
  <c r="AD64" i="31"/>
  <c r="AG64" i="31"/>
  <c r="AJ64" i="31"/>
  <c r="AM64" i="31"/>
  <c r="AP64" i="31"/>
  <c r="AS64" i="31"/>
  <c r="AV64" i="31"/>
  <c r="AY64" i="31"/>
  <c r="BB64" i="31"/>
  <c r="BE64" i="31"/>
  <c r="BH64" i="31"/>
  <c r="BK64" i="31"/>
  <c r="BN64" i="31"/>
  <c r="BQ64" i="31"/>
  <c r="BT64" i="31"/>
  <c r="BW64" i="31"/>
  <c r="BZ64" i="31"/>
  <c r="I65" i="31"/>
  <c r="N65" i="31"/>
  <c r="O65" i="31"/>
  <c r="Q65" i="31"/>
  <c r="R65" i="31"/>
  <c r="U65" i="31"/>
  <c r="X65" i="31"/>
  <c r="AA65" i="31"/>
  <c r="AD65" i="31"/>
  <c r="AG65" i="31"/>
  <c r="AJ65" i="31"/>
  <c r="AM65" i="31"/>
  <c r="AP65" i="31"/>
  <c r="AS65" i="31"/>
  <c r="AV65" i="31"/>
  <c r="AY65" i="31"/>
  <c r="BB65" i="31"/>
  <c r="BE65" i="31"/>
  <c r="BH65" i="31"/>
  <c r="BK65" i="31"/>
  <c r="BN65" i="31"/>
  <c r="BQ65" i="31"/>
  <c r="BT65" i="31"/>
  <c r="BW65" i="31"/>
  <c r="BZ65" i="31"/>
  <c r="I66" i="31"/>
  <c r="N66" i="31"/>
  <c r="O66" i="31"/>
  <c r="Q66" i="31"/>
  <c r="R66" i="31"/>
  <c r="U66" i="31"/>
  <c r="X66" i="31"/>
  <c r="AA66" i="31"/>
  <c r="AD66" i="31"/>
  <c r="AG66" i="31"/>
  <c r="AJ66" i="31"/>
  <c r="AM66" i="31"/>
  <c r="AP66" i="31"/>
  <c r="AS66" i="31"/>
  <c r="AV66" i="31"/>
  <c r="AY66" i="31"/>
  <c r="BB66" i="31"/>
  <c r="BE66" i="31"/>
  <c r="BH66" i="31"/>
  <c r="BK66" i="31"/>
  <c r="BN66" i="31"/>
  <c r="BQ66" i="31"/>
  <c r="BT66" i="31"/>
  <c r="BW66" i="31"/>
  <c r="BZ66" i="31"/>
  <c r="CE67" i="31"/>
  <c r="CF67" i="31"/>
  <c r="CG67" i="31"/>
  <c r="I68" i="31"/>
  <c r="O68" i="31"/>
  <c r="R68" i="31"/>
  <c r="U68" i="31"/>
  <c r="X68" i="31"/>
  <c r="AA68" i="31"/>
  <c r="AD68" i="31"/>
  <c r="AG68" i="31"/>
  <c r="AJ68" i="31"/>
  <c r="AM68" i="31"/>
  <c r="AP68" i="31"/>
  <c r="AS68" i="31"/>
  <c r="AV68" i="31"/>
  <c r="AY68" i="31"/>
  <c r="BB68" i="31"/>
  <c r="BE68" i="31"/>
  <c r="BH68" i="31"/>
  <c r="BK68" i="31"/>
  <c r="BN68" i="31"/>
  <c r="BQ68" i="31"/>
  <c r="BT68" i="31"/>
  <c r="BW68" i="31"/>
  <c r="BZ68" i="31"/>
  <c r="I69" i="31"/>
  <c r="N69" i="31"/>
  <c r="O69" i="31"/>
  <c r="R69" i="31"/>
  <c r="U69" i="31"/>
  <c r="X69" i="31"/>
  <c r="AA69" i="31"/>
  <c r="AD69" i="31"/>
  <c r="AG69" i="31"/>
  <c r="AJ69" i="31"/>
  <c r="AM69" i="31"/>
  <c r="AP69" i="31"/>
  <c r="AS69" i="31"/>
  <c r="AV69" i="31"/>
  <c r="AY69" i="31"/>
  <c r="BB69" i="31"/>
  <c r="BE69" i="31"/>
  <c r="BH69" i="31"/>
  <c r="BK69" i="31"/>
  <c r="BN69" i="31"/>
  <c r="BQ69" i="31"/>
  <c r="BT69" i="31"/>
  <c r="BW69" i="31"/>
  <c r="BZ69" i="31"/>
  <c r="I70" i="31"/>
  <c r="O70" i="31"/>
  <c r="Q70" i="31"/>
  <c r="R70" i="31"/>
  <c r="U70" i="31"/>
  <c r="X70" i="31"/>
  <c r="AA70" i="31"/>
  <c r="AD70" i="31"/>
  <c r="AG70" i="31"/>
  <c r="AJ70" i="31"/>
  <c r="AM70" i="31"/>
  <c r="AP70" i="31"/>
  <c r="AS70" i="31"/>
  <c r="AV70" i="31"/>
  <c r="AY70" i="31"/>
  <c r="BB70" i="31"/>
  <c r="BE70" i="31"/>
  <c r="BH70" i="31"/>
  <c r="BK70" i="31"/>
  <c r="BN70" i="31"/>
  <c r="BQ70" i="31"/>
  <c r="BT70" i="31"/>
  <c r="BW70" i="31"/>
  <c r="BZ70" i="31"/>
  <c r="I71" i="31"/>
  <c r="O71" i="31"/>
  <c r="Q71" i="31"/>
  <c r="R71" i="31"/>
  <c r="U71" i="31"/>
  <c r="X71" i="31"/>
  <c r="AA71" i="31"/>
  <c r="AD71" i="31"/>
  <c r="AG71" i="31"/>
  <c r="AJ71" i="31"/>
  <c r="AM71" i="31"/>
  <c r="AP71" i="31"/>
  <c r="AS71" i="31"/>
  <c r="AV71" i="31"/>
  <c r="AY71" i="31"/>
  <c r="BB71" i="31"/>
  <c r="BE71" i="31"/>
  <c r="BH71" i="31"/>
  <c r="BK71" i="31"/>
  <c r="BN71" i="31"/>
  <c r="BQ71" i="31"/>
  <c r="BT71" i="31"/>
  <c r="BW71" i="31"/>
  <c r="BZ71" i="31"/>
  <c r="CE72" i="31"/>
  <c r="CF72" i="31"/>
  <c r="CG72" i="31"/>
  <c r="I73" i="31"/>
  <c r="O73" i="31"/>
  <c r="R73" i="31"/>
  <c r="U73" i="31"/>
  <c r="X73" i="31"/>
  <c r="AA73" i="31"/>
  <c r="AD73" i="31"/>
  <c r="AG73" i="31"/>
  <c r="AJ73" i="31"/>
  <c r="AM73" i="31"/>
  <c r="AP73" i="31"/>
  <c r="AS73" i="31"/>
  <c r="AV73" i="31"/>
  <c r="AY73" i="31"/>
  <c r="BB73" i="31"/>
  <c r="BE73" i="31"/>
  <c r="BH73" i="31"/>
  <c r="BK73" i="31"/>
  <c r="BN73" i="31"/>
  <c r="BQ73" i="31"/>
  <c r="BT73" i="31"/>
  <c r="BW73" i="31"/>
  <c r="BZ73" i="31"/>
  <c r="I74" i="31"/>
  <c r="N74" i="31"/>
  <c r="O74" i="31"/>
  <c r="R74" i="31"/>
  <c r="U74" i="31"/>
  <c r="X74" i="31"/>
  <c r="AA74" i="31"/>
  <c r="AD74" i="31"/>
  <c r="AG74" i="31"/>
  <c r="AJ74" i="31"/>
  <c r="AM74" i="31"/>
  <c r="AP74" i="31"/>
  <c r="AS74" i="31"/>
  <c r="AV74" i="31"/>
  <c r="AY74" i="31"/>
  <c r="BB74" i="31"/>
  <c r="BE74" i="31"/>
  <c r="BH74" i="31"/>
  <c r="BK74" i="31"/>
  <c r="BN74" i="31"/>
  <c r="BQ74" i="31"/>
  <c r="BT74" i="31"/>
  <c r="BW74" i="31"/>
  <c r="BZ74" i="31"/>
  <c r="I75" i="31"/>
  <c r="O75" i="31"/>
  <c r="Q75" i="31"/>
  <c r="R75" i="31"/>
  <c r="U75" i="31"/>
  <c r="X75" i="31"/>
  <c r="AA75" i="31"/>
  <c r="AD75" i="31"/>
  <c r="AG75" i="31"/>
  <c r="AJ75" i="31"/>
  <c r="AM75" i="31"/>
  <c r="AP75" i="31"/>
  <c r="AS75" i="31"/>
  <c r="AV75" i="31"/>
  <c r="AY75" i="31"/>
  <c r="BB75" i="31"/>
  <c r="BE75" i="31"/>
  <c r="BH75" i="31"/>
  <c r="BK75" i="31"/>
  <c r="BN75" i="31"/>
  <c r="BQ75" i="31"/>
  <c r="BT75" i="31"/>
  <c r="BW75" i="31"/>
  <c r="BZ75" i="31"/>
  <c r="I76" i="31"/>
  <c r="N76" i="31"/>
  <c r="O76" i="31"/>
  <c r="R76" i="31"/>
  <c r="U76" i="31"/>
  <c r="X76" i="31"/>
  <c r="AA76" i="31"/>
  <c r="AD76" i="31"/>
  <c r="AG76" i="31"/>
  <c r="AJ76" i="31"/>
  <c r="AM76" i="31"/>
  <c r="AP76" i="31"/>
  <c r="AS76" i="31"/>
  <c r="AV76" i="31"/>
  <c r="AY76" i="31"/>
  <c r="BB76" i="31"/>
  <c r="BE76" i="31"/>
  <c r="BH76" i="31"/>
  <c r="BK76" i="31"/>
  <c r="BN76" i="31"/>
  <c r="BQ76" i="31"/>
  <c r="BT76" i="31"/>
  <c r="BW76" i="31"/>
  <c r="BZ76" i="31"/>
  <c r="CE77" i="31"/>
  <c r="CF77" i="31"/>
  <c r="CG77" i="31"/>
  <c r="I78" i="31"/>
  <c r="N78" i="31"/>
  <c r="O78" i="31"/>
  <c r="R78" i="31"/>
  <c r="U78" i="31"/>
  <c r="X78" i="31"/>
  <c r="AA78" i="31"/>
  <c r="AD78" i="31"/>
  <c r="AG78" i="31"/>
  <c r="AJ78" i="31"/>
  <c r="AM78" i="31"/>
  <c r="AP78" i="31"/>
  <c r="AS78" i="31"/>
  <c r="AV78" i="31"/>
  <c r="AY78" i="31"/>
  <c r="BB78" i="31"/>
  <c r="BE78" i="31"/>
  <c r="BH78" i="31"/>
  <c r="BK78" i="31"/>
  <c r="BN78" i="31"/>
  <c r="BQ78" i="31"/>
  <c r="BT78" i="31"/>
  <c r="BW78" i="31"/>
  <c r="BZ78" i="31"/>
  <c r="I79" i="31"/>
  <c r="O79" i="31"/>
  <c r="Q79" i="31"/>
  <c r="R79" i="31"/>
  <c r="U79" i="31"/>
  <c r="W79" i="31"/>
  <c r="X79" i="31"/>
  <c r="AA79" i="31"/>
  <c r="AD79" i="31"/>
  <c r="AG79" i="31"/>
  <c r="AJ79" i="31"/>
  <c r="AM79" i="31"/>
  <c r="AP79" i="31"/>
  <c r="AS79" i="31"/>
  <c r="AV79" i="31"/>
  <c r="AY79" i="31"/>
  <c r="BB79" i="31"/>
  <c r="BE79" i="31"/>
  <c r="BH79" i="31"/>
  <c r="BK79" i="31"/>
  <c r="BN79" i="31"/>
  <c r="BQ79" i="31"/>
  <c r="BT79" i="31"/>
  <c r="BW79" i="31"/>
  <c r="BZ79" i="31"/>
  <c r="I80" i="31"/>
  <c r="N80" i="31"/>
  <c r="O80" i="31"/>
  <c r="Q80" i="31"/>
  <c r="R80" i="31"/>
  <c r="U80" i="31"/>
  <c r="W80" i="31"/>
  <c r="X80" i="31"/>
  <c r="AA80" i="31"/>
  <c r="AD80" i="31"/>
  <c r="AG80" i="31"/>
  <c r="AJ80" i="31"/>
  <c r="AM80" i="31"/>
  <c r="AP80" i="31"/>
  <c r="AS80" i="31"/>
  <c r="AV80" i="31"/>
  <c r="AY80" i="31"/>
  <c r="BB80" i="31"/>
  <c r="BE80" i="31"/>
  <c r="BH80" i="31"/>
  <c r="BK80" i="31"/>
  <c r="BN80" i="31"/>
  <c r="BQ80" i="31"/>
  <c r="BT80" i="31"/>
  <c r="BW80" i="31"/>
  <c r="BZ80" i="31"/>
  <c r="I81" i="31"/>
  <c r="N81" i="31"/>
  <c r="O81" i="31"/>
  <c r="R81" i="31"/>
  <c r="U81" i="31"/>
  <c r="X81" i="31"/>
  <c r="AA81" i="31"/>
  <c r="AD81" i="31"/>
  <c r="AG81" i="31"/>
  <c r="AJ81" i="31"/>
  <c r="AM81" i="31"/>
  <c r="AP81" i="31"/>
  <c r="AS81" i="31"/>
  <c r="AV81" i="31"/>
  <c r="AY81" i="31"/>
  <c r="BB81" i="31"/>
  <c r="BE81" i="31"/>
  <c r="BH81" i="31"/>
  <c r="BK81" i="31"/>
  <c r="BN81" i="31"/>
  <c r="BQ81" i="31"/>
  <c r="BT81" i="31"/>
  <c r="BW81" i="31"/>
  <c r="BZ81" i="31"/>
  <c r="CE82" i="31"/>
  <c r="CF82" i="31"/>
  <c r="CG82" i="31"/>
  <c r="I83" i="31"/>
  <c r="O83" i="31"/>
  <c r="R83" i="31"/>
  <c r="U83" i="31"/>
  <c r="X83" i="31"/>
  <c r="AA83" i="31"/>
  <c r="AD83" i="31"/>
  <c r="AG83" i="31"/>
  <c r="AJ83" i="31"/>
  <c r="AM83" i="31"/>
  <c r="AP83" i="31"/>
  <c r="AS83" i="31"/>
  <c r="AV83" i="31"/>
  <c r="AY83" i="31"/>
  <c r="BB83" i="31"/>
  <c r="BE83" i="31"/>
  <c r="BH83" i="31"/>
  <c r="BK83" i="31"/>
  <c r="BN83" i="31"/>
  <c r="BQ83" i="31"/>
  <c r="BT83" i="31"/>
  <c r="BW83" i="31"/>
  <c r="BZ83" i="31"/>
  <c r="I84" i="31"/>
  <c r="O84" i="31"/>
  <c r="R84" i="31"/>
  <c r="U84" i="31"/>
  <c r="W84" i="31"/>
  <c r="X84" i="31"/>
  <c r="AA84" i="31"/>
  <c r="AD84" i="31"/>
  <c r="AG84" i="31"/>
  <c r="AJ84" i="31"/>
  <c r="AM84" i="31"/>
  <c r="AP84" i="31"/>
  <c r="AS84" i="31"/>
  <c r="AV84" i="31"/>
  <c r="AY84" i="31"/>
  <c r="BB84" i="31"/>
  <c r="BE84" i="31"/>
  <c r="BH84" i="31"/>
  <c r="BK84" i="31"/>
  <c r="BN84" i="31"/>
  <c r="BQ84" i="31"/>
  <c r="BT84" i="31"/>
  <c r="BW84" i="31"/>
  <c r="BZ84" i="31"/>
  <c r="I85" i="31"/>
  <c r="O85" i="31"/>
  <c r="Q85" i="31"/>
  <c r="R85" i="31"/>
  <c r="U85" i="31"/>
  <c r="X85" i="31"/>
  <c r="AA85" i="31"/>
  <c r="AD85" i="31"/>
  <c r="AG85" i="31"/>
  <c r="AJ85" i="31"/>
  <c r="AM85" i="31"/>
  <c r="AP85" i="31"/>
  <c r="AS85" i="31"/>
  <c r="AV85" i="31"/>
  <c r="AY85" i="31"/>
  <c r="BB85" i="31"/>
  <c r="BE85" i="31"/>
  <c r="BH85" i="31"/>
  <c r="BK85" i="31"/>
  <c r="BN85" i="31"/>
  <c r="BQ85" i="31"/>
  <c r="BT85" i="31"/>
  <c r="BW85" i="31"/>
  <c r="BZ85" i="31"/>
  <c r="I86" i="31"/>
  <c r="O86" i="31"/>
  <c r="Q86" i="31"/>
  <c r="R86" i="31"/>
  <c r="U86" i="31"/>
  <c r="X86" i="31"/>
  <c r="AA86" i="31"/>
  <c r="AD86" i="31"/>
  <c r="AG86" i="31"/>
  <c r="AJ86" i="31"/>
  <c r="AM86" i="31"/>
  <c r="AP86" i="31"/>
  <c r="AS86" i="31"/>
  <c r="AV86" i="31"/>
  <c r="AY86" i="31"/>
  <c r="BB86" i="31"/>
  <c r="BE86" i="31"/>
  <c r="BH86" i="31"/>
  <c r="BK86" i="31"/>
  <c r="BN86" i="31"/>
  <c r="BQ86" i="31"/>
  <c r="BT86" i="31"/>
  <c r="BW86" i="31"/>
  <c r="BZ86" i="31"/>
  <c r="I87" i="31"/>
  <c r="O87" i="31"/>
  <c r="Q87" i="31"/>
  <c r="R87" i="31"/>
  <c r="U87" i="31"/>
  <c r="X87" i="31"/>
  <c r="AA87" i="31"/>
  <c r="AD87" i="31"/>
  <c r="AG87" i="31"/>
  <c r="AJ87" i="31"/>
  <c r="AM87" i="31"/>
  <c r="AP87" i="31"/>
  <c r="AS87" i="31"/>
  <c r="AV87" i="31"/>
  <c r="AY87" i="31"/>
  <c r="BB87" i="31"/>
  <c r="BE87" i="31"/>
  <c r="BH87" i="31"/>
  <c r="BK87" i="31"/>
  <c r="BN87" i="31"/>
  <c r="BQ87" i="31"/>
  <c r="BT87" i="31"/>
  <c r="BW87" i="31"/>
  <c r="BZ87" i="31"/>
  <c r="I88" i="31"/>
  <c r="N88" i="31"/>
  <c r="O88" i="31"/>
  <c r="Q88" i="31"/>
  <c r="R88" i="31"/>
  <c r="X88" i="31"/>
  <c r="AA88" i="31"/>
  <c r="AD88" i="31"/>
  <c r="AG88" i="31"/>
  <c r="AJ88" i="31"/>
  <c r="AM88" i="31"/>
  <c r="AP88" i="31"/>
  <c r="AS88" i="31"/>
  <c r="AV88" i="31"/>
  <c r="AY88" i="31"/>
  <c r="BB88" i="31"/>
  <c r="BE88" i="31"/>
  <c r="BH88" i="31"/>
  <c r="BK88" i="31"/>
  <c r="BN88" i="31"/>
  <c r="BQ88" i="31"/>
  <c r="BT88" i="31"/>
  <c r="BW88" i="31"/>
  <c r="BZ88" i="31"/>
  <c r="I89" i="31"/>
  <c r="N89" i="31"/>
  <c r="O89" i="31"/>
  <c r="Q89" i="31"/>
  <c r="R89" i="31"/>
  <c r="U89" i="31"/>
  <c r="X89" i="31"/>
  <c r="AA89" i="31"/>
  <c r="AD89" i="31"/>
  <c r="AG89" i="31"/>
  <c r="AJ89" i="31"/>
  <c r="AM89" i="31"/>
  <c r="AP89" i="31"/>
  <c r="AS89" i="31"/>
  <c r="AV89" i="31"/>
  <c r="AY89" i="31"/>
  <c r="BB89" i="31"/>
  <c r="BE89" i="31"/>
  <c r="BH89" i="31"/>
  <c r="BK89" i="31"/>
  <c r="BN89" i="31"/>
  <c r="BQ89" i="31"/>
  <c r="BT89" i="31"/>
  <c r="BW89" i="31"/>
  <c r="BZ89" i="31"/>
  <c r="I90" i="31"/>
  <c r="N90" i="31"/>
  <c r="O90" i="31"/>
  <c r="R90" i="31"/>
  <c r="X90" i="31"/>
  <c r="AA90" i="31"/>
  <c r="AD90" i="31"/>
  <c r="AG90" i="31"/>
  <c r="AJ90" i="31"/>
  <c r="AM90" i="31"/>
  <c r="AP90" i="31"/>
  <c r="AS90" i="31"/>
  <c r="AV90" i="31"/>
  <c r="AY90" i="31"/>
  <c r="BB90" i="31"/>
  <c r="BE90" i="31"/>
  <c r="BH90" i="31"/>
  <c r="BK90" i="31"/>
  <c r="BN90" i="31"/>
  <c r="BQ90" i="31"/>
  <c r="BT90" i="31"/>
  <c r="BW90" i="31"/>
  <c r="BZ90" i="31"/>
  <c r="CE90" i="31"/>
  <c r="CF90" i="31"/>
  <c r="Q90" i="31"/>
  <c r="CE91" i="31"/>
  <c r="CF91" i="31"/>
  <c r="CG91" i="31"/>
  <c r="I92" i="31"/>
  <c r="O92" i="31"/>
  <c r="R92" i="31"/>
  <c r="U92" i="31"/>
  <c r="X92" i="31"/>
  <c r="AA92" i="31"/>
  <c r="AD92" i="31"/>
  <c r="AG92" i="31"/>
  <c r="AJ92" i="31"/>
  <c r="AM92" i="31"/>
  <c r="AP92" i="31"/>
  <c r="AS92" i="31"/>
  <c r="AV92" i="31"/>
  <c r="AY92" i="31"/>
  <c r="BB92" i="31"/>
  <c r="BE92" i="31"/>
  <c r="BH92" i="31"/>
  <c r="BK92" i="31"/>
  <c r="BN92" i="31"/>
  <c r="BQ92" i="31"/>
  <c r="BT92" i="31"/>
  <c r="BW92" i="31"/>
  <c r="BZ92" i="31"/>
  <c r="I93" i="31"/>
  <c r="N93" i="31"/>
  <c r="O93" i="31"/>
  <c r="R93" i="31"/>
  <c r="U93" i="31"/>
  <c r="X93" i="31"/>
  <c r="AA93" i="31"/>
  <c r="AD93" i="31"/>
  <c r="AG93" i="31"/>
  <c r="AJ93" i="31"/>
  <c r="AM93" i="31"/>
  <c r="AP93" i="31"/>
  <c r="AS93" i="31"/>
  <c r="AV93" i="31"/>
  <c r="AY93" i="31"/>
  <c r="BB93" i="31"/>
  <c r="BD93" i="31"/>
  <c r="BE93" i="31"/>
  <c r="BH93" i="31"/>
  <c r="BK93" i="31"/>
  <c r="BN93" i="31"/>
  <c r="BQ93" i="31"/>
  <c r="BT93" i="31"/>
  <c r="BW93" i="31"/>
  <c r="BZ93" i="31"/>
  <c r="I94" i="31"/>
  <c r="O94" i="31"/>
  <c r="R94" i="31"/>
  <c r="U94" i="31"/>
  <c r="X94" i="31"/>
  <c r="AA94" i="31"/>
  <c r="AD94" i="31"/>
  <c r="AG94" i="31"/>
  <c r="AJ94" i="31"/>
  <c r="AM94" i="31"/>
  <c r="AP94" i="31"/>
  <c r="AS94" i="31"/>
  <c r="AV94" i="31"/>
  <c r="AY94" i="31"/>
  <c r="BB94" i="31"/>
  <c r="BE94" i="31"/>
  <c r="BH94" i="31"/>
  <c r="BK94" i="31"/>
  <c r="BN94" i="31"/>
  <c r="BQ94" i="31"/>
  <c r="BT94" i="31"/>
  <c r="BW94" i="31"/>
  <c r="BZ94" i="31"/>
  <c r="CE95" i="31"/>
  <c r="CF95" i="31"/>
  <c r="CG95" i="31"/>
  <c r="I97" i="31"/>
  <c r="N97" i="31"/>
  <c r="O97" i="31"/>
  <c r="Q97" i="31"/>
  <c r="R97" i="31"/>
  <c r="U97" i="31"/>
  <c r="X97" i="31"/>
  <c r="AA97" i="31"/>
  <c r="AD97" i="31"/>
  <c r="AG97" i="31"/>
  <c r="AJ97" i="31"/>
  <c r="AM97" i="31"/>
  <c r="AP97" i="31"/>
  <c r="AS97" i="31"/>
  <c r="AV97" i="31"/>
  <c r="AY97" i="31"/>
  <c r="BB97" i="31"/>
  <c r="BE97" i="31"/>
  <c r="BH97" i="31"/>
  <c r="BK97" i="31"/>
  <c r="BN97" i="31"/>
  <c r="BQ97" i="31"/>
  <c r="BT97" i="31"/>
  <c r="BW97" i="31"/>
  <c r="BZ97" i="31"/>
  <c r="I98" i="31"/>
  <c r="Q98" i="31"/>
  <c r="R98" i="31"/>
  <c r="U98" i="31"/>
  <c r="X98" i="31"/>
  <c r="AA98" i="31"/>
  <c r="AD98" i="31"/>
  <c r="AG98" i="31"/>
  <c r="AJ98" i="31"/>
  <c r="AM98" i="31"/>
  <c r="AP98" i="31"/>
  <c r="AS98" i="31"/>
  <c r="AV98" i="31"/>
  <c r="AY98" i="31"/>
  <c r="BB98" i="31"/>
  <c r="BE98" i="31"/>
  <c r="BH98" i="31"/>
  <c r="BK98" i="31"/>
  <c r="BN98" i="31"/>
  <c r="BQ98" i="31"/>
  <c r="BT98" i="31"/>
  <c r="BW98" i="31"/>
  <c r="BZ98" i="31"/>
  <c r="I100" i="31"/>
  <c r="R100" i="31"/>
  <c r="U100" i="31"/>
  <c r="X100" i="31"/>
  <c r="AA100" i="31"/>
  <c r="AD100" i="31"/>
  <c r="AG100" i="31"/>
  <c r="AJ100" i="31"/>
  <c r="AM100" i="31"/>
  <c r="AP100" i="31"/>
  <c r="AS100" i="31"/>
  <c r="AV100" i="31"/>
  <c r="AY100" i="31"/>
  <c r="BB100" i="31"/>
  <c r="BE100" i="31"/>
  <c r="BH100" i="31"/>
  <c r="BK100" i="31"/>
  <c r="BN100" i="31"/>
  <c r="BQ100" i="31"/>
  <c r="BT100" i="31"/>
  <c r="BW100" i="31"/>
  <c r="BZ100" i="31"/>
  <c r="I101" i="31"/>
  <c r="O101" i="31"/>
  <c r="R101" i="31"/>
  <c r="U101" i="31"/>
  <c r="X101" i="31"/>
  <c r="AA101" i="31"/>
  <c r="AD101" i="31"/>
  <c r="AG101" i="31"/>
  <c r="AJ101" i="31"/>
  <c r="AM101" i="31"/>
  <c r="AP101" i="31"/>
  <c r="AS101" i="31"/>
  <c r="AV101" i="31"/>
  <c r="AY101" i="31"/>
  <c r="BB101" i="31"/>
  <c r="BE101" i="31"/>
  <c r="BH101" i="31"/>
  <c r="BK101" i="31"/>
  <c r="BN101" i="31"/>
  <c r="BQ101" i="31"/>
  <c r="BT101" i="31"/>
  <c r="BW101" i="31"/>
  <c r="BZ101" i="31"/>
  <c r="CE102" i="31"/>
  <c r="CF102" i="31"/>
  <c r="CG102" i="31"/>
  <c r="O103" i="31"/>
  <c r="R103" i="31"/>
  <c r="U103" i="31"/>
  <c r="X103" i="31"/>
  <c r="AA103" i="31"/>
  <c r="AD103" i="31"/>
  <c r="AG103" i="31"/>
  <c r="AJ103" i="31"/>
  <c r="AM103" i="31"/>
  <c r="AP103" i="31"/>
  <c r="AS103" i="31"/>
  <c r="AV103" i="31"/>
  <c r="AY103" i="31"/>
  <c r="BB103" i="31"/>
  <c r="BE103" i="31"/>
  <c r="BH103" i="31"/>
  <c r="BK103" i="31"/>
  <c r="BN103" i="31"/>
  <c r="BQ103" i="31"/>
  <c r="BT103" i="31"/>
  <c r="BW103" i="31"/>
  <c r="BZ103" i="31"/>
  <c r="I104" i="31"/>
  <c r="O104" i="31"/>
  <c r="R104" i="31"/>
  <c r="U104" i="31"/>
  <c r="X104" i="31"/>
  <c r="AA104" i="31"/>
  <c r="AD104" i="31"/>
  <c r="AG104" i="31"/>
  <c r="AJ104" i="31"/>
  <c r="AM104" i="31"/>
  <c r="AP104" i="31"/>
  <c r="AS104" i="31"/>
  <c r="AV104" i="31"/>
  <c r="AY104" i="31"/>
  <c r="BB104" i="31"/>
  <c r="BE104" i="31"/>
  <c r="BH104" i="31"/>
  <c r="BK104" i="31"/>
  <c r="BN104" i="31"/>
  <c r="BQ104" i="31"/>
  <c r="BT104" i="31"/>
  <c r="BW104" i="31"/>
  <c r="BZ104" i="31"/>
  <c r="I105" i="31"/>
  <c r="O105" i="31"/>
  <c r="R105" i="31"/>
  <c r="U105" i="31"/>
  <c r="X105" i="31"/>
  <c r="AA105" i="31"/>
  <c r="AD105" i="31"/>
  <c r="AG105" i="31"/>
  <c r="AJ105" i="31"/>
  <c r="AM105" i="31"/>
  <c r="AP105" i="31"/>
  <c r="AS105" i="31"/>
  <c r="AV105" i="31"/>
  <c r="AY105" i="31"/>
  <c r="BB105" i="31"/>
  <c r="BE105" i="31"/>
  <c r="BH105" i="31"/>
  <c r="BK105" i="31"/>
  <c r="BN105" i="31"/>
  <c r="BQ105" i="31"/>
  <c r="BT105" i="31"/>
  <c r="BW105" i="31"/>
  <c r="BZ105" i="31"/>
  <c r="I106" i="31"/>
  <c r="R106" i="31"/>
  <c r="U106" i="31"/>
  <c r="X106" i="31"/>
  <c r="AA106" i="31"/>
  <c r="AD106" i="31"/>
  <c r="AG106" i="31"/>
  <c r="AJ106" i="31"/>
  <c r="AM106" i="31"/>
  <c r="AP106" i="31"/>
  <c r="AS106" i="31"/>
  <c r="AV106" i="31"/>
  <c r="AY106" i="31"/>
  <c r="BB106" i="31"/>
  <c r="BE106" i="31"/>
  <c r="BH106" i="31"/>
  <c r="BK106" i="31"/>
  <c r="BN106" i="31"/>
  <c r="BQ106" i="31"/>
  <c r="BT106" i="31"/>
  <c r="BW106" i="31"/>
  <c r="BZ106" i="31"/>
  <c r="I107" i="31"/>
  <c r="N107" i="31"/>
  <c r="O107" i="31"/>
  <c r="R107" i="31"/>
  <c r="U107" i="31"/>
  <c r="X107" i="31"/>
  <c r="AA107" i="31"/>
  <c r="AD107" i="31"/>
  <c r="AG107" i="31"/>
  <c r="AJ107" i="31"/>
  <c r="AM107" i="31"/>
  <c r="AP107" i="31"/>
  <c r="AS107" i="31"/>
  <c r="AV107" i="31"/>
  <c r="AY107" i="31"/>
  <c r="BB107" i="31"/>
  <c r="BE107" i="31"/>
  <c r="BH107" i="31"/>
  <c r="BK107" i="31"/>
  <c r="BN107" i="31"/>
  <c r="BQ107" i="31"/>
  <c r="BT107" i="31"/>
  <c r="BW107" i="31"/>
  <c r="BZ107" i="31"/>
  <c r="I108" i="31"/>
  <c r="N108" i="31"/>
  <c r="O108" i="31"/>
  <c r="Q108" i="31"/>
  <c r="R108" i="31"/>
  <c r="U108" i="31"/>
  <c r="X108" i="31"/>
  <c r="AA108" i="31"/>
  <c r="AD108" i="31"/>
  <c r="AG108" i="31"/>
  <c r="AJ108" i="31"/>
  <c r="AM108" i="31"/>
  <c r="AP108" i="31"/>
  <c r="AS108" i="31"/>
  <c r="AV108" i="31"/>
  <c r="AY108" i="31"/>
  <c r="BB108" i="31"/>
  <c r="BE108" i="31"/>
  <c r="BH108" i="31"/>
  <c r="BK108" i="31"/>
  <c r="BN108" i="31"/>
  <c r="BQ108" i="31"/>
  <c r="BT108" i="31"/>
  <c r="BW108" i="31"/>
  <c r="BZ108" i="31"/>
  <c r="CE109" i="31"/>
  <c r="CF109" i="31"/>
  <c r="CG109" i="31"/>
  <c r="I110" i="31"/>
  <c r="O110" i="31"/>
  <c r="R110" i="31"/>
  <c r="U110" i="31"/>
  <c r="X110" i="31"/>
  <c r="AA110" i="31"/>
  <c r="AD110" i="31"/>
  <c r="AG110" i="31"/>
  <c r="AJ110" i="31"/>
  <c r="AM110" i="31"/>
  <c r="AP110" i="31"/>
  <c r="AS110" i="31"/>
  <c r="AV110" i="31"/>
  <c r="AY110" i="31"/>
  <c r="BB110" i="31"/>
  <c r="BE110" i="31"/>
  <c r="BH110" i="31"/>
  <c r="BK110" i="31"/>
  <c r="BN110" i="31"/>
  <c r="BQ110" i="31"/>
  <c r="BT110" i="31"/>
  <c r="BW110" i="31"/>
  <c r="BZ110" i="31"/>
  <c r="I111" i="31"/>
  <c r="O111" i="31"/>
  <c r="R111" i="31"/>
  <c r="U111" i="31"/>
  <c r="X111" i="31"/>
  <c r="AA111" i="31"/>
  <c r="AD111" i="31"/>
  <c r="AG111" i="31"/>
  <c r="AJ111" i="31"/>
  <c r="AM111" i="31"/>
  <c r="AP111" i="31"/>
  <c r="AS111" i="31"/>
  <c r="AV111" i="31"/>
  <c r="AY111" i="31"/>
  <c r="BB111" i="31"/>
  <c r="BE111" i="31"/>
  <c r="BH111" i="31"/>
  <c r="BK111" i="31"/>
  <c r="BN111" i="31"/>
  <c r="BQ111" i="31"/>
  <c r="BT111" i="31"/>
  <c r="BW111" i="31"/>
  <c r="BZ111" i="31"/>
  <c r="I112" i="31"/>
  <c r="O112" i="31"/>
  <c r="R112" i="31"/>
  <c r="U112" i="31"/>
  <c r="X112" i="31"/>
  <c r="AA112" i="31"/>
  <c r="AD112" i="31"/>
  <c r="AG112" i="31"/>
  <c r="AJ112" i="31"/>
  <c r="AM112" i="31"/>
  <c r="AP112" i="31"/>
  <c r="AS112" i="31"/>
  <c r="AV112" i="31"/>
  <c r="AY112" i="31"/>
  <c r="BB112" i="31"/>
  <c r="BE112" i="31"/>
  <c r="BH112" i="31"/>
  <c r="BK112" i="31"/>
  <c r="BN112" i="31"/>
  <c r="BQ112" i="31"/>
  <c r="BT112" i="31"/>
  <c r="BW112" i="31"/>
  <c r="BZ112" i="31"/>
  <c r="I113" i="31"/>
  <c r="O113" i="31"/>
  <c r="R113" i="31"/>
  <c r="U113" i="31"/>
  <c r="X113" i="31"/>
  <c r="AA113" i="31"/>
  <c r="AD113" i="31"/>
  <c r="AG113" i="31"/>
  <c r="AJ113" i="31"/>
  <c r="AM113" i="31"/>
  <c r="AP113" i="31"/>
  <c r="AS113" i="31"/>
  <c r="AV113" i="31"/>
  <c r="AY113" i="31"/>
  <c r="BB113" i="31"/>
  <c r="BE113" i="31"/>
  <c r="BH113" i="31"/>
  <c r="BK113" i="31"/>
  <c r="BN113" i="31"/>
  <c r="BQ113" i="31"/>
  <c r="BT113" i="31"/>
  <c r="BW113" i="31"/>
  <c r="BZ113" i="31"/>
  <c r="CE114" i="31"/>
  <c r="CF114" i="31"/>
  <c r="CG114" i="31"/>
  <c r="I115" i="31"/>
  <c r="O115" i="31"/>
  <c r="R115" i="31"/>
  <c r="U115" i="31"/>
  <c r="X115" i="31"/>
  <c r="AA115" i="31"/>
  <c r="AD115" i="31"/>
  <c r="AG115" i="31"/>
  <c r="AJ115" i="31"/>
  <c r="AM115" i="31"/>
  <c r="AP115" i="31"/>
  <c r="AS115" i="31"/>
  <c r="AV115" i="31"/>
  <c r="AY115" i="31"/>
  <c r="BB115" i="31"/>
  <c r="BE115" i="31"/>
  <c r="BH115" i="31"/>
  <c r="BK115" i="31"/>
  <c r="BN115" i="31"/>
  <c r="BQ115" i="31"/>
  <c r="BT115" i="31"/>
  <c r="BW115" i="31"/>
  <c r="BZ115" i="31"/>
  <c r="I116" i="31"/>
  <c r="O116" i="31"/>
  <c r="R116" i="31"/>
  <c r="U116" i="31"/>
  <c r="X116" i="31"/>
  <c r="AA116" i="31"/>
  <c r="AD116" i="31"/>
  <c r="AG116" i="31"/>
  <c r="AJ116" i="31"/>
  <c r="AM116" i="31"/>
  <c r="AP116" i="31"/>
  <c r="AS116" i="31"/>
  <c r="AV116" i="31"/>
  <c r="AY116" i="31"/>
  <c r="BB116" i="31"/>
  <c r="BE116" i="31"/>
  <c r="BH116" i="31"/>
  <c r="BK116" i="31"/>
  <c r="BN116" i="31"/>
  <c r="BQ116" i="31"/>
  <c r="BT116" i="31"/>
  <c r="BW116" i="31"/>
  <c r="BZ116" i="31"/>
  <c r="I117" i="31"/>
  <c r="O117" i="31"/>
  <c r="R117" i="31"/>
  <c r="U117" i="31"/>
  <c r="X117" i="31"/>
  <c r="AA117" i="31"/>
  <c r="AD117" i="31"/>
  <c r="AG117" i="31"/>
  <c r="AJ117" i="31"/>
  <c r="AM117" i="31"/>
  <c r="AP117" i="31"/>
  <c r="AS117" i="31"/>
  <c r="AV117" i="31"/>
  <c r="AY117" i="31"/>
  <c r="BB117" i="31"/>
  <c r="BE117" i="31"/>
  <c r="BH117" i="31"/>
  <c r="BK117" i="31"/>
  <c r="BN117" i="31"/>
  <c r="BQ117" i="31"/>
  <c r="BT117" i="31"/>
  <c r="BW117" i="31"/>
  <c r="BZ117" i="31"/>
  <c r="I118" i="31"/>
  <c r="O118" i="31"/>
  <c r="R118" i="31"/>
  <c r="U118" i="31"/>
  <c r="X118" i="31"/>
  <c r="AA118" i="31"/>
  <c r="AD118" i="31"/>
  <c r="AG118" i="31"/>
  <c r="AJ118" i="31"/>
  <c r="AM118" i="31"/>
  <c r="AP118" i="31"/>
  <c r="AS118" i="31"/>
  <c r="AV118" i="31"/>
  <c r="AY118" i="31"/>
  <c r="BB118" i="31"/>
  <c r="BE118" i="31"/>
  <c r="BH118" i="31"/>
  <c r="BK118" i="31"/>
  <c r="BN118" i="31"/>
  <c r="BQ118" i="31"/>
  <c r="BT118" i="31"/>
  <c r="BW118" i="31"/>
  <c r="BZ118" i="31"/>
  <c r="I119" i="31"/>
  <c r="O119" i="31"/>
  <c r="R119" i="31"/>
  <c r="U119" i="31"/>
  <c r="X119" i="31"/>
  <c r="AA119" i="31"/>
  <c r="AD119" i="31"/>
  <c r="AG119" i="31"/>
  <c r="AJ119" i="31"/>
  <c r="AM119" i="31"/>
  <c r="AP119" i="31"/>
  <c r="AS119" i="31"/>
  <c r="AV119" i="31"/>
  <c r="AY119" i="31"/>
  <c r="BB119" i="31"/>
  <c r="BE119" i="31"/>
  <c r="BH119" i="31"/>
  <c r="BK119" i="31"/>
  <c r="BN119" i="31"/>
  <c r="BQ119" i="31"/>
  <c r="BT119" i="31"/>
  <c r="BW119" i="31"/>
  <c r="BZ119" i="31"/>
  <c r="I120" i="31"/>
  <c r="O120" i="31"/>
  <c r="R120" i="31"/>
  <c r="U120" i="31"/>
  <c r="X120" i="31"/>
  <c r="AA120" i="31"/>
  <c r="AD120" i="31"/>
  <c r="AG120" i="31"/>
  <c r="AJ120" i="31"/>
  <c r="AM120" i="31"/>
  <c r="AP120" i="31"/>
  <c r="AS120" i="31"/>
  <c r="AV120" i="31"/>
  <c r="AY120" i="31"/>
  <c r="BB120" i="31"/>
  <c r="BE120" i="31"/>
  <c r="BH120" i="31"/>
  <c r="BK120" i="31"/>
  <c r="BN120" i="31"/>
  <c r="BQ120" i="31"/>
  <c r="BT120" i="31"/>
  <c r="BW120" i="31"/>
  <c r="BZ120" i="31"/>
  <c r="I121" i="31"/>
  <c r="O121" i="31"/>
  <c r="R121" i="31"/>
  <c r="U121" i="31"/>
  <c r="X121" i="31"/>
  <c r="AA121" i="31"/>
  <c r="AD121" i="31"/>
  <c r="AG121" i="31"/>
  <c r="AJ121" i="31"/>
  <c r="AM121" i="31"/>
  <c r="AP121" i="31"/>
  <c r="AS121" i="31"/>
  <c r="AV121" i="31"/>
  <c r="AY121" i="31"/>
  <c r="BB121" i="31"/>
  <c r="BE121" i="31"/>
  <c r="BH121" i="31"/>
  <c r="BK121" i="31"/>
  <c r="BN121" i="31"/>
  <c r="BQ121" i="31"/>
  <c r="BT121" i="31"/>
  <c r="BW121" i="31"/>
  <c r="BZ121" i="31"/>
  <c r="CE121" i="31"/>
  <c r="CF121" i="31"/>
  <c r="CG121" i="31"/>
  <c r="I122" i="31"/>
  <c r="O122" i="31"/>
  <c r="R122" i="31"/>
  <c r="U122" i="31"/>
  <c r="X122" i="31"/>
  <c r="AA122" i="31"/>
  <c r="AD122" i="31"/>
  <c r="AG122" i="31"/>
  <c r="AJ122" i="31"/>
  <c r="AM122" i="31"/>
  <c r="AP122" i="31"/>
  <c r="AS122" i="31"/>
  <c r="AV122" i="31"/>
  <c r="AY122" i="31"/>
  <c r="BB122" i="31"/>
  <c r="BE122" i="31"/>
  <c r="BH122" i="31"/>
  <c r="BK122" i="31"/>
  <c r="BN122" i="31"/>
  <c r="BQ122" i="31"/>
  <c r="BT122" i="31"/>
  <c r="BW122" i="31"/>
  <c r="BZ122" i="31"/>
  <c r="I123" i="31"/>
  <c r="O123" i="31"/>
  <c r="R123" i="31"/>
  <c r="U123" i="31"/>
  <c r="X123" i="31"/>
  <c r="AA123" i="31"/>
  <c r="AD123" i="31"/>
  <c r="AG123" i="31"/>
  <c r="AJ123" i="31"/>
  <c r="AM123" i="31"/>
  <c r="AP123" i="31"/>
  <c r="AS123" i="31"/>
  <c r="AV123" i="31"/>
  <c r="AY123" i="31"/>
  <c r="BB123" i="31"/>
  <c r="BE123" i="31"/>
  <c r="BH123" i="31"/>
  <c r="BK123" i="31"/>
  <c r="BN123" i="31"/>
  <c r="BQ123" i="31"/>
  <c r="BT123" i="31"/>
  <c r="BW123" i="31"/>
  <c r="BZ123" i="31"/>
  <c r="CE124" i="31"/>
  <c r="CF124" i="31"/>
  <c r="CG124" i="31"/>
  <c r="I125" i="31"/>
  <c r="O125" i="31"/>
  <c r="R125" i="31"/>
  <c r="U125" i="31"/>
  <c r="X125" i="31"/>
  <c r="AA125" i="31"/>
  <c r="AD125" i="31"/>
  <c r="AG125" i="31"/>
  <c r="AJ125" i="31"/>
  <c r="AM125" i="31"/>
  <c r="AP125" i="31"/>
  <c r="AS125" i="31"/>
  <c r="AV125" i="31"/>
  <c r="AY125" i="31"/>
  <c r="BB125" i="31"/>
  <c r="BE125" i="31"/>
  <c r="BH125" i="31"/>
  <c r="BK125" i="31"/>
  <c r="BN125" i="31"/>
  <c r="BQ125" i="31"/>
  <c r="BT125" i="31"/>
  <c r="BW125" i="31"/>
  <c r="BZ125" i="31"/>
  <c r="I126" i="31"/>
  <c r="O126" i="31"/>
  <c r="R126" i="31"/>
  <c r="U126" i="31"/>
  <c r="X126" i="31"/>
  <c r="AA126" i="31"/>
  <c r="AD126" i="31"/>
  <c r="AG126" i="31"/>
  <c r="AJ126" i="31"/>
  <c r="AM126" i="31"/>
  <c r="AP126" i="31"/>
  <c r="AS126" i="31"/>
  <c r="AV126" i="31"/>
  <c r="AY126" i="31"/>
  <c r="BB126" i="31"/>
  <c r="BE126" i="31"/>
  <c r="BH126" i="31"/>
  <c r="BK126" i="31"/>
  <c r="BN126" i="31"/>
  <c r="BQ126" i="31"/>
  <c r="BT126" i="31"/>
  <c r="BW126" i="31"/>
  <c r="BZ126" i="31"/>
  <c r="I127" i="31"/>
  <c r="O127" i="31"/>
  <c r="R127" i="31"/>
  <c r="U127" i="31"/>
  <c r="X127" i="31"/>
  <c r="AA127" i="31"/>
  <c r="AD127" i="31"/>
  <c r="AG127" i="31"/>
  <c r="AJ127" i="31"/>
  <c r="AM127" i="31"/>
  <c r="AP127" i="31"/>
  <c r="AS127" i="31"/>
  <c r="AV127" i="31"/>
  <c r="AY127" i="31"/>
  <c r="BB127" i="31"/>
  <c r="BE127" i="31"/>
  <c r="BH127" i="31"/>
  <c r="BN127" i="31"/>
  <c r="BQ127" i="31"/>
  <c r="BT127" i="31"/>
  <c r="BW127" i="31"/>
  <c r="BZ127" i="31"/>
  <c r="I128" i="31"/>
  <c r="N128" i="31"/>
  <c r="O128" i="31"/>
  <c r="Q128" i="31"/>
  <c r="R128" i="31"/>
  <c r="U128" i="31"/>
  <c r="X128" i="31"/>
  <c r="AA128" i="31"/>
  <c r="AD128" i="31"/>
  <c r="AG128" i="31"/>
  <c r="AJ128" i="31"/>
  <c r="AM128" i="31"/>
  <c r="AP128" i="31"/>
  <c r="AS128" i="31"/>
  <c r="AV128" i="31"/>
  <c r="AY128" i="31"/>
  <c r="BB128" i="31"/>
  <c r="BE128" i="31"/>
  <c r="BH128" i="31"/>
  <c r="BK128" i="31"/>
  <c r="BN128" i="31"/>
  <c r="BQ128" i="31"/>
  <c r="BT128" i="31"/>
  <c r="BW128" i="31"/>
  <c r="BZ128" i="31"/>
  <c r="I129" i="31"/>
  <c r="O129" i="31"/>
  <c r="R129" i="31"/>
  <c r="U129" i="31"/>
  <c r="X129" i="31"/>
  <c r="AA129" i="31"/>
  <c r="AD129" i="31"/>
  <c r="AG129" i="31"/>
  <c r="AJ129" i="31"/>
  <c r="AM129" i="31"/>
  <c r="AP129" i="31"/>
  <c r="AS129" i="31"/>
  <c r="AV129" i="31"/>
  <c r="AY129" i="31"/>
  <c r="BB129" i="31"/>
  <c r="BE129" i="31"/>
  <c r="BH129" i="31"/>
  <c r="BK129" i="31"/>
  <c r="BN129" i="31"/>
  <c r="BQ129" i="31"/>
  <c r="BT129" i="31"/>
  <c r="BW129" i="31"/>
  <c r="BZ129" i="31"/>
  <c r="I130" i="31"/>
  <c r="O130" i="31"/>
  <c r="R130" i="31"/>
  <c r="U130" i="31"/>
  <c r="X130" i="31"/>
  <c r="AA130" i="31"/>
  <c r="AD130" i="31"/>
  <c r="AG130" i="31"/>
  <c r="AJ130" i="31"/>
  <c r="AM130" i="31"/>
  <c r="AP130" i="31"/>
  <c r="AS130" i="31"/>
  <c r="AV130" i="31"/>
  <c r="AY130" i="31"/>
  <c r="BB130" i="31"/>
  <c r="BE130" i="31"/>
  <c r="BH130" i="31"/>
  <c r="BK130" i="31"/>
  <c r="BN130" i="31"/>
  <c r="BQ130" i="31"/>
  <c r="BT130" i="31"/>
  <c r="BW130" i="31"/>
  <c r="BZ130" i="31"/>
  <c r="I131" i="31"/>
  <c r="N131" i="31"/>
  <c r="O131" i="31"/>
  <c r="Q131" i="31"/>
  <c r="R131" i="31"/>
  <c r="U131" i="31"/>
  <c r="X131" i="31"/>
  <c r="AA131" i="31"/>
  <c r="AD131" i="31"/>
  <c r="AG131" i="31"/>
  <c r="AJ131" i="31"/>
  <c r="AM131" i="31"/>
  <c r="AP131" i="31"/>
  <c r="AS131" i="31"/>
  <c r="AV131" i="31"/>
  <c r="AY131" i="31"/>
  <c r="BB131" i="31"/>
  <c r="BE131" i="31"/>
  <c r="BH131" i="31"/>
  <c r="BK131" i="31"/>
  <c r="BN131" i="31"/>
  <c r="BQ131" i="31"/>
  <c r="BT131" i="31"/>
  <c r="BW131" i="31"/>
  <c r="BZ131" i="31"/>
  <c r="I132" i="31"/>
  <c r="O132" i="31"/>
  <c r="R132" i="31"/>
  <c r="U132" i="31"/>
  <c r="X132" i="31"/>
  <c r="AA132" i="31"/>
  <c r="AD132" i="31"/>
  <c r="AG132" i="31"/>
  <c r="AJ132" i="31"/>
  <c r="AM132" i="31"/>
  <c r="AP132" i="31"/>
  <c r="AS132" i="31"/>
  <c r="AV132" i="31"/>
  <c r="AY132" i="31"/>
  <c r="BB132" i="31"/>
  <c r="BE132" i="31"/>
  <c r="BH132" i="31"/>
  <c r="BK132" i="31"/>
  <c r="BN132" i="31"/>
  <c r="BQ132" i="31"/>
  <c r="BT132" i="31"/>
  <c r="BW132" i="31"/>
  <c r="BZ132" i="31"/>
  <c r="I133" i="31"/>
  <c r="O133" i="31"/>
  <c r="R133" i="31"/>
  <c r="U133" i="31"/>
  <c r="X133" i="31"/>
  <c r="AA133" i="31"/>
  <c r="AD133" i="31"/>
  <c r="AG133" i="31"/>
  <c r="AJ133" i="31"/>
  <c r="AM133" i="31"/>
  <c r="AP133" i="31"/>
  <c r="AS133" i="31"/>
  <c r="AV133" i="31"/>
  <c r="AY133" i="31"/>
  <c r="BB133" i="31"/>
  <c r="BE133" i="31"/>
  <c r="BH133" i="31"/>
  <c r="BK133" i="31"/>
  <c r="BN133" i="31"/>
  <c r="BQ133" i="31"/>
  <c r="BT133" i="31"/>
  <c r="BW133" i="31"/>
  <c r="BZ133" i="31"/>
  <c r="CE134" i="31"/>
  <c r="CF134" i="31"/>
  <c r="CG134" i="31"/>
  <c r="CE135" i="31"/>
  <c r="CF135" i="31"/>
  <c r="CG135" i="31"/>
  <c r="I136" i="31"/>
  <c r="O136" i="31"/>
  <c r="R136" i="31"/>
  <c r="U136" i="31"/>
  <c r="X136" i="31"/>
  <c r="AA136" i="31"/>
  <c r="AD136" i="31"/>
  <c r="AG136" i="31"/>
  <c r="AJ136" i="31"/>
  <c r="AM136" i="31"/>
  <c r="AP136" i="31"/>
  <c r="AS136" i="31"/>
  <c r="AV136" i="31"/>
  <c r="AY136" i="31"/>
  <c r="BB136" i="31"/>
  <c r="BE136" i="31"/>
  <c r="BH136" i="31"/>
  <c r="BK136" i="31"/>
  <c r="BN136" i="31"/>
  <c r="BQ136" i="31"/>
  <c r="BT136" i="31"/>
  <c r="BW136" i="31"/>
  <c r="BZ136" i="31"/>
  <c r="I137" i="31"/>
  <c r="O137" i="31"/>
  <c r="R137" i="31"/>
  <c r="U137" i="31"/>
  <c r="X137" i="31"/>
  <c r="AA137" i="31"/>
  <c r="AD137" i="31"/>
  <c r="AG137" i="31"/>
  <c r="AJ137" i="31"/>
  <c r="AM137" i="31"/>
  <c r="AP137" i="31"/>
  <c r="AS137" i="31"/>
  <c r="AV137" i="31"/>
  <c r="AY137" i="31"/>
  <c r="BB137" i="31"/>
  <c r="BE137" i="31"/>
  <c r="BH137" i="31"/>
  <c r="BK137" i="31"/>
  <c r="BN137" i="31"/>
  <c r="BQ137" i="31"/>
  <c r="BT137" i="31"/>
  <c r="BW137" i="31"/>
  <c r="BZ137" i="31"/>
  <c r="I138" i="31"/>
  <c r="O138" i="31"/>
  <c r="R138" i="31"/>
  <c r="U138" i="31"/>
  <c r="X138" i="31"/>
  <c r="AA138" i="31"/>
  <c r="AD138" i="31"/>
  <c r="AG138" i="31"/>
  <c r="AJ138" i="31"/>
  <c r="AM138" i="31"/>
  <c r="AP138" i="31"/>
  <c r="AS138" i="31"/>
  <c r="AV138" i="31"/>
  <c r="AY138" i="31"/>
  <c r="BB138" i="31"/>
  <c r="BE138" i="31"/>
  <c r="BH138" i="31"/>
  <c r="BK138" i="31"/>
  <c r="BN138" i="31"/>
  <c r="BQ138" i="31"/>
  <c r="BT138" i="31"/>
  <c r="BW138" i="31"/>
  <c r="BZ138" i="31"/>
  <c r="I139" i="31"/>
  <c r="O139" i="31"/>
  <c r="R139" i="31"/>
  <c r="U139" i="31"/>
  <c r="X139" i="31"/>
  <c r="AA139" i="31"/>
  <c r="AD139" i="31"/>
  <c r="AG139" i="31"/>
  <c r="AJ139" i="31"/>
  <c r="AM139" i="31"/>
  <c r="AP139" i="31"/>
  <c r="AS139" i="31"/>
  <c r="AV139" i="31"/>
  <c r="AY139" i="31"/>
  <c r="BB139" i="31"/>
  <c r="BE139" i="31"/>
  <c r="BH139" i="31"/>
  <c r="BK139" i="31"/>
  <c r="BN139" i="31"/>
  <c r="BQ139" i="31"/>
  <c r="BT139" i="31"/>
  <c r="BW139" i="31"/>
  <c r="BZ139" i="31"/>
  <c r="I140" i="31"/>
  <c r="O140" i="31"/>
  <c r="R140" i="31"/>
  <c r="U140" i="31"/>
  <c r="X140" i="31"/>
  <c r="AA140" i="31"/>
  <c r="AD140" i="31"/>
  <c r="AG140" i="31"/>
  <c r="AJ140" i="31"/>
  <c r="AM140" i="31"/>
  <c r="AP140" i="31"/>
  <c r="AS140" i="31"/>
  <c r="AV140" i="31"/>
  <c r="AY140" i="31"/>
  <c r="BB140" i="31"/>
  <c r="BE140" i="31"/>
  <c r="BH140" i="31"/>
  <c r="BK140" i="31"/>
  <c r="BN140" i="31"/>
  <c r="BQ140" i="31"/>
  <c r="BT140" i="31"/>
  <c r="BW140" i="31"/>
  <c r="BZ140" i="31"/>
  <c r="I141" i="31"/>
  <c r="O141" i="31"/>
  <c r="R141" i="31"/>
  <c r="U141" i="31"/>
  <c r="X141" i="31"/>
  <c r="AA141" i="31"/>
  <c r="AD141" i="31"/>
  <c r="AG141" i="31"/>
  <c r="AJ141" i="31"/>
  <c r="AM141" i="31"/>
  <c r="AP141" i="31"/>
  <c r="AS141" i="31"/>
  <c r="AV141" i="31"/>
  <c r="AY141" i="31"/>
  <c r="BB141" i="31"/>
  <c r="BE141" i="31"/>
  <c r="BH141" i="31"/>
  <c r="BK141" i="31"/>
  <c r="BN141" i="31"/>
  <c r="BQ141" i="31"/>
  <c r="BT141" i="31"/>
  <c r="BW141" i="31"/>
  <c r="BZ141" i="31"/>
  <c r="I142" i="31"/>
  <c r="O142" i="31"/>
  <c r="R142" i="31"/>
  <c r="U142" i="31"/>
  <c r="X142" i="31"/>
  <c r="AA142" i="31"/>
  <c r="AD142" i="31"/>
  <c r="AG142" i="31"/>
  <c r="AJ142" i="31"/>
  <c r="AM142" i="31"/>
  <c r="AP142" i="31"/>
  <c r="AS142" i="31"/>
  <c r="AV142" i="31"/>
  <c r="AY142" i="31"/>
  <c r="BB142" i="31"/>
  <c r="BE142" i="31"/>
  <c r="BH142" i="31"/>
  <c r="BK142" i="31"/>
  <c r="BN142" i="31"/>
  <c r="BQ142" i="31"/>
  <c r="BT142" i="31"/>
  <c r="BW142" i="31"/>
  <c r="BZ142" i="31"/>
  <c r="I143" i="31"/>
  <c r="O143" i="31"/>
  <c r="R143" i="31"/>
  <c r="U143" i="31"/>
  <c r="X143" i="31"/>
  <c r="AA143" i="31"/>
  <c r="AD143" i="31"/>
  <c r="AG143" i="31"/>
  <c r="AJ143" i="31"/>
  <c r="AM143" i="31"/>
  <c r="AP143" i="31"/>
  <c r="AS143" i="31"/>
  <c r="AV143" i="31"/>
  <c r="AY143" i="31"/>
  <c r="BB143" i="31"/>
  <c r="BE143" i="31"/>
  <c r="BH143" i="31"/>
  <c r="BK143" i="31"/>
  <c r="BN143" i="31"/>
  <c r="BQ143" i="31"/>
  <c r="BT143" i="31"/>
  <c r="BW143" i="31"/>
  <c r="BZ143" i="31"/>
  <c r="I144" i="31"/>
  <c r="O144" i="31"/>
  <c r="R144" i="31"/>
  <c r="U144" i="31"/>
  <c r="X144" i="31"/>
  <c r="AA144" i="31"/>
  <c r="AD144" i="31"/>
  <c r="AG144" i="31"/>
  <c r="AJ144" i="31"/>
  <c r="AM144" i="31"/>
  <c r="AP144" i="31"/>
  <c r="AS144" i="31"/>
  <c r="AV144" i="31"/>
  <c r="AY144" i="31"/>
  <c r="BB144" i="31"/>
  <c r="BE144" i="31"/>
  <c r="BH144" i="31"/>
  <c r="BK144" i="31"/>
  <c r="BN144" i="31"/>
  <c r="BQ144" i="31"/>
  <c r="BT144" i="31"/>
  <c r="BW144" i="31"/>
  <c r="BZ144" i="31"/>
  <c r="AH73" i="15"/>
  <c r="I72" i="31"/>
  <c r="O72" i="31"/>
  <c r="R72" i="31"/>
  <c r="U72" i="31"/>
  <c r="X72" i="31"/>
  <c r="AA72" i="31"/>
  <c r="AD72" i="31"/>
  <c r="AG72" i="31"/>
  <c r="AJ72" i="31"/>
  <c r="AM72" i="31"/>
  <c r="AP72" i="31"/>
  <c r="AS72" i="31"/>
  <c r="AV72" i="31"/>
  <c r="AY72" i="31"/>
  <c r="BB72" i="31"/>
  <c r="BE72" i="31"/>
  <c r="BH72" i="31"/>
  <c r="BK72" i="31"/>
  <c r="BN72" i="31"/>
  <c r="BQ72" i="31"/>
  <c r="BT72" i="31"/>
  <c r="BW72" i="31"/>
  <c r="BZ72" i="31"/>
  <c r="BI5" i="15"/>
  <c r="BI6" i="15"/>
  <c r="BI16" i="15"/>
  <c r="BI17" i="15"/>
  <c r="BI18" i="15"/>
  <c r="BI24" i="15"/>
  <c r="BI60" i="15"/>
  <c r="BI61" i="15"/>
  <c r="BI70" i="15"/>
  <c r="BI74" i="15"/>
  <c r="BI75" i="15"/>
  <c r="CN5" i="28"/>
  <c r="CN6" i="28"/>
  <c r="CN7" i="28"/>
  <c r="CN8" i="28"/>
  <c r="CN9" i="28"/>
  <c r="CN10" i="28"/>
  <c r="CN11" i="28"/>
  <c r="CN12" i="28"/>
  <c r="CN13" i="28"/>
  <c r="CN14" i="28"/>
  <c r="G6" i="28"/>
  <c r="G8" i="28"/>
  <c r="G10" i="28"/>
  <c r="G12" i="28"/>
  <c r="G14" i="28"/>
  <c r="F5" i="28"/>
  <c r="G5" i="28"/>
  <c r="F7" i="28"/>
  <c r="G7" i="28"/>
  <c r="F9" i="28"/>
  <c r="G9" i="28"/>
  <c r="F11" i="28"/>
  <c r="G11" i="28"/>
  <c r="F13" i="28"/>
  <c r="G13" i="28"/>
  <c r="E11" i="33"/>
  <c r="F11" i="33"/>
  <c r="E11" i="24"/>
  <c r="J19" i="24"/>
  <c r="J34" i="24"/>
  <c r="C9" i="13"/>
  <c r="J15" i="24"/>
  <c r="E28" i="18"/>
  <c r="E38" i="18"/>
  <c r="BI64" i="15"/>
  <c r="F66" i="15"/>
  <c r="AX66" i="15"/>
  <c r="F64" i="15"/>
  <c r="AX64" i="15"/>
  <c r="F27" i="15"/>
  <c r="F28" i="15"/>
  <c r="F29" i="15"/>
  <c r="F30" i="15"/>
  <c r="AX27" i="15"/>
  <c r="AX28" i="15"/>
  <c r="AX29" i="15"/>
  <c r="AX30" i="15"/>
  <c r="F23" i="15"/>
  <c r="AX23" i="15"/>
  <c r="T5" i="28"/>
  <c r="T6" i="28"/>
  <c r="T7" i="28"/>
  <c r="T8" i="28"/>
  <c r="T9" i="28"/>
  <c r="T10" i="28"/>
  <c r="T11" i="28"/>
  <c r="T12" i="28"/>
  <c r="T13" i="28"/>
  <c r="T14" i="28"/>
  <c r="H5" i="24"/>
  <c r="H6" i="24"/>
  <c r="H9" i="24"/>
  <c r="H10" i="24"/>
  <c r="H13" i="24"/>
  <c r="H14" i="24"/>
  <c r="H16" i="24"/>
  <c r="H17" i="24"/>
  <c r="H20" i="24"/>
  <c r="H21" i="24"/>
  <c r="H23" i="24"/>
  <c r="H24" i="24"/>
  <c r="H32" i="24"/>
  <c r="H33" i="24"/>
  <c r="H5" i="18"/>
  <c r="H6" i="18"/>
  <c r="H9" i="18"/>
  <c r="H10" i="18"/>
  <c r="H18" i="18"/>
  <c r="H19" i="18"/>
  <c r="H25" i="18"/>
  <c r="H26" i="18"/>
  <c r="H39" i="18"/>
  <c r="H40" i="18"/>
  <c r="H43" i="18"/>
  <c r="H44" i="18"/>
  <c r="H52" i="18"/>
  <c r="H53" i="18"/>
  <c r="F5" i="15"/>
  <c r="AX5" i="15"/>
  <c r="E17" i="15"/>
  <c r="F17" i="15"/>
  <c r="AX17" i="15"/>
  <c r="F16" i="15"/>
  <c r="AX16" i="15"/>
  <c r="I124" i="31"/>
  <c r="O124" i="31"/>
  <c r="R124" i="31"/>
  <c r="U124" i="31"/>
  <c r="X124" i="31"/>
  <c r="AA124" i="31"/>
  <c r="AD124" i="31"/>
  <c r="AG124" i="31"/>
  <c r="AJ124" i="31"/>
  <c r="AM124" i="31"/>
  <c r="AP124" i="31"/>
  <c r="AS124" i="31"/>
  <c r="AV124" i="31"/>
  <c r="AY124" i="31"/>
  <c r="BB124" i="31"/>
  <c r="BE124" i="31"/>
  <c r="BH124" i="31"/>
  <c r="BK124" i="31"/>
  <c r="BN124" i="31"/>
  <c r="BQ124" i="31"/>
  <c r="BT124" i="31"/>
  <c r="BW124" i="31"/>
  <c r="BZ124" i="31"/>
  <c r="BW5" i="31"/>
  <c r="BW13" i="31"/>
  <c r="BW19" i="31"/>
  <c r="BW39" i="31"/>
  <c r="BW47" i="31"/>
  <c r="BW58" i="31"/>
  <c r="BW67" i="31"/>
  <c r="BW77" i="31"/>
  <c r="BW82" i="31"/>
  <c r="BW91" i="31"/>
  <c r="BW95" i="31"/>
  <c r="BW102" i="31"/>
  <c r="BW109" i="31"/>
  <c r="BW114" i="31"/>
  <c r="BW134" i="31"/>
  <c r="BW135" i="31"/>
  <c r="BT5" i="31"/>
  <c r="BT13" i="31"/>
  <c r="BT19" i="31"/>
  <c r="BT39" i="31"/>
  <c r="BT47" i="31"/>
  <c r="BT58" i="31"/>
  <c r="BT67" i="31"/>
  <c r="BT77" i="31"/>
  <c r="BT82" i="31"/>
  <c r="BT91" i="31"/>
  <c r="BT95" i="31"/>
  <c r="BT102" i="31"/>
  <c r="BT109" i="31"/>
  <c r="BT114" i="31"/>
  <c r="BT134" i="31"/>
  <c r="BT135" i="31"/>
  <c r="BZ5" i="31"/>
  <c r="BZ13" i="31"/>
  <c r="BZ19" i="31"/>
  <c r="BZ39" i="31"/>
  <c r="BZ47" i="31"/>
  <c r="BZ58" i="31"/>
  <c r="BZ67" i="31"/>
  <c r="BZ77" i="31"/>
  <c r="BZ82" i="31"/>
  <c r="BZ91" i="31"/>
  <c r="BZ95" i="31"/>
  <c r="BZ102" i="31"/>
  <c r="BZ109" i="31"/>
  <c r="BZ114" i="31"/>
  <c r="BZ134" i="31"/>
  <c r="BZ135" i="31"/>
  <c r="BQ5" i="31"/>
  <c r="BQ13" i="31"/>
  <c r="BQ19" i="31"/>
  <c r="BQ39" i="31"/>
  <c r="BQ47" i="31"/>
  <c r="BQ58" i="31"/>
  <c r="BQ67" i="31"/>
  <c r="BQ77" i="31"/>
  <c r="BQ82" i="31"/>
  <c r="BQ91" i="31"/>
  <c r="BQ95" i="31"/>
  <c r="BQ102" i="31"/>
  <c r="BQ109" i="31"/>
  <c r="BQ114" i="31"/>
  <c r="BQ134" i="31"/>
  <c r="BQ135" i="31"/>
  <c r="L108" i="14"/>
  <c r="I135" i="31"/>
  <c r="O135" i="31"/>
  <c r="R135" i="31"/>
  <c r="U135" i="31"/>
  <c r="X135" i="31"/>
  <c r="AA135" i="31"/>
  <c r="AD135" i="31"/>
  <c r="AG135" i="31"/>
  <c r="AJ135" i="31"/>
  <c r="AM135" i="31"/>
  <c r="AP135" i="31"/>
  <c r="AS135" i="31"/>
  <c r="AV135" i="31"/>
  <c r="AY135" i="31"/>
  <c r="BB135" i="31"/>
  <c r="BE135" i="31"/>
  <c r="BH135" i="31"/>
  <c r="BK135" i="31"/>
  <c r="BN135" i="31"/>
  <c r="I134" i="31"/>
  <c r="O134" i="31"/>
  <c r="R134" i="31"/>
  <c r="U134" i="31"/>
  <c r="X134" i="31"/>
  <c r="AA134" i="31"/>
  <c r="AD134" i="31"/>
  <c r="AG134" i="31"/>
  <c r="AJ134" i="31"/>
  <c r="AM134" i="31"/>
  <c r="AP134" i="31"/>
  <c r="AS134" i="31"/>
  <c r="AV134" i="31"/>
  <c r="AY134" i="31"/>
  <c r="BB134" i="31"/>
  <c r="BE134" i="31"/>
  <c r="BH134" i="31"/>
  <c r="BK134" i="31"/>
  <c r="BN134" i="31"/>
  <c r="I114" i="31"/>
  <c r="O114" i="31"/>
  <c r="R114" i="31"/>
  <c r="U114" i="31"/>
  <c r="X114" i="31"/>
  <c r="AA114" i="31"/>
  <c r="AD114" i="31"/>
  <c r="AG114" i="31"/>
  <c r="AJ114" i="31"/>
  <c r="AM114" i="31"/>
  <c r="AP114" i="31"/>
  <c r="AS114" i="31"/>
  <c r="AV114" i="31"/>
  <c r="AY114" i="31"/>
  <c r="BB114" i="31"/>
  <c r="BE114" i="31"/>
  <c r="BH114" i="31"/>
  <c r="BK114" i="31"/>
  <c r="BN114" i="31"/>
  <c r="I67" i="31"/>
  <c r="O67" i="31"/>
  <c r="R67" i="31"/>
  <c r="U67" i="31"/>
  <c r="X67" i="31"/>
  <c r="AA67" i="31"/>
  <c r="AD67" i="31"/>
  <c r="AG67" i="31"/>
  <c r="AJ67" i="31"/>
  <c r="AM67" i="31"/>
  <c r="AP67" i="31"/>
  <c r="AS67" i="31"/>
  <c r="AV67" i="31"/>
  <c r="AY67" i="31"/>
  <c r="BB67" i="31"/>
  <c r="BE67" i="31"/>
  <c r="BH67" i="31"/>
  <c r="BK67" i="31"/>
  <c r="BN67" i="31"/>
  <c r="BN5" i="31"/>
  <c r="BN13" i="31"/>
  <c r="BN19" i="31"/>
  <c r="BN39" i="31"/>
  <c r="BN47" i="31"/>
  <c r="BN58" i="31"/>
  <c r="BN77" i="31"/>
  <c r="BN82" i="31"/>
  <c r="BN91" i="31"/>
  <c r="BN95" i="31"/>
  <c r="BN102" i="31"/>
  <c r="BN109" i="31"/>
  <c r="BK5" i="31"/>
  <c r="BK13" i="31"/>
  <c r="BK19" i="31"/>
  <c r="BK39" i="31"/>
  <c r="BK47" i="31"/>
  <c r="BK58" i="31"/>
  <c r="BK77" i="31"/>
  <c r="BK82" i="31"/>
  <c r="BK91" i="31"/>
  <c r="BK95" i="31"/>
  <c r="BK102" i="31"/>
  <c r="BK109" i="31"/>
  <c r="I102" i="31"/>
  <c r="O102" i="31"/>
  <c r="R102" i="31"/>
  <c r="U102" i="31"/>
  <c r="X102" i="31"/>
  <c r="AA102" i="31"/>
  <c r="AD102" i="31"/>
  <c r="AG102" i="31"/>
  <c r="AJ102" i="31"/>
  <c r="AM102" i="31"/>
  <c r="AP102" i="31"/>
  <c r="AS102" i="31"/>
  <c r="AV102" i="31"/>
  <c r="AY102" i="31"/>
  <c r="BB102" i="31"/>
  <c r="BE102" i="31"/>
  <c r="BH102" i="31"/>
  <c r="I109" i="31"/>
  <c r="O109" i="31"/>
  <c r="R109" i="31"/>
  <c r="U109" i="31"/>
  <c r="X109" i="31"/>
  <c r="AA109" i="31"/>
  <c r="AD109" i="31"/>
  <c r="AG109" i="31"/>
  <c r="AJ109" i="31"/>
  <c r="AM109" i="31"/>
  <c r="AP109" i="31"/>
  <c r="AS109" i="31"/>
  <c r="AV109" i="31"/>
  <c r="AY109" i="31"/>
  <c r="BB109" i="31"/>
  <c r="BE109" i="31"/>
  <c r="BH109" i="31"/>
  <c r="E75" i="15"/>
  <c r="F75" i="15"/>
  <c r="AX75" i="15"/>
  <c r="F6" i="15"/>
  <c r="F55" i="15"/>
  <c r="F18" i="15"/>
  <c r="F19" i="15"/>
  <c r="F20" i="15"/>
  <c r="F21" i="15"/>
  <c r="F22" i="15"/>
  <c r="F24" i="15"/>
  <c r="F25" i="15"/>
  <c r="F60" i="15"/>
  <c r="F61" i="15"/>
  <c r="F63" i="15"/>
  <c r="F65" i="15"/>
  <c r="F70" i="15"/>
  <c r="F73" i="15"/>
  <c r="F74" i="15"/>
  <c r="E16" i="33"/>
  <c r="F16" i="33"/>
  <c r="E15" i="33"/>
  <c r="F15" i="33"/>
  <c r="E13" i="33"/>
  <c r="F13" i="33"/>
  <c r="AX74" i="15"/>
  <c r="E73" i="15"/>
  <c r="BI73" i="15"/>
  <c r="AX73" i="15"/>
  <c r="AX70" i="15"/>
  <c r="E12" i="33"/>
  <c r="F12" i="33"/>
  <c r="E17" i="33"/>
  <c r="F17" i="33"/>
  <c r="AZ74" i="15"/>
  <c r="BL74" i="15"/>
  <c r="AZ70" i="15"/>
  <c r="BL70" i="15"/>
  <c r="I77" i="31"/>
  <c r="O77" i="31"/>
  <c r="R77" i="31"/>
  <c r="U77" i="31"/>
  <c r="X77" i="31"/>
  <c r="AA77" i="31"/>
  <c r="AD77" i="31"/>
  <c r="AG77" i="31"/>
  <c r="AJ77" i="31"/>
  <c r="AM77" i="31"/>
  <c r="AP77" i="31"/>
  <c r="AS77" i="31"/>
  <c r="AV77" i="31"/>
  <c r="AY77" i="31"/>
  <c r="BB77" i="31"/>
  <c r="BE77" i="31"/>
  <c r="BH77" i="31"/>
  <c r="F7" i="16"/>
  <c r="F8" i="16"/>
  <c r="I58" i="31"/>
  <c r="O58" i="31"/>
  <c r="R58" i="31"/>
  <c r="U58" i="31"/>
  <c r="X58" i="31"/>
  <c r="AA58" i="31"/>
  <c r="AD58" i="31"/>
  <c r="AG58" i="31"/>
  <c r="AJ58" i="31"/>
  <c r="AM58" i="31"/>
  <c r="AP58" i="31"/>
  <c r="AS58" i="31"/>
  <c r="AV58" i="31"/>
  <c r="AY58" i="31"/>
  <c r="BB58" i="31"/>
  <c r="BE58" i="31"/>
  <c r="BH58" i="31"/>
  <c r="I39" i="31"/>
  <c r="O39" i="31"/>
  <c r="R39" i="31"/>
  <c r="U39" i="31"/>
  <c r="X39" i="31"/>
  <c r="AA39" i="31"/>
  <c r="AD39" i="31"/>
  <c r="AG39" i="31"/>
  <c r="AJ39" i="31"/>
  <c r="AM39" i="31"/>
  <c r="AP39" i="31"/>
  <c r="AS39" i="31"/>
  <c r="AV39" i="31"/>
  <c r="AY39" i="31"/>
  <c r="BB39" i="31"/>
  <c r="BE39" i="31"/>
  <c r="BH39" i="31"/>
  <c r="I47" i="31"/>
  <c r="O47" i="31"/>
  <c r="R47" i="31"/>
  <c r="U47" i="31"/>
  <c r="X47" i="31"/>
  <c r="AA47" i="31"/>
  <c r="AD47" i="31"/>
  <c r="AG47" i="31"/>
  <c r="AJ47" i="31"/>
  <c r="AM47" i="31"/>
  <c r="AP47" i="31"/>
  <c r="AS47" i="31"/>
  <c r="AV47" i="31"/>
  <c r="AY47" i="31"/>
  <c r="BB47" i="31"/>
  <c r="BE47" i="31"/>
  <c r="BH47" i="31"/>
  <c r="X5" i="31"/>
  <c r="X13" i="31"/>
  <c r="X19" i="31"/>
  <c r="X82" i="31"/>
  <c r="X91" i="31"/>
  <c r="X95" i="31"/>
  <c r="BH5" i="31"/>
  <c r="BH13" i="31"/>
  <c r="BH19" i="31"/>
  <c r="BH82" i="31"/>
  <c r="BH91" i="31"/>
  <c r="BH95" i="31"/>
  <c r="BE5" i="31"/>
  <c r="BE13" i="31"/>
  <c r="BE19" i="31"/>
  <c r="BE82" i="31"/>
  <c r="BE91" i="31"/>
  <c r="BE95" i="31"/>
  <c r="BB5" i="31"/>
  <c r="BB13" i="31"/>
  <c r="BB19" i="31"/>
  <c r="BB82" i="31"/>
  <c r="BB91" i="31"/>
  <c r="BB95" i="31"/>
  <c r="AY5" i="31"/>
  <c r="AY13" i="31"/>
  <c r="AY19" i="31"/>
  <c r="AY82" i="31"/>
  <c r="AY91" i="31"/>
  <c r="AY95" i="31"/>
  <c r="AV5" i="31"/>
  <c r="AV13" i="31"/>
  <c r="AV19" i="31"/>
  <c r="AV82" i="31"/>
  <c r="AV91" i="31"/>
  <c r="AV95" i="31"/>
  <c r="AS5" i="31"/>
  <c r="AS13" i="31"/>
  <c r="AS19" i="31"/>
  <c r="AS82" i="31"/>
  <c r="AS91" i="31"/>
  <c r="AS95" i="31"/>
  <c r="AP5" i="31"/>
  <c r="AP13" i="31"/>
  <c r="AP19" i="31"/>
  <c r="AP82" i="31"/>
  <c r="AP91" i="31"/>
  <c r="AP95" i="31"/>
  <c r="AM5" i="31"/>
  <c r="AM13" i="31"/>
  <c r="AM19" i="31"/>
  <c r="AM82" i="31"/>
  <c r="AM91" i="31"/>
  <c r="AM95" i="31"/>
  <c r="AJ5" i="31"/>
  <c r="AJ13" i="31"/>
  <c r="AJ19" i="31"/>
  <c r="AJ82" i="31"/>
  <c r="AJ91" i="31"/>
  <c r="AJ95" i="31"/>
  <c r="AG5" i="31"/>
  <c r="AG13" i="31"/>
  <c r="AG19" i="31"/>
  <c r="AG82" i="31"/>
  <c r="AG91" i="31"/>
  <c r="AG95" i="31"/>
  <c r="AD5" i="31"/>
  <c r="AD13" i="31"/>
  <c r="AD19" i="31"/>
  <c r="AD82" i="31"/>
  <c r="AD91" i="31"/>
  <c r="AD95" i="31"/>
  <c r="AA5" i="31"/>
  <c r="AA13" i="31"/>
  <c r="AA19" i="31"/>
  <c r="AA82" i="31"/>
  <c r="AA91" i="31"/>
  <c r="AA95" i="31"/>
  <c r="U5" i="31"/>
  <c r="U13" i="31"/>
  <c r="U19" i="31"/>
  <c r="U82" i="31"/>
  <c r="U91" i="31"/>
  <c r="U95" i="31"/>
  <c r="R5" i="31"/>
  <c r="R13" i="31"/>
  <c r="R19" i="31"/>
  <c r="R82" i="31"/>
  <c r="R91" i="31"/>
  <c r="R95" i="31"/>
  <c r="O5" i="31"/>
  <c r="O13" i="31"/>
  <c r="O19" i="31"/>
  <c r="O82" i="31"/>
  <c r="O91" i="31"/>
  <c r="O95" i="31"/>
  <c r="I5" i="31"/>
  <c r="I13" i="31"/>
  <c r="I19" i="31"/>
  <c r="I82" i="31"/>
  <c r="I91" i="31"/>
  <c r="I95" i="31"/>
  <c r="E7" i="16"/>
  <c r="E8" i="16"/>
  <c r="E9" i="16"/>
  <c r="E10" i="16"/>
  <c r="E11" i="16"/>
  <c r="E12" i="16"/>
  <c r="E5" i="24"/>
  <c r="I5" i="24"/>
  <c r="E6" i="24"/>
  <c r="E7" i="24"/>
  <c r="E8" i="24"/>
  <c r="E9" i="24"/>
  <c r="I9" i="24"/>
  <c r="E10" i="24"/>
  <c r="E12" i="24"/>
  <c r="E13" i="24"/>
  <c r="I13" i="24"/>
  <c r="E14" i="24"/>
  <c r="E15" i="24"/>
  <c r="E16" i="24"/>
  <c r="I16" i="24"/>
  <c r="E17" i="24"/>
  <c r="E18" i="24"/>
  <c r="E19" i="24"/>
  <c r="E20" i="24"/>
  <c r="I20" i="24"/>
  <c r="E21" i="24"/>
  <c r="E23" i="24"/>
  <c r="I23" i="24"/>
  <c r="E24" i="24"/>
  <c r="E25" i="24"/>
  <c r="E26" i="24"/>
  <c r="E27" i="24"/>
  <c r="E28" i="24"/>
  <c r="E29" i="24"/>
  <c r="E30" i="24"/>
  <c r="E31" i="24"/>
  <c r="E32" i="24"/>
  <c r="I32" i="24"/>
  <c r="E33" i="24"/>
  <c r="E34" i="24"/>
  <c r="E35" i="24"/>
  <c r="E36" i="24"/>
  <c r="E37" i="24"/>
  <c r="E38" i="24"/>
  <c r="E5" i="18"/>
  <c r="I5" i="18"/>
  <c r="E6" i="18"/>
  <c r="E7" i="18"/>
  <c r="E8" i="18"/>
  <c r="E9" i="18"/>
  <c r="I9" i="18"/>
  <c r="E10" i="18"/>
  <c r="E12" i="18"/>
  <c r="E18" i="18"/>
  <c r="I18" i="18"/>
  <c r="E19" i="18"/>
  <c r="E22" i="18"/>
  <c r="E25" i="18"/>
  <c r="I25" i="18"/>
  <c r="E26" i="18"/>
  <c r="E27" i="18"/>
  <c r="E39" i="18"/>
  <c r="I39" i="18"/>
  <c r="E40" i="18"/>
  <c r="E43" i="18"/>
  <c r="I43" i="18"/>
  <c r="E44" i="18"/>
  <c r="E45" i="18"/>
  <c r="E46" i="18"/>
  <c r="E47" i="18"/>
  <c r="E48" i="18"/>
  <c r="E49" i="18"/>
  <c r="E50" i="18"/>
  <c r="E51" i="18"/>
  <c r="E52" i="18"/>
  <c r="I52" i="18"/>
  <c r="E53" i="18"/>
  <c r="E54" i="18"/>
  <c r="E55" i="18"/>
  <c r="E56" i="18"/>
  <c r="E57" i="18"/>
  <c r="E58" i="18"/>
  <c r="E10" i="25"/>
  <c r="E15" i="25"/>
  <c r="E17" i="25"/>
  <c r="E5" i="28"/>
  <c r="E6" i="28"/>
  <c r="E7" i="28"/>
  <c r="E8" i="28"/>
  <c r="E9" i="28"/>
  <c r="E10" i="28"/>
  <c r="E11" i="28"/>
  <c r="E12" i="28"/>
  <c r="E13" i="28"/>
  <c r="E14" i="28"/>
  <c r="D8" i="10"/>
  <c r="E6" i="15"/>
  <c r="E19" i="15"/>
  <c r="E25" i="15"/>
  <c r="E61" i="15"/>
  <c r="E65" i="15"/>
  <c r="BI65" i="15"/>
  <c r="L114" i="14"/>
  <c r="L119" i="14"/>
  <c r="L103" i="14"/>
  <c r="L83" i="14"/>
  <c r="L73" i="14"/>
  <c r="F5" i="24"/>
  <c r="F6" i="24"/>
  <c r="F9" i="24"/>
  <c r="F10" i="24"/>
  <c r="F13" i="24"/>
  <c r="F14" i="24"/>
  <c r="F16" i="24"/>
  <c r="F17" i="24"/>
  <c r="F20" i="24"/>
  <c r="F21" i="24"/>
  <c r="F23" i="24"/>
  <c r="F24" i="24"/>
  <c r="F32" i="24"/>
  <c r="F33" i="24"/>
  <c r="F5" i="18"/>
  <c r="F6" i="18"/>
  <c r="F9" i="18"/>
  <c r="F10" i="18"/>
  <c r="F18" i="18"/>
  <c r="F19" i="18"/>
  <c r="F25" i="18"/>
  <c r="F26" i="18"/>
  <c r="F39" i="18"/>
  <c r="F40" i="18"/>
  <c r="F43" i="18"/>
  <c r="F44" i="18"/>
  <c r="F52" i="18"/>
  <c r="F53" i="18"/>
  <c r="F5" i="25"/>
  <c r="F9" i="25"/>
  <c r="F10" i="25"/>
  <c r="F14" i="25"/>
  <c r="F15" i="25"/>
  <c r="F16" i="25"/>
  <c r="F17" i="25"/>
  <c r="H5" i="28"/>
  <c r="H6" i="28"/>
  <c r="H7" i="28"/>
  <c r="H8" i="28"/>
  <c r="H9" i="28"/>
  <c r="H10" i="28"/>
  <c r="H11" i="28"/>
  <c r="H12" i="28"/>
  <c r="H13" i="28"/>
  <c r="H14" i="28"/>
  <c r="AX6" i="15"/>
  <c r="AX18" i="15"/>
  <c r="AX19" i="15"/>
  <c r="AX20" i="15"/>
  <c r="AX21" i="15"/>
  <c r="AX22" i="15"/>
  <c r="AX24" i="15"/>
  <c r="AX25" i="15"/>
  <c r="AX60" i="15"/>
  <c r="AX61" i="15"/>
  <c r="AX63" i="15"/>
  <c r="AX65" i="15"/>
  <c r="AY18" i="15"/>
  <c r="AY60" i="15"/>
  <c r="AZ18" i="15"/>
  <c r="AZ24" i="15"/>
  <c r="BL18" i="15"/>
  <c r="BL24" i="15"/>
  <c r="K7" i="16"/>
  <c r="K8" i="16"/>
  <c r="G7" i="16"/>
  <c r="H7" i="16"/>
  <c r="S5" i="28"/>
  <c r="S6" i="28"/>
  <c r="S7" i="28"/>
  <c r="S8" i="28"/>
  <c r="S9" i="28"/>
  <c r="S10" i="28"/>
  <c r="S11" i="28"/>
  <c r="S12" i="28"/>
  <c r="S13" i="28"/>
  <c r="S14" i="28"/>
  <c r="BZ5" i="28"/>
  <c r="BZ7" i="28"/>
  <c r="BZ9" i="28"/>
  <c r="BZ11" i="28"/>
  <c r="BZ13" i="28"/>
  <c r="BW5" i="28"/>
  <c r="BW7" i="28"/>
  <c r="BW9" i="28"/>
  <c r="BW11" i="28"/>
  <c r="BW13" i="28"/>
  <c r="BT5" i="28"/>
  <c r="BT7" i="28"/>
  <c r="BT9" i="28"/>
  <c r="BT11" i="28"/>
  <c r="BT13" i="28"/>
  <c r="BQ5" i="28"/>
  <c r="BQ7" i="28"/>
  <c r="BQ9" i="28"/>
  <c r="BQ11" i="28"/>
  <c r="BQ13" i="28"/>
  <c r="BN5" i="28"/>
  <c r="BN7" i="28"/>
  <c r="BN9" i="28"/>
  <c r="BN11" i="28"/>
  <c r="BN13" i="28"/>
  <c r="BK5" i="28"/>
  <c r="BK7" i="28"/>
  <c r="BK9" i="28"/>
  <c r="BK11" i="28"/>
  <c r="BK13" i="28"/>
  <c r="BH5" i="28"/>
  <c r="BH7" i="28"/>
  <c r="BH9" i="28"/>
  <c r="BH11" i="28"/>
  <c r="BH13" i="28"/>
  <c r="BE5" i="28"/>
  <c r="BE7" i="28"/>
  <c r="BE9" i="28"/>
  <c r="BE11" i="28"/>
  <c r="BE13" i="28"/>
  <c r="BB5" i="28"/>
  <c r="BB7" i="28"/>
  <c r="BB9" i="28"/>
  <c r="BB11" i="28"/>
  <c r="BB13" i="28"/>
  <c r="AY5" i="28"/>
  <c r="AY7" i="28"/>
  <c r="AY9" i="28"/>
  <c r="AY11" i="28"/>
  <c r="AY13" i="28"/>
  <c r="AJ55" i="15"/>
  <c r="CF5" i="28"/>
  <c r="CF7" i="28"/>
  <c r="CF9" i="28"/>
  <c r="CF11" i="28"/>
  <c r="CF13" i="28"/>
  <c r="CE5" i="28"/>
  <c r="CE7" i="28"/>
  <c r="CE9" i="28"/>
  <c r="CE11" i="28"/>
  <c r="CE13" i="28"/>
  <c r="I7" i="16"/>
  <c r="J7" i="16"/>
  <c r="I8" i="16"/>
  <c r="J8" i="16"/>
  <c r="D7" i="16"/>
  <c r="H20" i="26"/>
  <c r="I20" i="26"/>
  <c r="J20" i="26"/>
  <c r="K20" i="26"/>
  <c r="M20" i="26"/>
  <c r="F20" i="26"/>
  <c r="K27" i="24"/>
  <c r="L27" i="24"/>
  <c r="M27" i="24"/>
  <c r="N27" i="24"/>
  <c r="N26" i="24"/>
  <c r="M26" i="24"/>
  <c r="L26" i="24"/>
  <c r="N25" i="24"/>
  <c r="M25" i="24"/>
  <c r="L25" i="24"/>
  <c r="K26" i="24"/>
  <c r="K25" i="24"/>
  <c r="B18" i="26"/>
  <c r="B16" i="26"/>
  <c r="B14" i="26"/>
  <c r="B12" i="26"/>
  <c r="B10" i="26"/>
  <c r="D7" i="26"/>
  <c r="D9" i="26"/>
  <c r="D10" i="26"/>
  <c r="D12" i="26"/>
  <c r="D14" i="26"/>
  <c r="D16" i="26"/>
  <c r="D18" i="26"/>
  <c r="D21" i="26"/>
  <c r="G8" i="26"/>
  <c r="H8" i="26"/>
  <c r="I8" i="26"/>
  <c r="J8" i="26"/>
  <c r="K8" i="26"/>
  <c r="L8" i="26"/>
  <c r="M8" i="26"/>
  <c r="D14" i="25"/>
  <c r="D5" i="25"/>
  <c r="D16" i="25"/>
  <c r="D5" i="24"/>
  <c r="D9" i="24"/>
  <c r="D13" i="24"/>
  <c r="D16" i="24"/>
  <c r="D20" i="24"/>
  <c r="D32" i="24"/>
  <c r="D5" i="18"/>
  <c r="D39" i="18"/>
  <c r="D43" i="18"/>
  <c r="B2" i="24"/>
  <c r="K15" i="24"/>
  <c r="K18" i="24"/>
  <c r="L15" i="24"/>
  <c r="L18" i="24"/>
  <c r="M15" i="24"/>
  <c r="N15" i="24"/>
  <c r="B9" i="13"/>
  <c r="B8" i="13"/>
  <c r="D52" i="18"/>
  <c r="B2" i="18"/>
  <c r="D23" i="24"/>
  <c r="E13" i="18"/>
  <c r="D9" i="25"/>
  <c r="N18" i="24"/>
  <c r="M18" i="24"/>
  <c r="AY16" i="15"/>
  <c r="M19" i="24"/>
  <c r="M34" i="24"/>
  <c r="M38" i="24"/>
  <c r="L19" i="24"/>
  <c r="L34" i="24"/>
  <c r="L38" i="24"/>
  <c r="K19" i="24"/>
  <c r="K34" i="24"/>
  <c r="K38" i="24"/>
  <c r="N19" i="24"/>
  <c r="N34" i="24"/>
  <c r="N38" i="24"/>
  <c r="AY70" i="15"/>
  <c r="BL5" i="15"/>
  <c r="AZ5" i="15"/>
  <c r="CE14" i="31"/>
  <c r="AX55" i="15"/>
  <c r="BK55" i="15"/>
  <c r="BK23" i="15"/>
  <c r="BK22" i="15"/>
  <c r="BA69" i="15" a="1"/>
  <c r="BA69" i="15"/>
  <c r="BD69" i="15"/>
  <c r="BA67" i="15" a="1"/>
  <c r="BA67" i="15"/>
  <c r="BD67" i="15"/>
  <c r="BE67" i="15"/>
  <c r="BF67" i="15"/>
  <c r="H100" i="29"/>
  <c r="CF14" i="31"/>
  <c r="CG14" i="31"/>
  <c r="J13" i="18"/>
  <c r="L13" i="18"/>
  <c r="L28" i="18"/>
  <c r="N13" i="18"/>
  <c r="N28" i="18"/>
  <c r="N38" i="18"/>
  <c r="I100" i="29"/>
  <c r="I103" i="29"/>
  <c r="H102" i="29"/>
  <c r="I102" i="29"/>
  <c r="BK20" i="15"/>
  <c r="I101" i="29"/>
  <c r="H101" i="29"/>
  <c r="G101" i="29"/>
  <c r="BA73" i="15" a="1"/>
  <c r="BA73" i="15"/>
  <c r="CE143" i="31"/>
  <c r="CF143" i="31"/>
  <c r="CG143" i="31"/>
  <c r="CE44" i="31"/>
  <c r="CF44" i="31"/>
  <c r="CG44" i="31"/>
  <c r="BK21" i="15"/>
  <c r="CE129" i="31"/>
  <c r="CF129" i="31"/>
  <c r="CG129" i="31"/>
  <c r="CE53" i="31"/>
  <c r="CF53" i="31"/>
  <c r="CG53" i="31"/>
  <c r="G103" i="29"/>
  <c r="CE119" i="31"/>
  <c r="CF119" i="31"/>
  <c r="CG119" i="31"/>
  <c r="CE28" i="31"/>
  <c r="CF28" i="31"/>
  <c r="CG28" i="31"/>
  <c r="CE7" i="31"/>
  <c r="CF7" i="31"/>
  <c r="CG7" i="31"/>
  <c r="J11" i="24"/>
  <c r="J27" i="24"/>
  <c r="CE137" i="31"/>
  <c r="CF137" i="31"/>
  <c r="CG137" i="31"/>
  <c r="CE122" i="31"/>
  <c r="CF122" i="31"/>
  <c r="CG122" i="31"/>
  <c r="CE83" i="31"/>
  <c r="CF83" i="31"/>
  <c r="CG83" i="31"/>
  <c r="CE120" i="31"/>
  <c r="CF120" i="31"/>
  <c r="CG120" i="31"/>
  <c r="CE43" i="31"/>
  <c r="CF43" i="31"/>
  <c r="CG43" i="31"/>
  <c r="CE29" i="31"/>
  <c r="CF29" i="31"/>
  <c r="CG29" i="31"/>
  <c r="CE10" i="31"/>
  <c r="CF10" i="31"/>
  <c r="CG10" i="31"/>
  <c r="CE57" i="31"/>
  <c r="CF57" i="31"/>
  <c r="CG57" i="31"/>
  <c r="CE94" i="31"/>
  <c r="CF94" i="31"/>
  <c r="CG94" i="31"/>
  <c r="CE117" i="31"/>
  <c r="CF117" i="31"/>
  <c r="CG117" i="31"/>
  <c r="CE141" i="31"/>
  <c r="CF141" i="31"/>
  <c r="CG141" i="31"/>
  <c r="CE132" i="31"/>
  <c r="CF132" i="31"/>
  <c r="CG132" i="31"/>
  <c r="CE118" i="31"/>
  <c r="CF118" i="31"/>
  <c r="CG118" i="31"/>
  <c r="CE73" i="31"/>
  <c r="CF73" i="31"/>
  <c r="CG73" i="31"/>
  <c r="CE27" i="31"/>
  <c r="CF27" i="31"/>
  <c r="CG27" i="31"/>
  <c r="CE20" i="31"/>
  <c r="CF20" i="31"/>
  <c r="CG20" i="31"/>
  <c r="CE138" i="31"/>
  <c r="CF138" i="31"/>
  <c r="CG138" i="31"/>
  <c r="CE144" i="31"/>
  <c r="CF144" i="31"/>
  <c r="CG144" i="31"/>
  <c r="CE142" i="31"/>
  <c r="CF142" i="31"/>
  <c r="CG142" i="31"/>
  <c r="CE127" i="31"/>
  <c r="CF127" i="31"/>
  <c r="CG127" i="31"/>
  <c r="CE125" i="31"/>
  <c r="CF125" i="31"/>
  <c r="CG125" i="31"/>
  <c r="CE123" i="31"/>
  <c r="CF123" i="31"/>
  <c r="CG123" i="31"/>
  <c r="CE115" i="31"/>
  <c r="CF115" i="31"/>
  <c r="CG115" i="31"/>
  <c r="CE48" i="31"/>
  <c r="CF48" i="31"/>
  <c r="CG48" i="31"/>
  <c r="CE116" i="31"/>
  <c r="CF116" i="31"/>
  <c r="CG116" i="31"/>
  <c r="CE110" i="31"/>
  <c r="CF110" i="31"/>
  <c r="CG110" i="31"/>
  <c r="CE46" i="31"/>
  <c r="CF46" i="31"/>
  <c r="CG46" i="31"/>
  <c r="CE140" i="31"/>
  <c r="CF140" i="31"/>
  <c r="CG140" i="31"/>
  <c r="CE130" i="31"/>
  <c r="CF130" i="31"/>
  <c r="CG130" i="31"/>
  <c r="CE45" i="31"/>
  <c r="CF45" i="31"/>
  <c r="CG45" i="31"/>
  <c r="CE6" i="31"/>
  <c r="CE50" i="31"/>
  <c r="CF50" i="31"/>
  <c r="CG50" i="31"/>
  <c r="CE111" i="31"/>
  <c r="CF111" i="31"/>
  <c r="CE52" i="31"/>
  <c r="CE105" i="31"/>
  <c r="CE76" i="31"/>
  <c r="CE22" i="31"/>
  <c r="CF22" i="31"/>
  <c r="CG22" i="31"/>
  <c r="CE69" i="31"/>
  <c r="CF69" i="31"/>
  <c r="CG69" i="31"/>
  <c r="CE81" i="31"/>
  <c r="CE24" i="31"/>
  <c r="CE65" i="31"/>
  <c r="CF65" i="31"/>
  <c r="CE98" i="31"/>
  <c r="CE92" i="31"/>
  <c r="CE54" i="31"/>
  <c r="CE30" i="31"/>
  <c r="CE101" i="31"/>
  <c r="CF101" i="31"/>
  <c r="CE18" i="31"/>
  <c r="CE32" i="31"/>
  <c r="CF32" i="31"/>
  <c r="CG32" i="31"/>
  <c r="CE11" i="31"/>
  <c r="CF11" i="31"/>
  <c r="CE33" i="31"/>
  <c r="CE49" i="31"/>
  <c r="CE80" i="31"/>
  <c r="CE66" i="31"/>
  <c r="CE86" i="31"/>
  <c r="CF86" i="31"/>
  <c r="CG86" i="31"/>
  <c r="BA63" i="15" a="1"/>
  <c r="BA63" i="15"/>
  <c r="BD63" i="15"/>
  <c r="BE63" i="15"/>
  <c r="BF63" i="15"/>
  <c r="CE8" i="31"/>
  <c r="CE41" i="31"/>
  <c r="CE51" i="31"/>
  <c r="CE104" i="31"/>
  <c r="CF104" i="31"/>
  <c r="CG104" i="31"/>
  <c r="CE89" i="31"/>
  <c r="CE25" i="31"/>
  <c r="CE55" i="31"/>
  <c r="CF55" i="31"/>
  <c r="CG55" i="31"/>
  <c r="CE108" i="31"/>
  <c r="CE16" i="31"/>
  <c r="CF16" i="31"/>
  <c r="CE100" i="31"/>
  <c r="CE75" i="31"/>
  <c r="CF75" i="31"/>
  <c r="CE70" i="31"/>
  <c r="CE64" i="31"/>
  <c r="CE107" i="31"/>
  <c r="CF107" i="31"/>
  <c r="CG107" i="31"/>
  <c r="CE42" i="31"/>
  <c r="CF42" i="31"/>
  <c r="CG42" i="31"/>
  <c r="CE78" i="31"/>
  <c r="CE59" i="31"/>
  <c r="CE60" i="31"/>
  <c r="CE79" i="31"/>
  <c r="CF79" i="31"/>
  <c r="CG79" i="31"/>
  <c r="CE88" i="31"/>
  <c r="CE113" i="31"/>
  <c r="CE106" i="31"/>
  <c r="CF106" i="31"/>
  <c r="CG106" i="31"/>
  <c r="CE26" i="31"/>
  <c r="CF26" i="31"/>
  <c r="CG26" i="31"/>
  <c r="CE93" i="31"/>
  <c r="CE128" i="31"/>
  <c r="CF128" i="31"/>
  <c r="CG128" i="31"/>
  <c r="CE97" i="31"/>
  <c r="CE74" i="31"/>
  <c r="CF74" i="31"/>
  <c r="CG74" i="31"/>
  <c r="CE103" i="31"/>
  <c r="CE15" i="31"/>
  <c r="CF15" i="31"/>
  <c r="CE112" i="31"/>
  <c r="CF112" i="31"/>
  <c r="CG112" i="31"/>
  <c r="CE131" i="31"/>
  <c r="CF131" i="31"/>
  <c r="CG131" i="31"/>
  <c r="CE87" i="31"/>
  <c r="CE71" i="31"/>
  <c r="CF71" i="31"/>
  <c r="CG71" i="31"/>
  <c r="CE9" i="31"/>
  <c r="CE61" i="31"/>
  <c r="CF61" i="31"/>
  <c r="CG61" i="31"/>
  <c r="CE84" i="31"/>
  <c r="CE85" i="31"/>
  <c r="CE56" i="31"/>
  <c r="CF56" i="31"/>
  <c r="CG56" i="31"/>
  <c r="CE62" i="31"/>
  <c r="CE17" i="31"/>
  <c r="CF17" i="31"/>
  <c r="CG17" i="31"/>
  <c r="BA65" i="15" a="1"/>
  <c r="BA65" i="15"/>
  <c r="BD65" i="15"/>
  <c r="BE65" i="15"/>
  <c r="BF65" i="15"/>
  <c r="CF70" i="31"/>
  <c r="CG70" i="31"/>
  <c r="CF59" i="31"/>
  <c r="CG59" i="31"/>
  <c r="CG75" i="31"/>
  <c r="CG65" i="31"/>
  <c r="CF54" i="31"/>
  <c r="CG54" i="31"/>
  <c r="CF103" i="31"/>
  <c r="CG103" i="31"/>
  <c r="CF78" i="31"/>
  <c r="CG78" i="31"/>
  <c r="CF85" i="31"/>
  <c r="CG85" i="31"/>
  <c r="CF66" i="31"/>
  <c r="CG66" i="31"/>
  <c r="CF76" i="31"/>
  <c r="CG76" i="31"/>
  <c r="CF52" i="31"/>
  <c r="CG52" i="31"/>
  <c r="CF51" i="31"/>
  <c r="CG51" i="31"/>
  <c r="CF93" i="31"/>
  <c r="CG93" i="31"/>
  <c r="CF87" i="31"/>
  <c r="CG87" i="31"/>
  <c r="CF108" i="31"/>
  <c r="CG108" i="31"/>
  <c r="CF30" i="31"/>
  <c r="CG30" i="31"/>
  <c r="CF64" i="31"/>
  <c r="CG64" i="31"/>
  <c r="CG11" i="31"/>
  <c r="CF89" i="31"/>
  <c r="CG89" i="31"/>
  <c r="CF60" i="31"/>
  <c r="CG60" i="31"/>
  <c r="CG90" i="31"/>
  <c r="CF88" i="31"/>
  <c r="CG88" i="31"/>
  <c r="CF41" i="31"/>
  <c r="CG41" i="31"/>
  <c r="CG111" i="31"/>
  <c r="CF62" i="31"/>
  <c r="CG62" i="31"/>
  <c r="CF80" i="31"/>
  <c r="CG80" i="31"/>
  <c r="CG16" i="31"/>
  <c r="CG15" i="31"/>
  <c r="CF92" i="31"/>
  <c r="CG92" i="31"/>
  <c r="CF8" i="31"/>
  <c r="CG8" i="31"/>
  <c r="CF105" i="31"/>
  <c r="CG105" i="31"/>
  <c r="CF25" i="31"/>
  <c r="CG25" i="31"/>
  <c r="CF9" i="31"/>
  <c r="CG9" i="31"/>
  <c r="CF49" i="31"/>
  <c r="CG49" i="31"/>
  <c r="CF6" i="31"/>
  <c r="CG6" i="31"/>
  <c r="CF84" i="31"/>
  <c r="CG84" i="31"/>
  <c r="CG101" i="31"/>
  <c r="CF63" i="31"/>
  <c r="CG63" i="31"/>
  <c r="CF18" i="31"/>
  <c r="CG18" i="31"/>
  <c r="CF97" i="31"/>
  <c r="CG97" i="31"/>
  <c r="CF100" i="31"/>
  <c r="CG100" i="31"/>
  <c r="CF24" i="31"/>
  <c r="CG24" i="31"/>
  <c r="CF81" i="31"/>
  <c r="CG81" i="31"/>
  <c r="CF33" i="31"/>
  <c r="CG33" i="31"/>
  <c r="CF113" i="31"/>
  <c r="CG113" i="31"/>
  <c r="CF98" i="31"/>
  <c r="CG98" i="31"/>
  <c r="M38" i="18"/>
  <c r="N54" i="18"/>
  <c r="N58" i="18"/>
  <c r="M54" i="18"/>
  <c r="M58" i="18"/>
  <c r="L54" i="18"/>
  <c r="K54" i="18"/>
  <c r="K58" i="18"/>
  <c r="D59" i="18"/>
  <c r="F59" i="18"/>
  <c r="G59" i="18"/>
  <c r="H59" i="18"/>
  <c r="L58" i="18"/>
  <c r="AY88" i="15"/>
  <c r="AK73" i="15"/>
  <c r="AM73" i="15"/>
  <c r="D30" i="15"/>
  <c r="D31" i="15"/>
  <c r="W27" i="10"/>
  <c r="AK27" i="10"/>
  <c r="BN12" i="28"/>
  <c r="AB18" i="10"/>
  <c r="BZ6" i="28"/>
  <c r="I21" i="14"/>
  <c r="BI14" i="28"/>
  <c r="CL8" i="28"/>
  <c r="BJ12" i="28"/>
  <c r="BY8" i="28"/>
  <c r="AD18" i="10"/>
  <c r="CL14" i="28"/>
  <c r="AX27" i="10"/>
  <c r="D32" i="15"/>
  <c r="AV18" i="10"/>
  <c r="I58" i="14"/>
  <c r="AZ69" i="15"/>
  <c r="BD10" i="28"/>
  <c r="BS10" i="28"/>
  <c r="BW12" i="28"/>
  <c r="BQ14" i="28"/>
  <c r="CO12" i="28"/>
  <c r="BD6" i="28"/>
  <c r="BM14" i="28"/>
  <c r="D60" i="14"/>
  <c r="AS10" i="10"/>
  <c r="BT8" i="28"/>
  <c r="AA13" i="10"/>
  <c r="AZ13" i="10"/>
  <c r="F10" i="28"/>
  <c r="BV6" i="28"/>
  <c r="AR27" i="10"/>
  <c r="AK13" i="10"/>
  <c r="I16" i="14"/>
  <c r="E17" i="26"/>
  <c r="CB14" i="28"/>
  <c r="D118" i="14"/>
  <c r="BY14" i="28"/>
  <c r="AP10" i="10"/>
  <c r="E15" i="26"/>
  <c r="D40" i="18"/>
  <c r="BD14" i="28"/>
  <c r="BG14" i="28"/>
  <c r="E19" i="26"/>
  <c r="CD12" i="28"/>
  <c r="I100" i="14"/>
  <c r="BQ12" i="28"/>
  <c r="BH8" i="28"/>
  <c r="BJ69" i="15"/>
  <c r="AZ15" i="15"/>
  <c r="AX13" i="10"/>
  <c r="CL12" i="28"/>
  <c r="D26" i="34"/>
  <c r="BL15" i="15"/>
  <c r="AJ18" i="10"/>
  <c r="D10" i="32"/>
  <c r="AL18" i="10"/>
  <c r="AI10" i="10"/>
  <c r="AA18" i="10"/>
  <c r="D19" i="32"/>
  <c r="D6" i="18"/>
  <c r="CD14" i="28"/>
  <c r="S27" i="10"/>
  <c r="I63" i="14"/>
  <c r="D13" i="26"/>
  <c r="AZ87" i="15"/>
  <c r="S13" i="10"/>
  <c r="AM10" i="10"/>
  <c r="AO13" i="10"/>
  <c r="BN14" i="28"/>
  <c r="BA6" i="28"/>
  <c r="BO23" i="15"/>
  <c r="D19" i="18"/>
  <c r="D20" i="18"/>
  <c r="BE10" i="28"/>
  <c r="BN8" i="28"/>
  <c r="BA27" i="10"/>
  <c r="D39" i="34"/>
  <c r="AP18" i="10"/>
  <c r="E12" i="26"/>
  <c r="BS14" i="28"/>
  <c r="G105" i="14"/>
  <c r="Z18" i="10"/>
  <c r="AY13" i="10"/>
  <c r="AB13" i="10"/>
  <c r="BA14" i="28"/>
  <c r="BJ87" i="15"/>
  <c r="D6" i="25"/>
  <c r="AA27" i="10"/>
  <c r="AY18" i="10"/>
  <c r="BN6" i="28"/>
  <c r="AN17" i="15"/>
  <c r="BV8" i="28"/>
  <c r="Y10" i="10"/>
  <c r="Z10" i="10"/>
  <c r="AV13" i="10"/>
  <c r="D6" i="34"/>
  <c r="AP27" i="10"/>
  <c r="CF14" i="28"/>
  <c r="BJ93" i="15"/>
  <c r="AV10" i="10"/>
  <c r="AU18" i="10"/>
  <c r="BZ10" i="28"/>
  <c r="AL13" i="10"/>
  <c r="R10" i="10"/>
  <c r="CE14" i="28"/>
  <c r="BL93" i="15"/>
  <c r="AY14" i="28"/>
  <c r="D23" i="14"/>
  <c r="D107" i="14"/>
  <c r="AE10" i="10"/>
  <c r="AW13" i="10"/>
  <c r="AT13" i="10"/>
  <c r="BS6" i="28"/>
  <c r="Z13" i="10"/>
  <c r="AE18" i="10"/>
  <c r="G16" i="14"/>
  <c r="AH13" i="10"/>
  <c r="AY6" i="28"/>
  <c r="AY71" i="15"/>
  <c r="AU13" i="10"/>
  <c r="AG13" i="10"/>
  <c r="BZ14" i="28"/>
  <c r="BS12" i="28"/>
  <c r="X10" i="10"/>
  <c r="AM27" i="10"/>
  <c r="AC13" i="10"/>
  <c r="CL6" i="28"/>
  <c r="P18" i="10"/>
  <c r="BV10" i="28"/>
  <c r="AY17" i="15"/>
  <c r="AA10" i="10"/>
  <c r="BL14" i="28"/>
  <c r="D15" i="32"/>
  <c r="BD8" i="28"/>
  <c r="O10" i="10"/>
  <c r="AZ10" i="10"/>
  <c r="AJ10" i="10"/>
  <c r="BL17" i="15"/>
  <c r="AJ13" i="10"/>
  <c r="D8" i="16"/>
  <c r="E8" i="26"/>
  <c r="AD10" i="10"/>
  <c r="D18" i="14"/>
  <c r="BA13" i="10"/>
  <c r="AD13" i="10"/>
  <c r="AB10" i="10"/>
  <c r="AH10" i="10"/>
  <c r="BW6" i="28"/>
  <c r="E22" i="26"/>
  <c r="G68" i="14"/>
  <c r="AQ10" i="10"/>
  <c r="G116" i="14"/>
  <c r="I86" i="14"/>
  <c r="E18" i="26"/>
  <c r="P10" i="10"/>
  <c r="AN73" i="15"/>
  <c r="BB14" i="28"/>
  <c r="AZ27" i="10"/>
  <c r="AZ73" i="15"/>
  <c r="CA14" i="28"/>
  <c r="AN27" i="10"/>
  <c r="G79" i="14"/>
  <c r="D8" i="26"/>
  <c r="BU14" i="28"/>
  <c r="Q18" i="10"/>
  <c r="E10" i="26"/>
  <c r="AL10" i="10"/>
  <c r="D35" i="32"/>
  <c r="BZ12" i="28"/>
  <c r="D17" i="26"/>
  <c r="BB12" i="28"/>
  <c r="W18" i="10"/>
  <c r="AR18" i="10"/>
  <c r="U10" i="10"/>
  <c r="AG27" i="10"/>
  <c r="CD10" i="28"/>
  <c r="AS18" i="10"/>
  <c r="BT10" i="28"/>
  <c r="U13" i="10"/>
  <c r="BY6" i="28"/>
  <c r="AY61" i="15"/>
  <c r="BM10" i="28"/>
  <c r="D6" i="32"/>
  <c r="D17" i="25"/>
  <c r="D18" i="25"/>
  <c r="AN10" i="10"/>
  <c r="AM18" i="10"/>
  <c r="R13" i="10"/>
  <c r="I79" i="14"/>
  <c r="AH18" i="10"/>
  <c r="D22" i="26"/>
  <c r="BA12" i="28"/>
  <c r="I15" i="25"/>
  <c r="AL27" i="10"/>
  <c r="BT12" i="28"/>
  <c r="CE6" i="28"/>
  <c r="AQ13" i="10"/>
  <c r="D21" i="24"/>
  <c r="AN23" i="15"/>
  <c r="G63" i="14"/>
  <c r="BL59" i="15"/>
  <c r="AZ93" i="15"/>
  <c r="CF8" i="28"/>
  <c r="AK18" i="10"/>
  <c r="AR10" i="10"/>
  <c r="V27" i="10"/>
  <c r="CO10" i="28"/>
  <c r="F6" i="28"/>
  <c r="I93" i="14"/>
  <c r="CM5" i="28"/>
  <c r="AY75" i="15"/>
  <c r="BQ10" i="28"/>
  <c r="AY27" i="10"/>
  <c r="AK10" i="10"/>
  <c r="AM13" i="10"/>
  <c r="BJ23" i="15"/>
  <c r="D14" i="24"/>
  <c r="D17" i="34"/>
  <c r="BV12" i="28"/>
  <c r="G111" i="14"/>
  <c r="BE14" i="28"/>
  <c r="BL73" i="15"/>
  <c r="BG8" i="28"/>
  <c r="G21" i="14"/>
  <c r="T10" i="10"/>
  <c r="X27" i="10"/>
  <c r="CF6" i="28"/>
  <c r="BP14" i="28"/>
  <c r="X13" i="10"/>
  <c r="BH12" i="28"/>
  <c r="BB8" i="28"/>
  <c r="BK12" i="28"/>
  <c r="D95" i="14"/>
  <c r="BS8" i="28"/>
  <c r="I105" i="14"/>
  <c r="AG18" i="10"/>
  <c r="AN59" i="15"/>
  <c r="E20" i="26"/>
  <c r="BJ15" i="15"/>
  <c r="T27" i="10"/>
  <c r="D113" i="14"/>
  <c r="AO27" i="10"/>
  <c r="BN10" i="28"/>
  <c r="D67" i="15"/>
  <c r="AB27" i="10"/>
  <c r="AC18" i="10"/>
  <c r="AF18" i="10"/>
  <c r="AZ18" i="10"/>
  <c r="BJ14" i="28"/>
  <c r="BH6" i="28"/>
  <c r="BG10" i="28"/>
  <c r="D17" i="24"/>
  <c r="AE13" i="10"/>
  <c r="BA8" i="28"/>
  <c r="G93" i="14"/>
  <c r="AN18" i="10"/>
  <c r="AF13" i="10"/>
  <c r="AY19" i="15"/>
  <c r="AF10" i="10"/>
  <c r="BP8" i="28"/>
  <c r="BJ6" i="28"/>
  <c r="BA10" i="28"/>
  <c r="D102" i="14"/>
  <c r="AY10" i="10"/>
  <c r="CB6" i="28"/>
  <c r="R18" i="10"/>
  <c r="BV14" i="28"/>
  <c r="D13" i="15"/>
  <c r="CD8" i="28"/>
  <c r="D10" i="25"/>
  <c r="D11" i="26"/>
  <c r="BH10" i="28"/>
  <c r="V18" i="10"/>
  <c r="BR14" i="28"/>
  <c r="O18" i="10"/>
  <c r="BK6" i="28"/>
  <c r="AZ23" i="15"/>
  <c r="G58" i="14"/>
  <c r="D81" i="14"/>
  <c r="D26" i="18"/>
  <c r="AE27" i="10"/>
  <c r="BK10" i="28"/>
  <c r="BT6" i="28"/>
  <c r="D88" i="14"/>
  <c r="AC27" i="10"/>
  <c r="BX14" i="28"/>
  <c r="D33" i="24"/>
  <c r="T18" i="10"/>
  <c r="D10" i="34"/>
  <c r="AF27" i="10"/>
  <c r="AQ18" i="10"/>
  <c r="BE8" i="28"/>
  <c r="CB12" i="28"/>
  <c r="BH5" i="15"/>
  <c r="E7" i="26"/>
  <c r="V10" i="10"/>
  <c r="S18" i="10"/>
  <c r="Y27" i="10"/>
  <c r="G86" i="14"/>
  <c r="BO14" i="28"/>
  <c r="D15" i="26"/>
  <c r="U27" i="10"/>
  <c r="E11" i="26"/>
  <c r="D10" i="18"/>
  <c r="BW14" i="28"/>
  <c r="BA18" i="10"/>
  <c r="W13" i="10"/>
  <c r="AR13" i="10"/>
  <c r="BQ8" i="28"/>
  <c r="AI18" i="10"/>
  <c r="AH27" i="10"/>
  <c r="D23" i="32"/>
  <c r="BE6" i="28"/>
  <c r="AY89" i="15"/>
  <c r="V13" i="10"/>
  <c r="W10" i="10"/>
  <c r="CF10" i="28"/>
  <c r="AD27" i="10"/>
  <c r="R27" i="10"/>
  <c r="AP13" i="10"/>
  <c r="E9" i="26"/>
  <c r="AI13" i="10"/>
  <c r="E13" i="26"/>
  <c r="BY10" i="28"/>
  <c r="CO8" i="28"/>
  <c r="Z27" i="10"/>
  <c r="BM6" i="28"/>
  <c r="I68" i="14"/>
  <c r="BJ59" i="15"/>
  <c r="BZ8" i="28"/>
  <c r="AQ27" i="10"/>
  <c r="AJ27" i="10"/>
  <c r="CL10" i="28"/>
  <c r="D6" i="24"/>
  <c r="D6" i="14"/>
  <c r="BP12" i="28"/>
  <c r="BG17" i="15"/>
  <c r="AS13" i="10"/>
  <c r="AT18" i="10"/>
  <c r="AT27" i="10"/>
  <c r="AG10" i="10"/>
  <c r="BF14" i="28"/>
  <c r="AX18" i="10"/>
  <c r="E14" i="26"/>
  <c r="AZ59" i="15"/>
  <c r="BA10" i="10"/>
  <c r="BL23" i="15"/>
  <c r="Y18" i="10"/>
  <c r="D30" i="34"/>
  <c r="AY10" i="28"/>
  <c r="AZ14" i="28"/>
  <c r="D53" i="18"/>
  <c r="AU10" i="10"/>
  <c r="AS27" i="10"/>
  <c r="X18" i="10"/>
  <c r="D10" i="24"/>
  <c r="CD6" i="28"/>
  <c r="D60" i="18"/>
  <c r="AY12" i="28"/>
  <c r="BB10" i="28"/>
  <c r="AW27" i="10"/>
  <c r="CB8" i="28"/>
  <c r="BD12" i="28"/>
  <c r="BK14" i="28"/>
  <c r="AZ17" i="15"/>
  <c r="AO18" i="10"/>
  <c r="D65" i="14"/>
  <c r="BB6" i="28"/>
  <c r="BP10" i="28"/>
  <c r="BJ17" i="15"/>
  <c r="F14" i="28"/>
  <c r="D15" i="25"/>
  <c r="Q10" i="10"/>
  <c r="F8" i="28"/>
  <c r="BY12" i="28"/>
  <c r="BL87" i="15"/>
  <c r="BG12" i="28"/>
  <c r="AO10" i="10"/>
  <c r="BG6" i="28"/>
  <c r="BM8" i="28"/>
  <c r="BE12" i="28"/>
  <c r="BP6" i="28"/>
  <c r="G100" i="14"/>
  <c r="AY8" i="28"/>
  <c r="AW18" i="10"/>
  <c r="D19" i="26"/>
  <c r="BM12" i="28"/>
  <c r="CO14" i="28"/>
  <c r="BJ73" i="15"/>
  <c r="AN69" i="15"/>
  <c r="G122" i="14"/>
  <c r="D79" i="15"/>
  <c r="AY6" i="15"/>
  <c r="D24" i="24"/>
  <c r="CF12" i="28"/>
  <c r="AT10" i="10"/>
  <c r="CE8" i="28"/>
  <c r="D44" i="18"/>
  <c r="Y13" i="10"/>
  <c r="BW10" i="28"/>
  <c r="AV27" i="10"/>
  <c r="CE12" i="28"/>
  <c r="BO17" i="15"/>
  <c r="CO6" i="28"/>
  <c r="AU27" i="10"/>
  <c r="AN15" i="15"/>
  <c r="CE10" i="28"/>
  <c r="BJ10" i="28"/>
  <c r="BJ8" i="28"/>
  <c r="AN13" i="10"/>
  <c r="CB10" i="28"/>
  <c r="I116" i="14"/>
  <c r="F12" i="28"/>
  <c r="D20" i="34"/>
  <c r="AW10" i="10"/>
  <c r="BT14" i="28"/>
  <c r="AX10" i="10"/>
  <c r="N10" i="10"/>
  <c r="AC10" i="10"/>
  <c r="D71" i="14"/>
  <c r="BL69" i="15"/>
  <c r="AI27" i="10"/>
  <c r="I122" i="14"/>
  <c r="BH14" i="28"/>
  <c r="E21" i="26"/>
  <c r="BC14" i="28"/>
  <c r="U18" i="10"/>
  <c r="BK8" i="28"/>
  <c r="T13" i="10"/>
  <c r="AY25" i="15"/>
  <c r="S10" i="10"/>
  <c r="BQ6" i="28"/>
  <c r="BW8" i="28"/>
  <c r="E16" i="26"/>
  <c r="I111" i="14"/>
  <c r="N18" i="10"/>
  <c r="J5" i="25"/>
  <c r="AN87" i="15"/>
  <c r="D21" i="18"/>
  <c r="F21" i="18"/>
  <c r="F20" i="18"/>
  <c r="J12" i="24"/>
  <c r="J17" i="18"/>
  <c r="J21" i="18"/>
  <c r="G21" i="18"/>
  <c r="H21" i="18"/>
  <c r="BK57" i="15"/>
  <c r="D11" i="10"/>
  <c r="D7" i="10"/>
  <c r="BE62" i="15"/>
  <c r="BF62" i="15"/>
  <c r="BN79" i="15"/>
  <c r="BK82" i="15"/>
  <c r="L24" i="34"/>
  <c r="BE59" i="15"/>
  <c r="BF59" i="15"/>
  <c r="BE69" i="15"/>
  <c r="BF69" i="15"/>
  <c r="BE7" i="15"/>
  <c r="BF7" i="15"/>
  <c r="BE82" i="15"/>
  <c r="BF82" i="15"/>
  <c r="BE87" i="15"/>
  <c r="BF87" i="15"/>
  <c r="BE85" i="15"/>
  <c r="BF85" i="15"/>
  <c r="BE83" i="15"/>
  <c r="BF83" i="15"/>
  <c r="BE45" i="15"/>
  <c r="BF45" i="15"/>
  <c r="BE43" i="15"/>
  <c r="BF43" i="15"/>
  <c r="BE33" i="15"/>
  <c r="BF33" i="15"/>
  <c r="M24" i="34"/>
  <c r="BE39" i="15"/>
  <c r="BF39" i="15"/>
  <c r="BE37" i="15"/>
  <c r="BF37" i="15"/>
  <c r="BE35" i="15"/>
  <c r="BF35" i="15"/>
  <c r="BE48" i="15"/>
  <c r="BF48" i="15"/>
  <c r="L12" i="16"/>
  <c r="CB144" i="31"/>
  <c r="CB61" i="31"/>
  <c r="CB32" i="31"/>
  <c r="CB25" i="31"/>
  <c r="CE23" i="31"/>
  <c r="CF23" i="31"/>
  <c r="CG23" i="31"/>
  <c r="CE37" i="31"/>
  <c r="CF37" i="31"/>
  <c r="CG37" i="31"/>
  <c r="CE31" i="31"/>
  <c r="CF31" i="31"/>
  <c r="CG31" i="31"/>
  <c r="BK80" i="15"/>
  <c r="BI80" i="15"/>
  <c r="CE147" i="31"/>
  <c r="CF147" i="31"/>
  <c r="CG147" i="31"/>
  <c r="CB147" i="31"/>
  <c r="CB136" i="31"/>
  <c r="CB98" i="31"/>
  <c r="CB9" i="31"/>
  <c r="CB6" i="31"/>
  <c r="CC6" i="31"/>
  <c r="CE126" i="31"/>
  <c r="CF126" i="31"/>
  <c r="CG126" i="31"/>
  <c r="CE12" i="31"/>
  <c r="CF12" i="31"/>
  <c r="CG12" i="31"/>
  <c r="CE21" i="31"/>
  <c r="CF21" i="31"/>
  <c r="CG21" i="31"/>
  <c r="CE34" i="31"/>
  <c r="CF34" i="31"/>
  <c r="CG34" i="31"/>
  <c r="CE36" i="31"/>
  <c r="CF36" i="31"/>
  <c r="CG36" i="31"/>
  <c r="CE40" i="31"/>
  <c r="CF40" i="31"/>
  <c r="CG40" i="31"/>
  <c r="CE68" i="31"/>
  <c r="CF68" i="31"/>
  <c r="CG68" i="31"/>
  <c r="CE96" i="31"/>
  <c r="CF96" i="31"/>
  <c r="CG96" i="31"/>
  <c r="CE99" i="31"/>
  <c r="CF99" i="31"/>
  <c r="CG99" i="31"/>
  <c r="CE133" i="31"/>
  <c r="CF133" i="31"/>
  <c r="CG133" i="31"/>
  <c r="CE136" i="31"/>
  <c r="CF136" i="31"/>
  <c r="CG136" i="31"/>
  <c r="CE139" i="31"/>
  <c r="CF139" i="31"/>
  <c r="CG139" i="31"/>
  <c r="CE146" i="31"/>
  <c r="CF146" i="31"/>
  <c r="CG146" i="31"/>
  <c r="CE148" i="31"/>
  <c r="CF148" i="31"/>
  <c r="CG148" i="31"/>
  <c r="D16" i="10"/>
  <c r="CB80" i="31"/>
  <c r="CB63" i="31"/>
  <c r="CB139" i="31"/>
  <c r="CB34" i="31"/>
  <c r="CB111" i="31"/>
  <c r="CB120" i="31"/>
  <c r="CB96" i="31"/>
  <c r="G112" i="14"/>
  <c r="H112" i="14"/>
  <c r="BK79" i="15"/>
  <c r="D12" i="10"/>
  <c r="BE41" i="15"/>
  <c r="BF41" i="15"/>
  <c r="BE14" i="15"/>
  <c r="BF14" i="15"/>
  <c r="BA10" i="15" a="1"/>
  <c r="BA10" i="15"/>
  <c r="BD10" i="15"/>
  <c r="BE10" i="15"/>
  <c r="BF10" i="15"/>
  <c r="BE91" i="15"/>
  <c r="BF91" i="15"/>
  <c r="BN80" i="15"/>
  <c r="I64" i="14"/>
  <c r="J64" i="14"/>
  <c r="BE77" i="15"/>
  <c r="BF77" i="15"/>
  <c r="I94" i="14"/>
  <c r="J94" i="14"/>
  <c r="BE93" i="15"/>
  <c r="BF93" i="15"/>
  <c r="CB40" i="31"/>
  <c r="BN78" i="15"/>
  <c r="BE23" i="15"/>
  <c r="BF23" i="15"/>
  <c r="BE21" i="15"/>
  <c r="BF21" i="15"/>
  <c r="BE46" i="15"/>
  <c r="BF46" i="15"/>
  <c r="BE44" i="15"/>
  <c r="BF44" i="15"/>
  <c r="BE42" i="15"/>
  <c r="BF42" i="15"/>
  <c r="BE40" i="15"/>
  <c r="BF40" i="15"/>
  <c r="BN10" i="15"/>
  <c r="BE15" i="15"/>
  <c r="BF15" i="15"/>
  <c r="BE13" i="15"/>
  <c r="BF13" i="15"/>
  <c r="BE11" i="15"/>
  <c r="BF11" i="15"/>
  <c r="BE9" i="15"/>
  <c r="BF9" i="15"/>
  <c r="BN56" i="15"/>
  <c r="BE80" i="15"/>
  <c r="BF80" i="15"/>
  <c r="BE68" i="15"/>
  <c r="BF68" i="15"/>
  <c r="BE58" i="15"/>
  <c r="BF58" i="15"/>
  <c r="BE57" i="15"/>
  <c r="BF57" i="15"/>
  <c r="BE55" i="15"/>
  <c r="BF55" i="15"/>
  <c r="BE53" i="15"/>
  <c r="BF53" i="15"/>
  <c r="BE86" i="15"/>
  <c r="BF86" i="15"/>
  <c r="BE84" i="15"/>
  <c r="BF84" i="15"/>
  <c r="BE38" i="15"/>
  <c r="BF38" i="15"/>
  <c r="BE36" i="15"/>
  <c r="BF36" i="15"/>
  <c r="BN7" i="15"/>
  <c r="BN82" i="15"/>
  <c r="BN64" i="15"/>
  <c r="BE22" i="15"/>
  <c r="BF22" i="15"/>
  <c r="BE20" i="15"/>
  <c r="BF20" i="15"/>
  <c r="BE79" i="15"/>
  <c r="BF79" i="15"/>
  <c r="BE32" i="15"/>
  <c r="BF32" i="15"/>
  <c r="BE31" i="15"/>
  <c r="BF31" i="15"/>
  <c r="BE29" i="15"/>
  <c r="BF29" i="15"/>
  <c r="BE27" i="15"/>
  <c r="BF27" i="15"/>
  <c r="BE66" i="15"/>
  <c r="BF66" i="15"/>
  <c r="BE81" i="15"/>
  <c r="BF81" i="15"/>
  <c r="BE92" i="15"/>
  <c r="BF92" i="15"/>
  <c r="BE12" i="15"/>
  <c r="BF12" i="15"/>
  <c r="BE8" i="15"/>
  <c r="BF8" i="15"/>
  <c r="BE64" i="15"/>
  <c r="BF64" i="15"/>
  <c r="BE90" i="15"/>
  <c r="BF90" i="15"/>
  <c r="BE76" i="15"/>
  <c r="BF76" i="15"/>
  <c r="BE30" i="15"/>
  <c r="BF30" i="15"/>
  <c r="BE28" i="15"/>
  <c r="BF28" i="15"/>
  <c r="BE26" i="15"/>
  <c r="BF26" i="15"/>
  <c r="L38" i="18"/>
  <c r="AV72" i="15"/>
  <c r="AW72" i="15"/>
  <c r="AV53" i="15"/>
  <c r="AW53" i="15"/>
  <c r="AV35" i="15"/>
  <c r="AW35" i="15"/>
  <c r="AM27" i="15"/>
  <c r="AV8" i="15"/>
  <c r="AW8" i="15"/>
  <c r="AM22" i="15"/>
  <c r="AM43" i="15"/>
  <c r="BN87" i="15"/>
  <c r="AM93" i="15"/>
  <c r="AM80" i="15"/>
  <c r="AV22" i="15"/>
  <c r="AW22" i="15"/>
  <c r="BN83" i="15"/>
  <c r="AM33" i="15"/>
  <c r="AV43" i="15"/>
  <c r="AW43" i="15"/>
  <c r="AM35" i="15"/>
  <c r="AM66" i="15"/>
  <c r="AV34" i="15"/>
  <c r="AW34" i="15"/>
  <c r="AM72" i="15"/>
  <c r="AM13" i="15"/>
  <c r="BN62" i="15"/>
  <c r="AM12" i="15"/>
  <c r="G14" i="13"/>
  <c r="H14" i="13"/>
  <c r="L14" i="13"/>
  <c r="AV92" i="15"/>
  <c r="AW92" i="15"/>
  <c r="BN15" i="15"/>
  <c r="BN91" i="15"/>
  <c r="BN14" i="15"/>
  <c r="BN53" i="15"/>
  <c r="AV68" i="15"/>
  <c r="AW68" i="15"/>
  <c r="BN68" i="15"/>
  <c r="AM91" i="15"/>
  <c r="K14" i="13"/>
  <c r="AM82" i="15"/>
  <c r="BN93" i="15"/>
  <c r="AV42" i="15"/>
  <c r="AW42" i="15"/>
  <c r="BN37" i="15"/>
  <c r="O11" i="25"/>
  <c r="G11" i="25"/>
  <c r="AV11" i="15"/>
  <c r="AW11" i="15"/>
  <c r="BN11" i="15"/>
  <c r="BN54" i="15"/>
  <c r="AV23" i="15"/>
  <c r="AW23" i="15"/>
  <c r="AV52" i="15"/>
  <c r="AW52" i="15"/>
  <c r="BN52" i="15"/>
  <c r="BN66" i="15"/>
  <c r="AM78" i="15"/>
  <c r="BN50" i="15"/>
  <c r="AM62" i="15"/>
  <c r="AM92" i="15"/>
  <c r="AM46" i="15"/>
  <c r="AV69" i="15"/>
  <c r="AW69" i="15"/>
  <c r="BN69" i="15"/>
  <c r="AM39" i="15"/>
  <c r="O12" i="25"/>
  <c r="G12" i="25"/>
  <c r="L10" i="16"/>
  <c r="L9" i="16"/>
  <c r="L11" i="16"/>
  <c r="H5" i="25"/>
  <c r="L17" i="25"/>
  <c r="H6" i="25"/>
  <c r="L16" i="25"/>
  <c r="L15" i="25"/>
  <c r="H18" i="25"/>
  <c r="H107" i="29"/>
  <c r="G110" i="29"/>
  <c r="L14" i="25"/>
  <c r="L18" i="25"/>
  <c r="L9" i="25"/>
  <c r="H10" i="25"/>
  <c r="H13" i="25"/>
  <c r="L13" i="25"/>
  <c r="C22" i="13"/>
  <c r="AM37" i="15"/>
  <c r="AV83" i="15"/>
  <c r="AW83" i="15"/>
  <c r="AM45" i="15"/>
  <c r="J12" i="34"/>
  <c r="AM47" i="15"/>
  <c r="AM29" i="15"/>
  <c r="BN85" i="15"/>
  <c r="AJ76" i="15"/>
  <c r="AK76" i="15"/>
  <c r="AM76" i="15"/>
  <c r="BN90" i="15"/>
  <c r="AV41" i="15"/>
  <c r="AW41" i="15"/>
  <c r="J23" i="18"/>
  <c r="J22" i="18"/>
  <c r="J24" i="18"/>
  <c r="J33" i="34"/>
  <c r="J21" i="34"/>
  <c r="G15" i="13"/>
  <c r="E15" i="13"/>
  <c r="H15" i="13"/>
  <c r="J15" i="13"/>
  <c r="O8" i="25"/>
  <c r="G8" i="25"/>
  <c r="AM26" i="15"/>
  <c r="AM79" i="15"/>
  <c r="AV81" i="15"/>
  <c r="AW81" i="15"/>
  <c r="BN81" i="15"/>
  <c r="AM81" i="15"/>
  <c r="AM44" i="15"/>
  <c r="AM41" i="15"/>
  <c r="AM67" i="15"/>
  <c r="AV39" i="15"/>
  <c r="AW39" i="15"/>
  <c r="AV86" i="15"/>
  <c r="AW86" i="15"/>
  <c r="BN84" i="15"/>
  <c r="AM86" i="15"/>
  <c r="BN44" i="15"/>
  <c r="BN40" i="15"/>
  <c r="BN36" i="15"/>
  <c r="BN32" i="15"/>
  <c r="BN29" i="15"/>
  <c r="BN27" i="15"/>
  <c r="BN8" i="15"/>
  <c r="BN59" i="15"/>
  <c r="BN47" i="15"/>
  <c r="AV90" i="15"/>
  <c r="AW90" i="15"/>
  <c r="AM42" i="15"/>
  <c r="AM32" i="15"/>
  <c r="AV37" i="15"/>
  <c r="AW37" i="15"/>
  <c r="AV85" i="15"/>
  <c r="AW85" i="15"/>
  <c r="BN39" i="15"/>
  <c r="BN31" i="15"/>
  <c r="AM56" i="15"/>
  <c r="AV33" i="15"/>
  <c r="AW33" i="15"/>
  <c r="AM38" i="15"/>
  <c r="AV45" i="15"/>
  <c r="AW45" i="15"/>
  <c r="AV40" i="15"/>
  <c r="AW40" i="15"/>
  <c r="AV26" i="15"/>
  <c r="AW26" i="15"/>
  <c r="AM77" i="15"/>
  <c r="I14" i="13"/>
  <c r="AV73" i="15"/>
  <c r="AW73" i="15"/>
  <c r="BN73" i="15"/>
  <c r="BN65" i="15"/>
  <c r="O7" i="25"/>
  <c r="G7" i="25"/>
  <c r="AM30" i="15"/>
  <c r="BN77" i="15"/>
  <c r="AV46" i="15"/>
  <c r="AW46" i="15"/>
  <c r="AM34" i="15"/>
  <c r="AV36" i="15"/>
  <c r="AW36" i="15"/>
  <c r="AM84" i="15"/>
  <c r="BN38" i="15"/>
  <c r="BN30" i="15"/>
  <c r="BN28" i="15"/>
  <c r="G13" i="13"/>
  <c r="H13" i="13"/>
  <c r="AM28" i="15"/>
  <c r="AV63" i="15"/>
  <c r="AW63" i="15"/>
  <c r="BN63" i="15"/>
  <c r="AV67" i="15"/>
  <c r="AW67" i="15"/>
  <c r="BN67" i="15"/>
  <c r="AM31" i="15"/>
  <c r="AV87" i="15"/>
  <c r="AW87" i="15"/>
  <c r="AV12" i="15"/>
  <c r="AW12" i="15"/>
  <c r="BN12" i="15"/>
  <c r="BD73" i="15"/>
  <c r="BE73" i="15"/>
  <c r="BF73" i="15"/>
  <c r="I107" i="29"/>
  <c r="I106" i="29"/>
  <c r="G106" i="29"/>
  <c r="H109" i="29"/>
  <c r="G109" i="29"/>
  <c r="I108" i="29"/>
  <c r="H108" i="29"/>
  <c r="G108" i="29"/>
  <c r="BD72" i="15"/>
  <c r="BE72" i="15"/>
  <c r="BF72" i="15"/>
  <c r="N12" i="24"/>
  <c r="N28" i="24"/>
  <c r="L12" i="24"/>
  <c r="L28" i="24"/>
  <c r="L30" i="24" a="1"/>
  <c r="L30" i="24"/>
  <c r="L36" i="24"/>
  <c r="K12" i="24"/>
  <c r="K28" i="24"/>
  <c r="K31" i="24" a="1"/>
  <c r="K31" i="24"/>
  <c r="K37" i="24"/>
  <c r="J28" i="24"/>
  <c r="J31" i="24" a="1"/>
  <c r="J31" i="24"/>
  <c r="M12" i="24"/>
  <c r="M28" i="24"/>
  <c r="M30" i="24" a="1"/>
  <c r="M30" i="24"/>
  <c r="M36" i="24"/>
  <c r="CD5" i="31"/>
  <c r="H106" i="29"/>
  <c r="I110" i="29"/>
  <c r="G40" i="18"/>
  <c r="H16" i="14"/>
  <c r="J79" i="14"/>
  <c r="J68" i="14"/>
  <c r="G6" i="18"/>
  <c r="J116" i="14"/>
  <c r="G44" i="18"/>
  <c r="H93" i="14"/>
  <c r="G10" i="24"/>
  <c r="G8" i="16"/>
  <c r="H8" i="16"/>
  <c r="H116" i="14"/>
  <c r="CC14" i="28"/>
  <c r="F18" i="25"/>
  <c r="F10" i="32"/>
  <c r="G10" i="32"/>
  <c r="H10" i="32"/>
  <c r="F15" i="32"/>
  <c r="G15" i="32"/>
  <c r="H15" i="32"/>
  <c r="F35" i="32"/>
  <c r="G35" i="32"/>
  <c r="H35" i="32"/>
  <c r="J111" i="14"/>
  <c r="G53" i="18"/>
  <c r="G14" i="24"/>
  <c r="G26" i="34"/>
  <c r="G20" i="34"/>
  <c r="G30" i="34"/>
  <c r="H79" i="14"/>
  <c r="F19" i="32"/>
  <c r="G19" i="32"/>
  <c r="H19" i="32"/>
  <c r="J58" i="14"/>
  <c r="G19" i="18"/>
  <c r="J16" i="14"/>
  <c r="G39" i="34"/>
  <c r="F60" i="18"/>
  <c r="J93" i="14"/>
  <c r="H86" i="14"/>
  <c r="J122" i="14"/>
  <c r="H122" i="14"/>
  <c r="G10" i="34"/>
  <c r="J63" i="14"/>
  <c r="M37" i="34" a="1"/>
  <c r="M37" i="34"/>
  <c r="M43" i="34"/>
  <c r="M50" i="18" a="1"/>
  <c r="M50" i="18"/>
  <c r="M56" i="18"/>
  <c r="K51" i="18" a="1"/>
  <c r="K51" i="18"/>
  <c r="K57" i="18"/>
  <c r="K37" i="34" a="1"/>
  <c r="K37" i="34"/>
  <c r="K43" i="34"/>
  <c r="L50" i="18" a="1"/>
  <c r="L50" i="18"/>
  <c r="L56" i="18"/>
  <c r="L51" i="18" a="1"/>
  <c r="L51" i="18"/>
  <c r="L57" i="18"/>
  <c r="M36" i="34" a="1"/>
  <c r="M36" i="34"/>
  <c r="M42" i="34"/>
  <c r="M51" i="18" a="1"/>
  <c r="M51" i="18"/>
  <c r="M57" i="18"/>
  <c r="N50" i="18" a="1"/>
  <c r="N50" i="18"/>
  <c r="N56" i="18"/>
  <c r="N36" i="34" a="1"/>
  <c r="N36" i="34"/>
  <c r="N42" i="34"/>
  <c r="N37" i="34" a="1"/>
  <c r="N37" i="34"/>
  <c r="N43" i="34"/>
  <c r="L36" i="34" a="1"/>
  <c r="L36" i="34"/>
  <c r="L42" i="34"/>
  <c r="L37" i="34" a="1"/>
  <c r="L37" i="34"/>
  <c r="L43" i="34"/>
  <c r="N51" i="18" a="1"/>
  <c r="N51" i="18"/>
  <c r="N57" i="18"/>
  <c r="K50" i="18" a="1"/>
  <c r="K50" i="18"/>
  <c r="K56" i="18"/>
  <c r="K36" i="34" a="1"/>
  <c r="K36" i="34"/>
  <c r="K42" i="34"/>
  <c r="H58" i="14"/>
  <c r="G10" i="18"/>
  <c r="J105" i="14"/>
  <c r="H105" i="14"/>
  <c r="H100" i="14"/>
  <c r="H111" i="14"/>
  <c r="G24" i="24"/>
  <c r="G17" i="24"/>
  <c r="G6" i="24"/>
  <c r="G21" i="24"/>
  <c r="F6" i="32"/>
  <c r="G6" i="32"/>
  <c r="H6" i="32"/>
  <c r="J21" i="14"/>
  <c r="H63" i="14"/>
  <c r="G26" i="18"/>
  <c r="G33" i="24"/>
  <c r="F23" i="32"/>
  <c r="G23" i="32"/>
  <c r="H23" i="32"/>
  <c r="J86" i="14"/>
  <c r="H68" i="14"/>
  <c r="H21" i="14"/>
  <c r="G17" i="34"/>
  <c r="J100" i="14"/>
  <c r="G6" i="34"/>
  <c r="AV55" i="15"/>
  <c r="AW55" i="15"/>
  <c r="BN55" i="15"/>
  <c r="AM55" i="15"/>
  <c r="J15" i="34"/>
  <c r="J34" i="34"/>
  <c r="J16" i="18"/>
  <c r="J20" i="18"/>
  <c r="E25" i="10"/>
  <c r="I109" i="29"/>
  <c r="BG87" i="15"/>
  <c r="BG59" i="15"/>
  <c r="BG69" i="15"/>
  <c r="BJ16" i="15"/>
  <c r="CD9" i="28"/>
  <c r="BJ11" i="28"/>
  <c r="CB13" i="28"/>
  <c r="BL72" i="15"/>
  <c r="D72" i="14"/>
  <c r="BJ72" i="15"/>
  <c r="BL86" i="15"/>
  <c r="D114" i="14"/>
  <c r="D80" i="15"/>
  <c r="CL9" i="28"/>
  <c r="AN68" i="15"/>
  <c r="CB11" i="28"/>
  <c r="D24" i="14"/>
  <c r="BX13" i="28"/>
  <c r="CM6" i="28"/>
  <c r="CO9" i="28"/>
  <c r="BV5" i="28"/>
  <c r="D89" i="14"/>
  <c r="BD11" i="28"/>
  <c r="BY13" i="28"/>
  <c r="J6" i="25"/>
  <c r="BJ5" i="28"/>
  <c r="I14" i="25"/>
  <c r="CB9" i="28"/>
  <c r="BV13" i="28"/>
  <c r="D18" i="34"/>
  <c r="CB5" i="28"/>
  <c r="D7" i="24"/>
  <c r="BS7" i="28"/>
  <c r="D33" i="15"/>
  <c r="CO7" i="28"/>
  <c r="D25" i="24"/>
  <c r="BG93" i="15"/>
  <c r="BH6" i="15"/>
  <c r="BG15" i="15"/>
  <c r="D11" i="24"/>
  <c r="BM5" i="28"/>
  <c r="BG9" i="28"/>
  <c r="BD5" i="28"/>
  <c r="D11" i="34"/>
  <c r="BJ92" i="15"/>
  <c r="D40" i="34"/>
  <c r="AZ58" i="15"/>
  <c r="BL92" i="15"/>
  <c r="D22" i="24"/>
  <c r="BS9" i="28"/>
  <c r="D31" i="34"/>
  <c r="BY11" i="28"/>
  <c r="AN93" i="15"/>
  <c r="AY62" i="15"/>
  <c r="BJ14" i="15"/>
  <c r="D14" i="15"/>
  <c r="CD13" i="28"/>
  <c r="BG23" i="15"/>
  <c r="BA11" i="28"/>
  <c r="BR13" i="28"/>
  <c r="BY9" i="28"/>
  <c r="AN86" i="15"/>
  <c r="BP9" i="28"/>
  <c r="BL13" i="28"/>
  <c r="CO13" i="28"/>
  <c r="BS13" i="28"/>
  <c r="D108" i="14"/>
  <c r="AN72" i="15"/>
  <c r="BS5" i="28"/>
  <c r="BM13" i="28"/>
  <c r="M13" i="25"/>
  <c r="BO93" i="15"/>
  <c r="AY72" i="15"/>
  <c r="BG7" i="28"/>
  <c r="AZ22" i="15"/>
  <c r="BL68" i="15"/>
  <c r="BO59" i="15"/>
  <c r="BJ22" i="15"/>
  <c r="BM9" i="28"/>
  <c r="CO11" i="28"/>
  <c r="BA5" i="28"/>
  <c r="BJ58" i="15"/>
  <c r="D41" i="18"/>
  <c r="AN22" i="15"/>
  <c r="D7" i="32"/>
  <c r="BP7" i="28"/>
  <c r="BO87" i="15"/>
  <c r="D18" i="24"/>
  <c r="AZ72" i="15"/>
  <c r="D7" i="25"/>
  <c r="D24" i="32"/>
  <c r="D68" i="15"/>
  <c r="BG86" i="15"/>
  <c r="BS11" i="28"/>
  <c r="AZ92" i="15"/>
  <c r="BD13" i="28"/>
  <c r="BM7" i="28"/>
  <c r="D61" i="14"/>
  <c r="D7" i="18"/>
  <c r="BP13" i="28"/>
  <c r="BI13" i="28"/>
  <c r="D19" i="14"/>
  <c r="CD5" i="28"/>
  <c r="AY90" i="15"/>
  <c r="D54" i="18"/>
  <c r="CL5" i="28"/>
  <c r="BA13" i="28"/>
  <c r="D27" i="34"/>
  <c r="BG11" i="28"/>
  <c r="AN14" i="15"/>
  <c r="D27" i="18"/>
  <c r="BJ7" i="28"/>
  <c r="AN58" i="15"/>
  <c r="BA7" i="28"/>
  <c r="BP5" i="28"/>
  <c r="BA9" i="28"/>
  <c r="BM11" i="28"/>
  <c r="AY76" i="15"/>
  <c r="BJ9" i="28"/>
  <c r="BO73" i="15"/>
  <c r="BG14" i="15"/>
  <c r="M15" i="25"/>
  <c r="D11" i="18"/>
  <c r="D22" i="18"/>
  <c r="I21" i="18"/>
  <c r="CB7" i="28"/>
  <c r="AZ14" i="15"/>
  <c r="D45" i="18"/>
  <c r="BG13" i="28"/>
  <c r="BO15" i="15"/>
  <c r="D96" i="14"/>
  <c r="BO13" i="28"/>
  <c r="AZ86" i="15"/>
  <c r="BD7" i="28"/>
  <c r="I13" i="25"/>
  <c r="BV9" i="28"/>
  <c r="D9" i="16"/>
  <c r="BG16" i="15"/>
  <c r="D103" i="14"/>
  <c r="D82" i="14"/>
  <c r="D21" i="34"/>
  <c r="CL7" i="28"/>
  <c r="BV11" i="28"/>
  <c r="I6" i="32"/>
  <c r="M18" i="25"/>
  <c r="D34" i="24"/>
  <c r="BG73" i="15"/>
  <c r="BO69" i="15"/>
  <c r="CA13" i="28"/>
  <c r="D66" i="14"/>
  <c r="D67" i="14"/>
  <c r="AY7" i="15"/>
  <c r="D7" i="14"/>
  <c r="BJ68" i="15"/>
  <c r="D8" i="14"/>
  <c r="CL13" i="28"/>
  <c r="BG58" i="15"/>
  <c r="D11" i="25"/>
  <c r="BD9" i="28"/>
  <c r="BL22" i="15"/>
  <c r="CO5" i="28"/>
  <c r="BL58" i="15"/>
  <c r="BU13" i="28"/>
  <c r="AZ68" i="15"/>
  <c r="CD7" i="28"/>
  <c r="CL11" i="28"/>
  <c r="BG68" i="15"/>
  <c r="BJ13" i="28"/>
  <c r="BO22" i="15"/>
  <c r="BF13" i="28"/>
  <c r="D20" i="32"/>
  <c r="AZ13" i="28"/>
  <c r="BP11" i="28"/>
  <c r="D11" i="32"/>
  <c r="BC13" i="28"/>
  <c r="I18" i="25"/>
  <c r="AY20" i="15"/>
  <c r="AN16" i="15"/>
  <c r="D7" i="34"/>
  <c r="D8" i="34"/>
  <c r="BJ86" i="15"/>
  <c r="CA12" i="28"/>
  <c r="CD11" i="28"/>
  <c r="BG5" i="28"/>
  <c r="D15" i="24"/>
  <c r="BY5" i="28"/>
  <c r="D119" i="14"/>
  <c r="BO16" i="15"/>
  <c r="D20" i="26"/>
  <c r="D16" i="32"/>
  <c r="BV7" i="28"/>
  <c r="BJ67" i="15"/>
  <c r="D36" i="32"/>
  <c r="BL14" i="15"/>
  <c r="AY26" i="15"/>
  <c r="BY7" i="28"/>
  <c r="G7" i="14"/>
  <c r="D9" i="14"/>
  <c r="G8" i="14"/>
  <c r="J48" i="18"/>
  <c r="G20" i="18"/>
  <c r="H20" i="18"/>
  <c r="J36" i="34" a="1"/>
  <c r="J36" i="34"/>
  <c r="F61" i="14"/>
  <c r="F7" i="14"/>
  <c r="G11" i="18"/>
  <c r="H11" i="18"/>
  <c r="F11" i="18"/>
  <c r="CD6" i="31"/>
  <c r="CC7" i="31"/>
  <c r="CC8" i="31"/>
  <c r="CC9" i="31"/>
  <c r="CD9" i="31"/>
  <c r="J14" i="13"/>
  <c r="M14" i="13"/>
  <c r="H11" i="25"/>
  <c r="L11" i="25"/>
  <c r="L12" i="25"/>
  <c r="H12" i="25"/>
  <c r="F7" i="34"/>
  <c r="G7" i="34"/>
  <c r="H7" i="34"/>
  <c r="F15" i="24"/>
  <c r="G15" i="24"/>
  <c r="H15" i="24"/>
  <c r="F66" i="14"/>
  <c r="F45" i="18"/>
  <c r="G45" i="18"/>
  <c r="H45" i="18"/>
  <c r="F11" i="25"/>
  <c r="F27" i="18"/>
  <c r="G7" i="32"/>
  <c r="H7" i="32"/>
  <c r="F7" i="32"/>
  <c r="BR6" i="15"/>
  <c r="F108" i="14"/>
  <c r="F40" i="34"/>
  <c r="F34" i="24"/>
  <c r="G34" i="24"/>
  <c r="H34" i="24"/>
  <c r="G36" i="32"/>
  <c r="H36" i="32"/>
  <c r="F36" i="32"/>
  <c r="L15" i="13"/>
  <c r="L16" i="13"/>
  <c r="K30" i="24" a="1"/>
  <c r="K30" i="24"/>
  <c r="K36" i="24"/>
  <c r="AV76" i="15"/>
  <c r="AW76" i="15"/>
  <c r="BN76" i="15"/>
  <c r="M31" i="24" a="1"/>
  <c r="M31" i="24"/>
  <c r="M37" i="24"/>
  <c r="G16" i="13"/>
  <c r="C29" i="13"/>
  <c r="H7" i="14"/>
  <c r="G16" i="32"/>
  <c r="H16" i="32"/>
  <c r="F16" i="32"/>
  <c r="F54" i="18"/>
  <c r="F21" i="34"/>
  <c r="G21" i="34"/>
  <c r="H21" i="34"/>
  <c r="G7" i="18"/>
  <c r="H7" i="18"/>
  <c r="F7" i="18"/>
  <c r="F20" i="32"/>
  <c r="G20" i="32"/>
  <c r="H20" i="32"/>
  <c r="F8" i="14"/>
  <c r="G22" i="24"/>
  <c r="H22" i="24"/>
  <c r="F22" i="24"/>
  <c r="G8" i="34"/>
  <c r="H8" i="34"/>
  <c r="F8" i="34"/>
  <c r="BQ6" i="15"/>
  <c r="F11" i="32"/>
  <c r="G11" i="32"/>
  <c r="H11" i="32"/>
  <c r="L31" i="24" a="1"/>
  <c r="L31" i="24"/>
  <c r="L37" i="24"/>
  <c r="J22" i="34"/>
  <c r="G27" i="34"/>
  <c r="H27" i="34"/>
  <c r="L7" i="25"/>
  <c r="H7" i="25"/>
  <c r="L8" i="25"/>
  <c r="H8" i="25"/>
  <c r="J51" i="18" a="1"/>
  <c r="J51" i="18"/>
  <c r="BA78" i="15" a="1"/>
  <c r="BA78" i="15"/>
  <c r="BD78" i="15"/>
  <c r="BE78" i="15"/>
  <c r="BF78" i="15"/>
  <c r="H8" i="14"/>
  <c r="F18" i="24"/>
  <c r="G18" i="24"/>
  <c r="H18" i="24"/>
  <c r="BP6" i="15"/>
  <c r="G22" i="18"/>
  <c r="H22" i="18"/>
  <c r="F22" i="18"/>
  <c r="G24" i="32"/>
  <c r="H24" i="32"/>
  <c r="F24" i="32"/>
  <c r="G41" i="18"/>
  <c r="H41" i="18"/>
  <c r="F41" i="18"/>
  <c r="F27" i="34"/>
  <c r="F25" i="24"/>
  <c r="G25" i="24"/>
  <c r="H25" i="24"/>
  <c r="F7" i="24"/>
  <c r="G7" i="24"/>
  <c r="H7" i="24"/>
  <c r="F11" i="34"/>
  <c r="G11" i="34"/>
  <c r="H11" i="34"/>
  <c r="F114" i="14"/>
  <c r="F19" i="14"/>
  <c r="F18" i="34"/>
  <c r="G18" i="34"/>
  <c r="H18" i="34"/>
  <c r="F9" i="14"/>
  <c r="CQ5" i="28"/>
  <c r="G31" i="34"/>
  <c r="H31" i="34"/>
  <c r="F31" i="34"/>
  <c r="F11" i="24"/>
  <c r="G11" i="24"/>
  <c r="H11" i="24"/>
  <c r="F67" i="14"/>
  <c r="G9" i="16"/>
  <c r="H9" i="16"/>
  <c r="F9" i="16"/>
  <c r="N31" i="24" a="1"/>
  <c r="N31" i="24"/>
  <c r="N37" i="24"/>
  <c r="N30" i="24" a="1"/>
  <c r="N30" i="24"/>
  <c r="N36" i="24"/>
  <c r="J30" i="24" a="1"/>
  <c r="J30" i="24"/>
  <c r="F96" i="14"/>
  <c r="CP5" i="28"/>
  <c r="F24" i="14"/>
  <c r="F7" i="25"/>
  <c r="F82" i="14"/>
  <c r="F119" i="14"/>
  <c r="K35" i="34" a="1"/>
  <c r="K35" i="34"/>
  <c r="K41" i="34"/>
  <c r="N49" i="18" a="1"/>
  <c r="N49" i="18"/>
  <c r="N55" i="18"/>
  <c r="L49" i="18" a="1"/>
  <c r="L49" i="18"/>
  <c r="L55" i="18"/>
  <c r="L35" i="34" a="1"/>
  <c r="L35" i="34"/>
  <c r="L41" i="34"/>
  <c r="K29" i="24" a="1"/>
  <c r="K29" i="24"/>
  <c r="K35" i="24"/>
  <c r="J29" i="24" a="1"/>
  <c r="J29" i="24"/>
  <c r="J35" i="24"/>
  <c r="D9" i="13"/>
  <c r="K49" i="18" a="1"/>
  <c r="K49" i="18"/>
  <c r="K55" i="18"/>
  <c r="M29" i="24" a="1"/>
  <c r="M29" i="24"/>
  <c r="M35" i="24"/>
  <c r="M49" i="18" a="1"/>
  <c r="M49" i="18"/>
  <c r="M55" i="18"/>
  <c r="N35" i="34" a="1"/>
  <c r="N35" i="34"/>
  <c r="N41" i="34"/>
  <c r="L29" i="24" a="1"/>
  <c r="L29" i="24"/>
  <c r="L35" i="24"/>
  <c r="N29" i="24" a="1"/>
  <c r="N29" i="24"/>
  <c r="N35" i="24"/>
  <c r="M35" i="34" a="1"/>
  <c r="M35" i="34"/>
  <c r="M41" i="34"/>
  <c r="F72" i="14"/>
  <c r="CC13" i="28"/>
  <c r="F89" i="14"/>
  <c r="F103" i="14"/>
  <c r="CP6" i="28"/>
  <c r="CQ6" i="28"/>
  <c r="J50" i="18" a="1"/>
  <c r="J50" i="18"/>
  <c r="J6" i="32"/>
  <c r="J35" i="34" a="1"/>
  <c r="J35" i="34"/>
  <c r="J37" i="34" a="1"/>
  <c r="J37" i="34"/>
  <c r="I20" i="18"/>
  <c r="I19" i="32"/>
  <c r="AN85" i="15"/>
  <c r="AZ71" i="15"/>
  <c r="D10" i="14"/>
  <c r="M8" i="25"/>
  <c r="D68" i="14"/>
  <c r="BJ71" i="15"/>
  <c r="D23" i="18"/>
  <c r="BL12" i="28"/>
  <c r="I67" i="14"/>
  <c r="BU12" i="28"/>
  <c r="D42" i="18"/>
  <c r="I22" i="24"/>
  <c r="CA11" i="28"/>
  <c r="D115" i="14"/>
  <c r="BJ66" i="15"/>
  <c r="D8" i="32"/>
  <c r="D90" i="14"/>
  <c r="BG22" i="15"/>
  <c r="BR12" i="28"/>
  <c r="D34" i="15"/>
  <c r="E10" i="10"/>
  <c r="E17" i="10"/>
  <c r="I10" i="32"/>
  <c r="D8" i="18"/>
  <c r="AY8" i="15"/>
  <c r="D35" i="24"/>
  <c r="D17" i="32"/>
  <c r="I34" i="24"/>
  <c r="BO72" i="15"/>
  <c r="D55" i="18"/>
  <c r="E9" i="10"/>
  <c r="I15" i="24"/>
  <c r="BO68" i="15"/>
  <c r="D109" i="14"/>
  <c r="BO14" i="15"/>
  <c r="D21" i="32"/>
  <c r="AY21" i="15"/>
  <c r="AN67" i="15"/>
  <c r="D46" i="18"/>
  <c r="BL13" i="15"/>
  <c r="BG13" i="15"/>
  <c r="D12" i="34"/>
  <c r="D73" i="14"/>
  <c r="D25" i="14"/>
  <c r="D37" i="32"/>
  <c r="BU11" i="28"/>
  <c r="D12" i="18"/>
  <c r="D104" i="14"/>
  <c r="D28" i="34"/>
  <c r="BO58" i="15"/>
  <c r="BL91" i="15"/>
  <c r="I12" i="25"/>
  <c r="BJ13" i="15"/>
  <c r="D69" i="15"/>
  <c r="CM7" i="28"/>
  <c r="AN92" i="15"/>
  <c r="BI12" i="28"/>
  <c r="I36" i="32"/>
  <c r="BL71" i="15"/>
  <c r="D15" i="15"/>
  <c r="M17" i="25"/>
  <c r="BF12" i="28"/>
  <c r="AZ13" i="15"/>
  <c r="BL21" i="15"/>
  <c r="G66" i="14"/>
  <c r="D19" i="24"/>
  <c r="I18" i="24"/>
  <c r="BO21" i="15"/>
  <c r="AY91" i="15"/>
  <c r="D116" i="14"/>
  <c r="E18" i="10"/>
  <c r="CM8" i="28"/>
  <c r="AY27" i="15"/>
  <c r="G24" i="14"/>
  <c r="D12" i="25"/>
  <c r="D41" i="34"/>
  <c r="I17" i="25"/>
  <c r="AZ21" i="15"/>
  <c r="AZ91" i="15"/>
  <c r="I89" i="14"/>
  <c r="I11" i="34"/>
  <c r="D13" i="18"/>
  <c r="D120" i="14"/>
  <c r="D81" i="15"/>
  <c r="BJ91" i="15"/>
  <c r="BL67" i="15"/>
  <c r="I66" i="14"/>
  <c r="I7" i="14"/>
  <c r="D36" i="24"/>
  <c r="AN91" i="15"/>
  <c r="D20" i="14"/>
  <c r="M14" i="25"/>
  <c r="AZ12" i="28"/>
  <c r="D10" i="16"/>
  <c r="BO86" i="15"/>
  <c r="BO85" i="15"/>
  <c r="D8" i="24"/>
  <c r="BG92" i="15"/>
  <c r="I45" i="18"/>
  <c r="G108" i="14"/>
  <c r="D12" i="24"/>
  <c r="D32" i="34"/>
  <c r="D33" i="34"/>
  <c r="BC12" i="28"/>
  <c r="BX12" i="28"/>
  <c r="D10" i="10"/>
  <c r="I8" i="25"/>
  <c r="D97" i="14"/>
  <c r="AZ85" i="15"/>
  <c r="G119" i="14"/>
  <c r="AY63" i="15"/>
  <c r="I11" i="18"/>
  <c r="AY73" i="15"/>
  <c r="BJ85" i="15"/>
  <c r="BJ84" i="15"/>
  <c r="G72" i="14"/>
  <c r="D62" i="14"/>
  <c r="BO92" i="15"/>
  <c r="D12" i="32"/>
  <c r="D91" i="14"/>
  <c r="BO12" i="28"/>
  <c r="BO11" i="28"/>
  <c r="I15" i="32"/>
  <c r="BJ21" i="15"/>
  <c r="D28" i="18"/>
  <c r="BH7" i="15"/>
  <c r="BG72" i="15"/>
  <c r="D22" i="34"/>
  <c r="D47" i="18"/>
  <c r="AY77" i="15"/>
  <c r="G9" i="14"/>
  <c r="D83" i="14"/>
  <c r="E24" i="10"/>
  <c r="AN21" i="15"/>
  <c r="AN20" i="15"/>
  <c r="I8" i="34"/>
  <c r="G67" i="14"/>
  <c r="BO13" i="15"/>
  <c r="I8" i="14"/>
  <c r="D18" i="10"/>
  <c r="J7" i="25"/>
  <c r="BL85" i="15"/>
  <c r="D8" i="25"/>
  <c r="AN13" i="15"/>
  <c r="I108" i="14"/>
  <c r="I23" i="32"/>
  <c r="I114" i="14"/>
  <c r="I18" i="34"/>
  <c r="BG85" i="15"/>
  <c r="I35" i="32"/>
  <c r="I9" i="14"/>
  <c r="AZ67" i="15"/>
  <c r="M12" i="25"/>
  <c r="I7" i="34"/>
  <c r="I31" i="34"/>
  <c r="BG67" i="15"/>
  <c r="D63" i="14"/>
  <c r="AN71" i="15"/>
  <c r="D25" i="32"/>
  <c r="G19" i="14"/>
  <c r="D26" i="24"/>
  <c r="I11" i="32"/>
  <c r="I7" i="24"/>
  <c r="D121" i="14"/>
  <c r="I119" i="14"/>
  <c r="D98" i="14"/>
  <c r="I96" i="14"/>
  <c r="G61" i="14"/>
  <c r="I61" i="14"/>
  <c r="D92" i="14"/>
  <c r="I90" i="14"/>
  <c r="G90" i="14"/>
  <c r="I82" i="14"/>
  <c r="D84" i="14"/>
  <c r="D122" i="14"/>
  <c r="I120" i="14"/>
  <c r="G120" i="14"/>
  <c r="I97" i="14"/>
  <c r="D99" i="14"/>
  <c r="G97" i="14"/>
  <c r="D93" i="14"/>
  <c r="G91" i="14"/>
  <c r="I91" i="14"/>
  <c r="I83" i="14"/>
  <c r="D85" i="14"/>
  <c r="I121" i="14"/>
  <c r="G121" i="14"/>
  <c r="G98" i="14"/>
  <c r="D100" i="14"/>
  <c r="I98" i="14"/>
  <c r="G92" i="14"/>
  <c r="I92" i="14"/>
  <c r="G84" i="14"/>
  <c r="I84" i="14"/>
  <c r="D86" i="14"/>
  <c r="I99" i="14"/>
  <c r="G99" i="14"/>
  <c r="G85" i="14"/>
  <c r="I85" i="14"/>
  <c r="CD7" i="31"/>
  <c r="F109" i="14"/>
  <c r="F68" i="14"/>
  <c r="J19" i="32"/>
  <c r="J61" i="14"/>
  <c r="F62" i="14"/>
  <c r="F12" i="18"/>
  <c r="G12" i="18"/>
  <c r="H12" i="18"/>
  <c r="H9" i="14"/>
  <c r="F63" i="14"/>
  <c r="G12" i="32"/>
  <c r="H12" i="32"/>
  <c r="F12" i="32"/>
  <c r="G37" i="32"/>
  <c r="H37" i="32"/>
  <c r="F37" i="32"/>
  <c r="J66" i="14"/>
  <c r="F10" i="14"/>
  <c r="J15" i="32"/>
  <c r="J7" i="14"/>
  <c r="CQ7" i="28"/>
  <c r="CP7" i="28"/>
  <c r="H108" i="14"/>
  <c r="G19" i="24"/>
  <c r="H19" i="24"/>
  <c r="F19" i="24"/>
  <c r="F35" i="24"/>
  <c r="F46" i="18"/>
  <c r="G46" i="18"/>
  <c r="H46" i="18"/>
  <c r="F28" i="18"/>
  <c r="J10" i="32"/>
  <c r="F22" i="34"/>
  <c r="J35" i="32"/>
  <c r="H61" i="14"/>
  <c r="H92" i="14"/>
  <c r="J92" i="14"/>
  <c r="H91" i="14"/>
  <c r="J91" i="14"/>
  <c r="F93" i="14"/>
  <c r="F92" i="14"/>
  <c r="J90" i="14"/>
  <c r="H90" i="14"/>
  <c r="J89" i="14"/>
  <c r="F91" i="14"/>
  <c r="H24" i="14"/>
  <c r="F12" i="25"/>
  <c r="F90" i="14"/>
  <c r="G8" i="18"/>
  <c r="H8" i="18"/>
  <c r="F8" i="18"/>
  <c r="F21" i="32"/>
  <c r="G21" i="32"/>
  <c r="H21" i="32"/>
  <c r="F12" i="34"/>
  <c r="G12" i="34"/>
  <c r="H12" i="34"/>
  <c r="H66" i="14"/>
  <c r="F25" i="14"/>
  <c r="G8" i="24"/>
  <c r="H8" i="24"/>
  <c r="F8" i="24"/>
  <c r="F47" i="18"/>
  <c r="G47" i="18"/>
  <c r="H47" i="18"/>
  <c r="J99" i="14"/>
  <c r="H99" i="14"/>
  <c r="J121" i="14"/>
  <c r="H121" i="14"/>
  <c r="J98" i="14"/>
  <c r="F100" i="14"/>
  <c r="H98" i="14"/>
  <c r="J120" i="14"/>
  <c r="H120" i="14"/>
  <c r="F122" i="14"/>
  <c r="H97" i="14"/>
  <c r="F99" i="14"/>
  <c r="J97" i="14"/>
  <c r="H72" i="14"/>
  <c r="F121" i="14"/>
  <c r="H119" i="14"/>
  <c r="J119" i="14"/>
  <c r="F98" i="14"/>
  <c r="J96" i="14"/>
  <c r="G26" i="24"/>
  <c r="H26" i="24"/>
  <c r="F26" i="24"/>
  <c r="J67" i="14"/>
  <c r="G42" i="18"/>
  <c r="H42" i="18"/>
  <c r="F42" i="18"/>
  <c r="F41" i="34"/>
  <c r="J36" i="32"/>
  <c r="F8" i="32"/>
  <c r="G8" i="32"/>
  <c r="H8" i="32"/>
  <c r="F73" i="14"/>
  <c r="J108" i="14"/>
  <c r="J23" i="32"/>
  <c r="F104" i="14"/>
  <c r="F120" i="14"/>
  <c r="J8" i="14"/>
  <c r="F97" i="14"/>
  <c r="J9" i="14"/>
  <c r="K9" i="16"/>
  <c r="J85" i="14"/>
  <c r="H85" i="14"/>
  <c r="J84" i="14"/>
  <c r="H84" i="14"/>
  <c r="F86" i="14"/>
  <c r="J83" i="14"/>
  <c r="F85" i="14"/>
  <c r="J82" i="14"/>
  <c r="F84" i="14"/>
  <c r="F55" i="18"/>
  <c r="J11" i="32"/>
  <c r="F83" i="14"/>
  <c r="F36" i="24"/>
  <c r="F8" i="25"/>
  <c r="G17" i="32"/>
  <c r="H17" i="32"/>
  <c r="F17" i="32"/>
  <c r="J24" i="34"/>
  <c r="G22" i="34"/>
  <c r="H22" i="34"/>
  <c r="G27" i="18"/>
  <c r="H27" i="18"/>
  <c r="H19" i="14"/>
  <c r="G33" i="34"/>
  <c r="H33" i="34"/>
  <c r="F33" i="34"/>
  <c r="F116" i="14"/>
  <c r="J114" i="14"/>
  <c r="F13" i="18"/>
  <c r="G13" i="18"/>
  <c r="H13" i="18"/>
  <c r="CQ8" i="28"/>
  <c r="CP8" i="28"/>
  <c r="H67" i="14"/>
  <c r="F12" i="24"/>
  <c r="G12" i="24"/>
  <c r="H12" i="24"/>
  <c r="F20" i="14"/>
  <c r="F10" i="16"/>
  <c r="G10" i="16"/>
  <c r="G32" i="34"/>
  <c r="H32" i="34"/>
  <c r="F32" i="34"/>
  <c r="F115" i="14"/>
  <c r="G25" i="32"/>
  <c r="H25" i="32"/>
  <c r="F25" i="32"/>
  <c r="F28" i="34"/>
  <c r="G28" i="34"/>
  <c r="H28" i="34"/>
  <c r="F23" i="18"/>
  <c r="G23" i="18"/>
  <c r="H23" i="18"/>
  <c r="J36" i="24"/>
  <c r="J37" i="24"/>
  <c r="G35" i="24"/>
  <c r="H35" i="24"/>
  <c r="CC12" i="28"/>
  <c r="CD8" i="31"/>
  <c r="CC10" i="31"/>
  <c r="I62" i="14"/>
  <c r="BO67" i="15"/>
  <c r="D11" i="16"/>
  <c r="BO20" i="15"/>
  <c r="I24" i="32"/>
  <c r="I9" i="16"/>
  <c r="AY9" i="15"/>
  <c r="AN70" i="15"/>
  <c r="D11" i="14"/>
  <c r="D13" i="34"/>
  <c r="M16" i="25"/>
  <c r="D12" i="14"/>
  <c r="BG12" i="15"/>
  <c r="I20" i="32"/>
  <c r="BO10" i="28"/>
  <c r="I16" i="25"/>
  <c r="I7" i="32"/>
  <c r="I25" i="24"/>
  <c r="D27" i="24"/>
  <c r="G11" i="14"/>
  <c r="AN12" i="15"/>
  <c r="BG71" i="15"/>
  <c r="BO84" i="15"/>
  <c r="D56" i="18"/>
  <c r="I21" i="34"/>
  <c r="D13" i="25"/>
  <c r="AN90" i="15"/>
  <c r="G82" i="14"/>
  <c r="CM9" i="28"/>
  <c r="D34" i="34"/>
  <c r="I33" i="34"/>
  <c r="BG66" i="15"/>
  <c r="J8" i="25"/>
  <c r="AY22" i="15"/>
  <c r="I11" i="24"/>
  <c r="BG57" i="15"/>
  <c r="BL20" i="15"/>
  <c r="AN84" i="15"/>
  <c r="I35" i="24"/>
  <c r="BJ12" i="15"/>
  <c r="I46" i="18"/>
  <c r="D21" i="14"/>
  <c r="I8" i="18"/>
  <c r="BC11" i="28"/>
  <c r="AZ11" i="28"/>
  <c r="I17" i="32"/>
  <c r="I28" i="34"/>
  <c r="I12" i="18"/>
  <c r="D48" i="18"/>
  <c r="D105" i="14"/>
  <c r="I103" i="14"/>
  <c r="BO91" i="15"/>
  <c r="BO90" i="15"/>
  <c r="BO89" i="15"/>
  <c r="CA10" i="28"/>
  <c r="BG84" i="15"/>
  <c r="G20" i="14"/>
  <c r="BO66" i="15"/>
  <c r="G114" i="14"/>
  <c r="I8" i="24"/>
  <c r="BU10" i="28"/>
  <c r="I21" i="32"/>
  <c r="G10" i="14"/>
  <c r="D35" i="15"/>
  <c r="BL57" i="15"/>
  <c r="AY78" i="15"/>
  <c r="G62" i="14"/>
  <c r="G18" i="10"/>
  <c r="AN19" i="15"/>
  <c r="I22" i="18"/>
  <c r="AY10" i="15"/>
  <c r="BL84" i="15"/>
  <c r="I19" i="24"/>
  <c r="BJ70" i="15"/>
  <c r="I12" i="34"/>
  <c r="BH8" i="15"/>
  <c r="D13" i="14"/>
  <c r="AY92" i="15"/>
  <c r="AZ57" i="15"/>
  <c r="I12" i="24"/>
  <c r="J9" i="25"/>
  <c r="G103" i="14"/>
  <c r="D38" i="32"/>
  <c r="BJ65" i="15"/>
  <c r="I37" i="32"/>
  <c r="I7" i="18"/>
  <c r="I41" i="18"/>
  <c r="BJ57" i="15"/>
  <c r="BI11" i="28"/>
  <c r="D14" i="18"/>
  <c r="AZ12" i="15"/>
  <c r="G96" i="14"/>
  <c r="D14" i="34"/>
  <c r="I72" i="14"/>
  <c r="BF11" i="28"/>
  <c r="F10" i="10"/>
  <c r="F18" i="10"/>
  <c r="I27" i="18"/>
  <c r="BL12" i="15"/>
  <c r="BC10" i="28"/>
  <c r="AY28" i="15"/>
  <c r="D74" i="14"/>
  <c r="I7" i="25"/>
  <c r="BX11" i="28"/>
  <c r="I115" i="14"/>
  <c r="AZ90" i="15"/>
  <c r="BR11" i="28"/>
  <c r="AN66" i="15"/>
  <c r="D37" i="24"/>
  <c r="D38" i="24"/>
  <c r="D23" i="34"/>
  <c r="AZ84" i="15"/>
  <c r="BL11" i="28"/>
  <c r="BL10" i="28"/>
  <c r="BO12" i="15"/>
  <c r="BG56" i="15"/>
  <c r="I10" i="14"/>
  <c r="AY64" i="15"/>
  <c r="D29" i="18"/>
  <c r="G89" i="14"/>
  <c r="I27" i="34"/>
  <c r="BJ20" i="15"/>
  <c r="I104" i="14"/>
  <c r="I24" i="14"/>
  <c r="BG21" i="15"/>
  <c r="BJ90" i="15"/>
  <c r="D26" i="14"/>
  <c r="G83" i="14"/>
  <c r="D110" i="14"/>
  <c r="M7" i="25"/>
  <c r="D26" i="32"/>
  <c r="I19" i="14"/>
  <c r="G10" i="10"/>
  <c r="CM10" i="28"/>
  <c r="I12" i="32"/>
  <c r="AZ20" i="15"/>
  <c r="AZ66" i="15"/>
  <c r="I16" i="32"/>
  <c r="D82" i="15"/>
  <c r="BG91" i="15"/>
  <c r="D42" i="34"/>
  <c r="BL56" i="15"/>
  <c r="G115" i="14"/>
  <c r="D24" i="18"/>
  <c r="I23" i="18"/>
  <c r="BO71" i="15"/>
  <c r="AN57" i="15"/>
  <c r="I11" i="14"/>
  <c r="G104" i="14"/>
  <c r="BL90" i="15"/>
  <c r="BL89" i="15"/>
  <c r="I42" i="18"/>
  <c r="BL66" i="15"/>
  <c r="D49" i="18"/>
  <c r="D14" i="14"/>
  <c r="BJ83" i="15"/>
  <c r="BJ82" i="15"/>
  <c r="I32" i="34"/>
  <c r="I8" i="32"/>
  <c r="I12" i="14"/>
  <c r="G12" i="14"/>
  <c r="D39" i="32"/>
  <c r="D40" i="32"/>
  <c r="D75" i="14"/>
  <c r="G73" i="14"/>
  <c r="I22" i="34"/>
  <c r="I25" i="14"/>
  <c r="I109" i="14"/>
  <c r="G109" i="14"/>
  <c r="D111" i="14"/>
  <c r="I25" i="32"/>
  <c r="D27" i="32"/>
  <c r="D15" i="14"/>
  <c r="G13" i="14"/>
  <c r="I13" i="14"/>
  <c r="I74" i="14"/>
  <c r="D76" i="14"/>
  <c r="G74" i="14"/>
  <c r="G110" i="14"/>
  <c r="I110" i="14"/>
  <c r="G14" i="14"/>
  <c r="D16" i="14"/>
  <c r="I14" i="14"/>
  <c r="D77" i="14"/>
  <c r="G15" i="14"/>
  <c r="I15" i="14"/>
  <c r="G76" i="14"/>
  <c r="I76" i="14"/>
  <c r="D78" i="14"/>
  <c r="J110" i="14"/>
  <c r="H110" i="14"/>
  <c r="H74" i="14"/>
  <c r="F76" i="14"/>
  <c r="J74" i="14"/>
  <c r="F111" i="14"/>
  <c r="H109" i="14"/>
  <c r="J109" i="14"/>
  <c r="H73" i="14"/>
  <c r="F75" i="14"/>
  <c r="F110" i="14"/>
  <c r="F74" i="14"/>
  <c r="G38" i="32"/>
  <c r="H38" i="32"/>
  <c r="F38" i="32"/>
  <c r="J103" i="14"/>
  <c r="F13" i="25"/>
  <c r="J62" i="14"/>
  <c r="F24" i="18"/>
  <c r="G24" i="18"/>
  <c r="H24" i="18"/>
  <c r="H89" i="14"/>
  <c r="J20" i="32"/>
  <c r="J19" i="14"/>
  <c r="J115" i="14"/>
  <c r="F39" i="32"/>
  <c r="G39" i="32"/>
  <c r="H39" i="32"/>
  <c r="H15" i="14"/>
  <c r="J15" i="14"/>
  <c r="J14" i="14"/>
  <c r="F16" i="14"/>
  <c r="H14" i="14"/>
  <c r="J13" i="14"/>
  <c r="F15" i="14"/>
  <c r="H13" i="14"/>
  <c r="J12" i="14"/>
  <c r="F14" i="14"/>
  <c r="H12" i="14"/>
  <c r="J11" i="14"/>
  <c r="F13" i="14"/>
  <c r="H11" i="14"/>
  <c r="J10" i="14"/>
  <c r="F12" i="14"/>
  <c r="H10" i="14"/>
  <c r="H62" i="14"/>
  <c r="F13" i="34"/>
  <c r="G13" i="34"/>
  <c r="H13" i="34"/>
  <c r="G29" i="18"/>
  <c r="H29" i="18"/>
  <c r="F29" i="18"/>
  <c r="J37" i="32"/>
  <c r="F11" i="14"/>
  <c r="J12" i="32"/>
  <c r="G23" i="34"/>
  <c r="H23" i="34"/>
  <c r="F23" i="34"/>
  <c r="H114" i="14"/>
  <c r="H20" i="14"/>
  <c r="J104" i="14"/>
  <c r="H104" i="14"/>
  <c r="F21" i="14"/>
  <c r="J24" i="32"/>
  <c r="H82" i="14"/>
  <c r="J24" i="14"/>
  <c r="J72" i="14"/>
  <c r="H83" i="14"/>
  <c r="F105" i="14"/>
  <c r="F37" i="24"/>
  <c r="H96" i="14"/>
  <c r="N8" i="25"/>
  <c r="F48" i="18"/>
  <c r="G48" i="18"/>
  <c r="H48" i="18"/>
  <c r="J76" i="14"/>
  <c r="F78" i="14"/>
  <c r="H76" i="14"/>
  <c r="F38" i="24"/>
  <c r="F42" i="34"/>
  <c r="J7" i="32"/>
  <c r="H115" i="14"/>
  <c r="K8" i="25"/>
  <c r="F77" i="14"/>
  <c r="J25" i="14"/>
  <c r="J21" i="32"/>
  <c r="J16" i="32"/>
  <c r="F26" i="14"/>
  <c r="F40" i="32"/>
  <c r="G40" i="32"/>
  <c r="H40" i="32"/>
  <c r="G26" i="32"/>
  <c r="H26" i="32"/>
  <c r="F26" i="32"/>
  <c r="H103" i="14"/>
  <c r="K9" i="25"/>
  <c r="N9" i="25"/>
  <c r="F34" i="34"/>
  <c r="G34" i="34"/>
  <c r="H34" i="34"/>
  <c r="J9" i="16"/>
  <c r="J8" i="32"/>
  <c r="F14" i="34"/>
  <c r="G14" i="34"/>
  <c r="H14" i="34"/>
  <c r="CP9" i="28"/>
  <c r="CQ9" i="28"/>
  <c r="F27" i="24"/>
  <c r="G27" i="24"/>
  <c r="H27" i="24"/>
  <c r="F56" i="18"/>
  <c r="J17" i="32"/>
  <c r="G28" i="18"/>
  <c r="H28" i="18"/>
  <c r="J40" i="34"/>
  <c r="G11" i="16"/>
  <c r="F11" i="16"/>
  <c r="F14" i="18"/>
  <c r="G14" i="18"/>
  <c r="H14" i="18"/>
  <c r="CQ10" i="28"/>
  <c r="CP10" i="28"/>
  <c r="J25" i="32"/>
  <c r="F49" i="18"/>
  <c r="F27" i="32"/>
  <c r="G27" i="32"/>
  <c r="H27" i="32"/>
  <c r="K10" i="16"/>
  <c r="H10" i="16"/>
  <c r="E9" i="13"/>
  <c r="G36" i="24"/>
  <c r="H36" i="24"/>
  <c r="CC11" i="28"/>
  <c r="CD10" i="31"/>
  <c r="CC11" i="31"/>
  <c r="F9" i="13"/>
  <c r="G37" i="24"/>
  <c r="H37" i="24"/>
  <c r="J38" i="24"/>
  <c r="G38" i="24"/>
  <c r="H38" i="24"/>
  <c r="AN65" i="15"/>
  <c r="BF10" i="28"/>
  <c r="BG11" i="15"/>
  <c r="BO83" i="15"/>
  <c r="BO65" i="15"/>
  <c r="I36" i="24"/>
  <c r="AZ11" i="15"/>
  <c r="I18" i="10"/>
  <c r="AZ56" i="15"/>
  <c r="I48" i="18"/>
  <c r="AN11" i="15"/>
  <c r="I20" i="14"/>
  <c r="AZ19" i="15"/>
  <c r="BO11" i="15"/>
  <c r="AZ89" i="15"/>
  <c r="I38" i="32"/>
  <c r="D57" i="18"/>
  <c r="D50" i="18"/>
  <c r="BU9" i="28"/>
  <c r="BJ89" i="15"/>
  <c r="AN56" i="15"/>
  <c r="D36" i="15"/>
  <c r="AZ10" i="28"/>
  <c r="I11" i="25"/>
  <c r="BO9" i="28"/>
  <c r="I10" i="16"/>
  <c r="BG65" i="15"/>
  <c r="AN83" i="15"/>
  <c r="G25" i="14"/>
  <c r="BL9" i="28"/>
  <c r="BG55" i="15"/>
  <c r="AZ83" i="15"/>
  <c r="AY11" i="15"/>
  <c r="BO57" i="15"/>
  <c r="AY23" i="15"/>
  <c r="BL19" i="15"/>
  <c r="BL55" i="15"/>
  <c r="D41" i="32"/>
  <c r="I26" i="24"/>
  <c r="H27" i="10"/>
  <c r="D35" i="34"/>
  <c r="BO70" i="15"/>
  <c r="H18" i="10"/>
  <c r="CM11" i="28"/>
  <c r="D36" i="34"/>
  <c r="D27" i="14"/>
  <c r="BH9" i="15"/>
  <c r="BX10" i="28"/>
  <c r="D83" i="15"/>
  <c r="D84" i="15"/>
  <c r="H10" i="10"/>
  <c r="D15" i="34"/>
  <c r="BL65" i="15"/>
  <c r="BJ19" i="15"/>
  <c r="BL83" i="15"/>
  <c r="I6" i="25"/>
  <c r="I24" i="18"/>
  <c r="H13" i="10"/>
  <c r="AY93" i="15"/>
  <c r="BO56" i="15"/>
  <c r="D28" i="32"/>
  <c r="I13" i="18"/>
  <c r="BJ11" i="15"/>
  <c r="AY29" i="15"/>
  <c r="BG20" i="15"/>
  <c r="BG19" i="15"/>
  <c r="BG70" i="15"/>
  <c r="I38" i="24"/>
  <c r="BH10" i="15"/>
  <c r="BG83" i="15"/>
  <c r="AY65" i="15"/>
  <c r="J10" i="25"/>
  <c r="BJ64" i="15"/>
  <c r="D28" i="24"/>
  <c r="I27" i="24"/>
  <c r="M11" i="25"/>
  <c r="D43" i="34"/>
  <c r="BC9" i="28"/>
  <c r="M6" i="25"/>
  <c r="BO88" i="15"/>
  <c r="AN18" i="15"/>
  <c r="AZ65" i="15"/>
  <c r="BI10" i="28"/>
  <c r="D30" i="18"/>
  <c r="I47" i="18"/>
  <c r="I10" i="10"/>
  <c r="AY79" i="15"/>
  <c r="D24" i="34"/>
  <c r="CA9" i="28"/>
  <c r="BG90" i="15"/>
  <c r="AN89" i="15"/>
  <c r="AN88" i="15"/>
  <c r="BO19" i="15"/>
  <c r="D15" i="18"/>
  <c r="D12" i="16"/>
  <c r="I13" i="34"/>
  <c r="BJ56" i="15"/>
  <c r="BJ81" i="15"/>
  <c r="BR10" i="28"/>
  <c r="I73" i="14"/>
  <c r="D79" i="14"/>
  <c r="D58" i="18"/>
  <c r="BL11" i="15"/>
  <c r="I39" i="32"/>
  <c r="I37" i="24"/>
  <c r="I26" i="32"/>
  <c r="I28" i="18"/>
  <c r="I14" i="34"/>
  <c r="I40" i="32"/>
  <c r="G26" i="14"/>
  <c r="I26" i="14"/>
  <c r="D28" i="14"/>
  <c r="D31" i="18"/>
  <c r="I29" i="18"/>
  <c r="I23" i="34"/>
  <c r="I78" i="14"/>
  <c r="G78" i="14"/>
  <c r="I27" i="14"/>
  <c r="G27" i="14"/>
  <c r="D29" i="14"/>
  <c r="D30" i="14"/>
  <c r="I28" i="14"/>
  <c r="I29" i="14"/>
  <c r="D31" i="14"/>
  <c r="G29" i="14"/>
  <c r="D32" i="14"/>
  <c r="G30" i="14"/>
  <c r="I30" i="14"/>
  <c r="D33" i="14"/>
  <c r="G31" i="14"/>
  <c r="I31" i="14"/>
  <c r="D34" i="14"/>
  <c r="G32" i="14"/>
  <c r="I32" i="14"/>
  <c r="D35" i="14"/>
  <c r="I33" i="14"/>
  <c r="G33" i="14"/>
  <c r="I34" i="14"/>
  <c r="G34" i="14"/>
  <c r="D36" i="14"/>
  <c r="I35" i="14"/>
  <c r="D37" i="14"/>
  <c r="G35" i="14"/>
  <c r="G36" i="14"/>
  <c r="D38" i="14"/>
  <c r="I36" i="14"/>
  <c r="I37" i="14"/>
  <c r="D39" i="14"/>
  <c r="G37" i="14"/>
  <c r="D40" i="14"/>
  <c r="G38" i="14"/>
  <c r="I38" i="14"/>
  <c r="G39" i="14"/>
  <c r="D41" i="14"/>
  <c r="I39" i="14"/>
  <c r="I40" i="14"/>
  <c r="G40" i="14"/>
  <c r="D42" i="14"/>
  <c r="D43" i="14"/>
  <c r="G41" i="14"/>
  <c r="I41" i="14"/>
  <c r="D44" i="14"/>
  <c r="G42" i="14"/>
  <c r="I42" i="14"/>
  <c r="D45" i="14"/>
  <c r="I43" i="14"/>
  <c r="G43" i="14"/>
  <c r="G44" i="14"/>
  <c r="D46" i="14"/>
  <c r="I44" i="14"/>
  <c r="D47" i="14"/>
  <c r="G45" i="14"/>
  <c r="I45" i="14"/>
  <c r="D48" i="14"/>
  <c r="G46" i="14"/>
  <c r="I46" i="14"/>
  <c r="I47" i="14"/>
  <c r="D49" i="14"/>
  <c r="G47" i="14"/>
  <c r="D50" i="14"/>
  <c r="G48" i="14"/>
  <c r="I48" i="14"/>
  <c r="I49" i="14"/>
  <c r="D51" i="14"/>
  <c r="G49" i="14"/>
  <c r="I50" i="14"/>
  <c r="D52" i="14"/>
  <c r="G50" i="14"/>
  <c r="G51" i="14"/>
  <c r="I51" i="14"/>
  <c r="D53" i="14"/>
  <c r="G52" i="14"/>
  <c r="D54" i="14"/>
  <c r="I52" i="14"/>
  <c r="D55" i="14"/>
  <c r="G53" i="14"/>
  <c r="I53" i="14"/>
  <c r="D56" i="14"/>
  <c r="I54" i="14"/>
  <c r="G54" i="14"/>
  <c r="D57" i="14"/>
  <c r="I55" i="14"/>
  <c r="G55" i="14"/>
  <c r="D58" i="14"/>
  <c r="G56" i="14"/>
  <c r="I56" i="14"/>
  <c r="I57" i="14"/>
  <c r="G57" i="14"/>
  <c r="H57" i="14"/>
  <c r="J57" i="14"/>
  <c r="J56" i="14"/>
  <c r="H56" i="14"/>
  <c r="F58" i="14"/>
  <c r="H55" i="14"/>
  <c r="J55" i="14"/>
  <c r="F57" i="14"/>
  <c r="H54" i="14"/>
  <c r="J54" i="14"/>
  <c r="F56" i="14"/>
  <c r="J53" i="14"/>
  <c r="H53" i="14"/>
  <c r="F55" i="14"/>
  <c r="J52" i="14"/>
  <c r="F54" i="14"/>
  <c r="H52" i="14"/>
  <c r="F53" i="14"/>
  <c r="J51" i="14"/>
  <c r="H51" i="14"/>
  <c r="H50" i="14"/>
  <c r="F52" i="14"/>
  <c r="J50" i="14"/>
  <c r="H49" i="14"/>
  <c r="F51" i="14"/>
  <c r="J49" i="14"/>
  <c r="J48" i="14"/>
  <c r="H48" i="14"/>
  <c r="F50" i="14"/>
  <c r="H47" i="14"/>
  <c r="F49" i="14"/>
  <c r="J47" i="14"/>
  <c r="J46" i="14"/>
  <c r="H46" i="14"/>
  <c r="F48" i="14"/>
  <c r="J45" i="14"/>
  <c r="H45" i="14"/>
  <c r="F47" i="14"/>
  <c r="J44" i="14"/>
  <c r="F46" i="14"/>
  <c r="H44" i="14"/>
  <c r="H43" i="14"/>
  <c r="J43" i="14"/>
  <c r="F45" i="14"/>
  <c r="J42" i="14"/>
  <c r="H42" i="14"/>
  <c r="F44" i="14"/>
  <c r="J41" i="14"/>
  <c r="H41" i="14"/>
  <c r="F43" i="14"/>
  <c r="F42" i="14"/>
  <c r="H40" i="14"/>
  <c r="J40" i="14"/>
  <c r="J39" i="14"/>
  <c r="F41" i="14"/>
  <c r="H39" i="14"/>
  <c r="J38" i="14"/>
  <c r="H38" i="14"/>
  <c r="F40" i="14"/>
  <c r="H37" i="14"/>
  <c r="F39" i="14"/>
  <c r="J37" i="14"/>
  <c r="J36" i="14"/>
  <c r="F38" i="14"/>
  <c r="H36" i="14"/>
  <c r="H35" i="14"/>
  <c r="F37" i="14"/>
  <c r="J35" i="14"/>
  <c r="F36" i="14"/>
  <c r="H34" i="14"/>
  <c r="J34" i="14"/>
  <c r="H33" i="14"/>
  <c r="J33" i="14"/>
  <c r="F35" i="14"/>
  <c r="J32" i="14"/>
  <c r="H32" i="14"/>
  <c r="F34" i="14"/>
  <c r="J31" i="14"/>
  <c r="H31" i="14"/>
  <c r="F33" i="14"/>
  <c r="J30" i="14"/>
  <c r="H30" i="14"/>
  <c r="F32" i="14"/>
  <c r="H29" i="14"/>
  <c r="F31" i="14"/>
  <c r="J29" i="14"/>
  <c r="J28" i="14"/>
  <c r="F30" i="14"/>
  <c r="F29" i="14"/>
  <c r="H27" i="14"/>
  <c r="J27" i="14"/>
  <c r="F28" i="14"/>
  <c r="J26" i="14"/>
  <c r="H26" i="14"/>
  <c r="J73" i="14"/>
  <c r="F24" i="34"/>
  <c r="G24" i="34"/>
  <c r="H24" i="34"/>
  <c r="F30" i="18"/>
  <c r="G30" i="18"/>
  <c r="H30" i="18"/>
  <c r="F27" i="14"/>
  <c r="J38" i="32"/>
  <c r="J39" i="32"/>
  <c r="F79" i="14"/>
  <c r="G15" i="34"/>
  <c r="H15" i="34"/>
  <c r="F15" i="34"/>
  <c r="G35" i="34"/>
  <c r="H35" i="34"/>
  <c r="F35" i="34"/>
  <c r="G41" i="32"/>
  <c r="H41" i="32"/>
  <c r="F41" i="32"/>
  <c r="F57" i="18"/>
  <c r="J20" i="14"/>
  <c r="G28" i="24"/>
  <c r="H28" i="24"/>
  <c r="F28" i="24"/>
  <c r="H78" i="14"/>
  <c r="H25" i="14"/>
  <c r="F43" i="34"/>
  <c r="F31" i="18"/>
  <c r="N10" i="25"/>
  <c r="K10" i="25"/>
  <c r="J78" i="14"/>
  <c r="F36" i="34"/>
  <c r="G36" i="34"/>
  <c r="H36" i="34"/>
  <c r="F58" i="18"/>
  <c r="J26" i="32"/>
  <c r="J40" i="32"/>
  <c r="K7" i="25"/>
  <c r="BQ10" i="15"/>
  <c r="BR10" i="15"/>
  <c r="BP10" i="15"/>
  <c r="G40" i="34"/>
  <c r="H40" i="34"/>
  <c r="J41" i="34"/>
  <c r="J10" i="16"/>
  <c r="F15" i="18"/>
  <c r="G15" i="18"/>
  <c r="H15" i="18"/>
  <c r="F28" i="32"/>
  <c r="G28" i="32"/>
  <c r="H28" i="32"/>
  <c r="F12" i="16"/>
  <c r="G12" i="16"/>
  <c r="F50" i="18"/>
  <c r="G50" i="18"/>
  <c r="H50" i="18"/>
  <c r="CQ11" i="28"/>
  <c r="CP11" i="28"/>
  <c r="H11" i="16"/>
  <c r="K11" i="16"/>
  <c r="H9" i="13"/>
  <c r="J9" i="13"/>
  <c r="M9" i="13"/>
  <c r="CC10" i="28"/>
  <c r="CD11" i="31"/>
  <c r="CC12" i="31"/>
  <c r="CC13" i="31"/>
  <c r="CD13" i="31"/>
  <c r="G28" i="14"/>
  <c r="BG89" i="15"/>
  <c r="BG88" i="15"/>
  <c r="BG54" i="15"/>
  <c r="AY30" i="15"/>
  <c r="I10" i="25"/>
  <c r="AN64" i="15"/>
  <c r="BU8" i="28"/>
  <c r="BL10" i="15"/>
  <c r="BG82" i="15"/>
  <c r="AZ55" i="15"/>
  <c r="BL64" i="15"/>
  <c r="I27" i="10"/>
  <c r="I34" i="34"/>
  <c r="BO18" i="15"/>
  <c r="I14" i="18"/>
  <c r="D37" i="34"/>
  <c r="M5" i="25"/>
  <c r="D29" i="32"/>
  <c r="I17" i="10"/>
  <c r="BF9" i="28"/>
  <c r="AY66" i="15"/>
  <c r="I35" i="34"/>
  <c r="I30" i="18"/>
  <c r="D85" i="15"/>
  <c r="BO82" i="15"/>
  <c r="D16" i="18"/>
  <c r="D17" i="18"/>
  <c r="AZ9" i="28"/>
  <c r="I24" i="34"/>
  <c r="D42" i="32"/>
  <c r="BR9" i="28"/>
  <c r="BR8" i="28"/>
  <c r="BC8" i="28"/>
  <c r="BX9" i="28"/>
  <c r="BJ63" i="15"/>
  <c r="BJ62" i="15"/>
  <c r="AY80" i="15"/>
  <c r="AZ64" i="15"/>
  <c r="I5" i="25"/>
  <c r="AN82" i="15"/>
  <c r="BO10" i="15"/>
  <c r="BL9" i="15"/>
  <c r="BJ88" i="15"/>
  <c r="D43" i="32"/>
  <c r="I9" i="10"/>
  <c r="BL82" i="15"/>
  <c r="BH11" i="15"/>
  <c r="BH12" i="15"/>
  <c r="D32" i="18"/>
  <c r="BO64" i="15"/>
  <c r="BO63" i="15"/>
  <c r="BJ80" i="15"/>
  <c r="BI9" i="28"/>
  <c r="J10" i="10"/>
  <c r="AY12" i="15"/>
  <c r="AZ10" i="15"/>
  <c r="D29" i="24"/>
  <c r="D30" i="24"/>
  <c r="BJ10" i="15"/>
  <c r="AN10" i="15"/>
  <c r="I11" i="16"/>
  <c r="D44" i="34"/>
  <c r="BO55" i="15"/>
  <c r="J18" i="10"/>
  <c r="BG10" i="15"/>
  <c r="AZ82" i="15"/>
  <c r="CM12" i="28"/>
  <c r="D37" i="15"/>
  <c r="D38" i="15"/>
  <c r="BL8" i="28"/>
  <c r="BL7" i="28"/>
  <c r="I27" i="32"/>
  <c r="I13" i="10"/>
  <c r="F13" i="10"/>
  <c r="BO8" i="28"/>
  <c r="BG18" i="15"/>
  <c r="CA8" i="28"/>
  <c r="G13" i="10"/>
  <c r="BL54" i="15"/>
  <c r="BL53" i="15"/>
  <c r="I24" i="10"/>
  <c r="BG64" i="15"/>
  <c r="J11" i="25"/>
  <c r="J12" i="25"/>
  <c r="BJ55" i="15"/>
  <c r="M10" i="25"/>
  <c r="AN55" i="15"/>
  <c r="BJ18" i="15"/>
  <c r="D51" i="18"/>
  <c r="I15" i="34"/>
  <c r="I40" i="34"/>
  <c r="I28" i="24"/>
  <c r="I41" i="32"/>
  <c r="G17" i="18"/>
  <c r="H17" i="18"/>
  <c r="F17" i="18"/>
  <c r="BQ7" i="15"/>
  <c r="BP7" i="15"/>
  <c r="F44" i="34"/>
  <c r="G42" i="32"/>
  <c r="H42" i="32"/>
  <c r="F42" i="32"/>
  <c r="H28" i="14"/>
  <c r="D14" i="10"/>
  <c r="N11" i="25"/>
  <c r="K11" i="25"/>
  <c r="G29" i="24"/>
  <c r="H29" i="24"/>
  <c r="F29" i="24"/>
  <c r="F32" i="18"/>
  <c r="F37" i="34"/>
  <c r="G37" i="34"/>
  <c r="H37" i="34"/>
  <c r="F30" i="24"/>
  <c r="G30" i="24"/>
  <c r="H30" i="24"/>
  <c r="G31" i="18"/>
  <c r="H31" i="18"/>
  <c r="G32" i="18"/>
  <c r="H32" i="18"/>
  <c r="J41" i="32"/>
  <c r="N12" i="25"/>
  <c r="K12" i="25"/>
  <c r="G16" i="18"/>
  <c r="H16" i="18"/>
  <c r="F16" i="18"/>
  <c r="BR7" i="15"/>
  <c r="BQ12" i="15"/>
  <c r="BP12" i="15"/>
  <c r="BR12" i="15"/>
  <c r="J27" i="32"/>
  <c r="K5" i="25"/>
  <c r="N7" i="25"/>
  <c r="N5" i="25"/>
  <c r="J42" i="34"/>
  <c r="G41" i="34"/>
  <c r="H41" i="34"/>
  <c r="G29" i="32"/>
  <c r="H29" i="32"/>
  <c r="F29" i="32"/>
  <c r="J11" i="16"/>
  <c r="F51" i="18"/>
  <c r="G51" i="18"/>
  <c r="H51" i="18"/>
  <c r="F43" i="32"/>
  <c r="G43" i="32"/>
  <c r="H43" i="32"/>
  <c r="CP12" i="28"/>
  <c r="CQ12" i="28"/>
  <c r="H12" i="16"/>
  <c r="K12" i="16"/>
  <c r="CC14" i="31"/>
  <c r="CD14" i="31"/>
  <c r="CC9" i="28"/>
  <c r="CD12" i="31"/>
  <c r="I17" i="18"/>
  <c r="F9" i="10"/>
  <c r="BO7" i="28"/>
  <c r="BG9" i="15"/>
  <c r="J27" i="10"/>
  <c r="K9" i="10"/>
  <c r="J13" i="10"/>
  <c r="CA7" i="28"/>
  <c r="BH13" i="15"/>
  <c r="K10" i="10"/>
  <c r="D33" i="18"/>
  <c r="I51" i="18"/>
  <c r="AN63" i="15"/>
  <c r="BG63" i="15"/>
  <c r="F17" i="10"/>
  <c r="BO62" i="15"/>
  <c r="D31" i="24"/>
  <c r="I9" i="25"/>
  <c r="BF8" i="28"/>
  <c r="BO54" i="15"/>
  <c r="AZ54" i="15"/>
  <c r="AY67" i="15"/>
  <c r="AZ81" i="15"/>
  <c r="CM13" i="28"/>
  <c r="I30" i="24"/>
  <c r="BJ9" i="15"/>
  <c r="I31" i="18"/>
  <c r="I50" i="18"/>
  <c r="BJ54" i="15"/>
  <c r="D86" i="15"/>
  <c r="AN54" i="15"/>
  <c r="I28" i="32"/>
  <c r="AZ63" i="15"/>
  <c r="BJ79" i="15"/>
  <c r="K18" i="10"/>
  <c r="K27" i="10"/>
  <c r="BC7" i="28"/>
  <c r="F24" i="10"/>
  <c r="I12" i="16"/>
  <c r="AY13" i="15"/>
  <c r="J13" i="25"/>
  <c r="J14" i="25"/>
  <c r="F27" i="10"/>
  <c r="BR7" i="28"/>
  <c r="BL8" i="15"/>
  <c r="K13" i="10"/>
  <c r="BO9" i="15"/>
  <c r="AY81" i="15"/>
  <c r="BL63" i="15"/>
  <c r="BO81" i="15"/>
  <c r="K17" i="10"/>
  <c r="BI8" i="28"/>
  <c r="BU7" i="28"/>
  <c r="AN9" i="15"/>
  <c r="BL52" i="15"/>
  <c r="I37" i="34"/>
  <c r="BL81" i="15"/>
  <c r="AY31" i="15"/>
  <c r="BH14" i="15"/>
  <c r="BL80" i="15"/>
  <c r="K24" i="10"/>
  <c r="AY14" i="15"/>
  <c r="AZ9" i="15"/>
  <c r="D27" i="10"/>
  <c r="G27" i="10"/>
  <c r="BL6" i="28"/>
  <c r="I15" i="18"/>
  <c r="D13" i="10"/>
  <c r="BX8" i="28"/>
  <c r="AN8" i="15"/>
  <c r="D30" i="32"/>
  <c r="I42" i="32"/>
  <c r="AZ8" i="28"/>
  <c r="M9" i="25"/>
  <c r="AN81" i="15"/>
  <c r="D39" i="15"/>
  <c r="BG53" i="15"/>
  <c r="BJ61" i="15"/>
  <c r="I36" i="34"/>
  <c r="D44" i="32"/>
  <c r="BG81" i="15"/>
  <c r="I29" i="24"/>
  <c r="I41" i="34"/>
  <c r="I16" i="18"/>
  <c r="F31" i="24"/>
  <c r="G31" i="24"/>
  <c r="H31" i="24"/>
  <c r="K13" i="25"/>
  <c r="N13" i="25"/>
  <c r="G33" i="18"/>
  <c r="H33" i="18"/>
  <c r="F33" i="18"/>
  <c r="N14" i="25"/>
  <c r="K14" i="25"/>
  <c r="J28" i="32"/>
  <c r="BP13" i="15"/>
  <c r="BQ13" i="15"/>
  <c r="BR13" i="15"/>
  <c r="J42" i="32"/>
  <c r="N6" i="25"/>
  <c r="K6" i="25"/>
  <c r="BR14" i="15"/>
  <c r="BQ14" i="15"/>
  <c r="BP14" i="15"/>
  <c r="CC15" i="31"/>
  <c r="CC16" i="31"/>
  <c r="CD16" i="31"/>
  <c r="G42" i="34"/>
  <c r="H42" i="34"/>
  <c r="J43" i="34"/>
  <c r="G44" i="32"/>
  <c r="H44" i="32"/>
  <c r="F44" i="32"/>
  <c r="CQ13" i="28"/>
  <c r="CP13" i="28"/>
  <c r="G30" i="32"/>
  <c r="H30" i="32"/>
  <c r="F30" i="32"/>
  <c r="J12" i="16"/>
  <c r="CC8" i="28"/>
  <c r="AZ8" i="15"/>
  <c r="D87" i="15"/>
  <c r="AZ7" i="28"/>
  <c r="I29" i="32"/>
  <c r="I31" i="24"/>
  <c r="BG8" i="15"/>
  <c r="BG7" i="15"/>
  <c r="BF7" i="28"/>
  <c r="BU6" i="28"/>
  <c r="I30" i="32"/>
  <c r="I32" i="18"/>
  <c r="E13" i="10"/>
  <c r="AZ7" i="15"/>
  <c r="AN53" i="15"/>
  <c r="E27" i="10"/>
  <c r="BL79" i="15"/>
  <c r="BG80" i="15"/>
  <c r="BL7" i="15"/>
  <c r="M24" i="10"/>
  <c r="BL51" i="15"/>
  <c r="BL62" i="15"/>
  <c r="AZ62" i="15"/>
  <c r="AN62" i="15"/>
  <c r="BH15" i="15"/>
  <c r="D40" i="15"/>
  <c r="BO6" i="28"/>
  <c r="L17" i="10"/>
  <c r="BJ60" i="15"/>
  <c r="L9" i="10"/>
  <c r="D45" i="32"/>
  <c r="CA6" i="28"/>
  <c r="CA5" i="28"/>
  <c r="BJ53" i="15"/>
  <c r="AY82" i="15"/>
  <c r="BO8" i="15"/>
  <c r="M17" i="10"/>
  <c r="BJ78" i="15"/>
  <c r="BI7" i="28"/>
  <c r="M13" i="10"/>
  <c r="I43" i="32"/>
  <c r="AY68" i="15"/>
  <c r="L27" i="10"/>
  <c r="BO80" i="15"/>
  <c r="L24" i="10"/>
  <c r="BX7" i="28"/>
  <c r="L18" i="10"/>
  <c r="AY32" i="15"/>
  <c r="CM14" i="28"/>
  <c r="BG62" i="15"/>
  <c r="AY83" i="15"/>
  <c r="M27" i="10"/>
  <c r="BJ8" i="15"/>
  <c r="BO53" i="15"/>
  <c r="AY15" i="15"/>
  <c r="BC6" i="28"/>
  <c r="I42" i="34"/>
  <c r="BL5" i="28"/>
  <c r="BO61" i="15"/>
  <c r="AZ53" i="15"/>
  <c r="BH16" i="15"/>
  <c r="BH17" i="15"/>
  <c r="L13" i="10"/>
  <c r="M9" i="10"/>
  <c r="BG52" i="15"/>
  <c r="D34" i="18"/>
  <c r="J15" i="25"/>
  <c r="J16" i="25"/>
  <c r="AN80" i="15"/>
  <c r="AZ6" i="28"/>
  <c r="BR6" i="28"/>
  <c r="AZ80" i="15"/>
  <c r="AN7" i="15"/>
  <c r="L10" i="10"/>
  <c r="I33" i="18"/>
  <c r="D35" i="18"/>
  <c r="D36" i="18"/>
  <c r="D37" i="18"/>
  <c r="D38" i="18"/>
  <c r="D26" i="10"/>
  <c r="BP15" i="15"/>
  <c r="BQ15" i="15"/>
  <c r="BR15" i="15"/>
  <c r="F37" i="18"/>
  <c r="F36" i="18"/>
  <c r="F35" i="18"/>
  <c r="F34" i="18"/>
  <c r="G34" i="18"/>
  <c r="H34" i="18"/>
  <c r="K16" i="25"/>
  <c r="N16" i="25"/>
  <c r="N15" i="25"/>
  <c r="K15" i="25"/>
  <c r="BQ16" i="15"/>
  <c r="BR16" i="15"/>
  <c r="BP16" i="15"/>
  <c r="F38" i="18"/>
  <c r="J43" i="32"/>
  <c r="CP14" i="28"/>
  <c r="CQ14" i="28"/>
  <c r="J29" i="32"/>
  <c r="BP17" i="15"/>
  <c r="BR17" i="15"/>
  <c r="BQ17" i="15"/>
  <c r="CC17" i="31"/>
  <c r="CD17" i="31"/>
  <c r="CD15" i="31"/>
  <c r="G43" i="34"/>
  <c r="H43" i="34"/>
  <c r="J44" i="34"/>
  <c r="J30" i="32"/>
  <c r="F45" i="32"/>
  <c r="G45" i="32"/>
  <c r="H45" i="32"/>
  <c r="BQ9" i="15"/>
  <c r="CC7" i="28"/>
  <c r="AN79" i="15"/>
  <c r="BJ52" i="15"/>
  <c r="BO7" i="15"/>
  <c r="N17" i="10"/>
  <c r="BL61" i="15"/>
  <c r="P9" i="10"/>
  <c r="BO5" i="28"/>
  <c r="AN78" i="15"/>
  <c r="BL78" i="15"/>
  <c r="BG61" i="15"/>
  <c r="BJ7" i="15"/>
  <c r="O24" i="10"/>
  <c r="J17" i="25"/>
  <c r="AZ6" i="15"/>
  <c r="AY33" i="15"/>
  <c r="BU5" i="28"/>
  <c r="O9" i="10"/>
  <c r="N9" i="10"/>
  <c r="N24" i="10"/>
  <c r="AN6" i="15"/>
  <c r="BL6" i="15"/>
  <c r="BJ77" i="15"/>
  <c r="I44" i="32"/>
  <c r="I34" i="18"/>
  <c r="AZ61" i="15"/>
  <c r="BG79" i="15"/>
  <c r="BG78" i="15"/>
  <c r="BX6" i="28"/>
  <c r="BO52" i="15"/>
  <c r="AZ79" i="15"/>
  <c r="BR5" i="28"/>
  <c r="P24" i="10"/>
  <c r="P17" i="10"/>
  <c r="AN52" i="15"/>
  <c r="BH18" i="15"/>
  <c r="AZ5" i="28"/>
  <c r="J18" i="25"/>
  <c r="BG51" i="15"/>
  <c r="BG50" i="15"/>
  <c r="N13" i="10"/>
  <c r="BO60" i="15"/>
  <c r="AY84" i="15"/>
  <c r="H9" i="10"/>
  <c r="M10" i="10"/>
  <c r="AY69" i="15"/>
  <c r="AZ52" i="15"/>
  <c r="O17" i="10"/>
  <c r="M18" i="10"/>
  <c r="BG77" i="15"/>
  <c r="BF6" i="28"/>
  <c r="D41" i="15"/>
  <c r="BL50" i="15"/>
  <c r="BC5" i="28"/>
  <c r="BG6" i="15"/>
  <c r="AN61" i="15"/>
  <c r="BI6" i="28"/>
  <c r="BO79" i="15"/>
  <c r="N27" i="10"/>
  <c r="I45" i="32"/>
  <c r="I43" i="34"/>
  <c r="K17" i="25"/>
  <c r="N17" i="25"/>
  <c r="BP18" i="15"/>
  <c r="BR18" i="15"/>
  <c r="BQ18" i="15"/>
  <c r="J44" i="32"/>
  <c r="CC18" i="31"/>
  <c r="CD18" i="31"/>
  <c r="BR9" i="15"/>
  <c r="G44" i="34"/>
  <c r="H44" i="34"/>
  <c r="J45" i="32"/>
  <c r="N18" i="25"/>
  <c r="K18" i="25"/>
  <c r="CC6" i="28"/>
  <c r="BO78" i="15"/>
  <c r="Q9" i="10"/>
  <c r="O27" i="10"/>
  <c r="H24" i="10"/>
  <c r="AN60" i="15"/>
  <c r="AN5" i="15"/>
  <c r="BX5" i="28"/>
  <c r="BJ6" i="15"/>
  <c r="BG76" i="15"/>
  <c r="BG60" i="15"/>
  <c r="AN51" i="15"/>
  <c r="O13" i="10"/>
  <c r="BJ76" i="15"/>
  <c r="AY34" i="15"/>
  <c r="BI5" i="28"/>
  <c r="BG5" i="15"/>
  <c r="BO6" i="15"/>
  <c r="BL77" i="15"/>
  <c r="Q13" i="10"/>
  <c r="P13" i="10"/>
  <c r="Q27" i="10"/>
  <c r="D42" i="15"/>
  <c r="BL49" i="15"/>
  <c r="BF5" i="28"/>
  <c r="Q24" i="10"/>
  <c r="AN77" i="15"/>
  <c r="I44" i="34"/>
  <c r="BO77" i="15"/>
  <c r="BJ51" i="15"/>
  <c r="P27" i="10"/>
  <c r="BH19" i="15"/>
  <c r="BH20" i="15"/>
  <c r="BO51" i="15"/>
  <c r="BO50" i="15"/>
  <c r="BG49" i="15"/>
  <c r="AY85" i="15"/>
  <c r="AZ51" i="15"/>
  <c r="Q17" i="10"/>
  <c r="AZ78" i="15"/>
  <c r="D15" i="10"/>
  <c r="BR19" i="15"/>
  <c r="BQ19" i="15"/>
  <c r="BP19" i="15"/>
  <c r="BP5" i="15"/>
  <c r="BQ20" i="15"/>
  <c r="BR20" i="15"/>
  <c r="BP20" i="15"/>
  <c r="BP9" i="15"/>
  <c r="CC19" i="31"/>
  <c r="CD19" i="31"/>
  <c r="CC5" i="28"/>
  <c r="BJ50" i="15"/>
  <c r="BJ49" i="15"/>
  <c r="BG75" i="15"/>
  <c r="S9" i="10"/>
  <c r="BJ5" i="15"/>
  <c r="D43" i="15"/>
  <c r="D17" i="10"/>
  <c r="BO49" i="15"/>
  <c r="AZ50" i="15"/>
  <c r="H17" i="10"/>
  <c r="AZ77" i="15"/>
  <c r="BJ75" i="15"/>
  <c r="BO5" i="15"/>
  <c r="AN50" i="15"/>
  <c r="AY35" i="15"/>
  <c r="BL76" i="15"/>
  <c r="S17" i="10"/>
  <c r="AN76" i="15"/>
  <c r="R9" i="10"/>
  <c r="R24" i="10"/>
  <c r="BO76" i="15"/>
  <c r="BG48" i="15"/>
  <c r="R17" i="10"/>
  <c r="BL48" i="15"/>
  <c r="BL47" i="15"/>
  <c r="BH21" i="15"/>
  <c r="S24" i="10"/>
  <c r="AY86" i="15"/>
  <c r="BJ48" i="15"/>
  <c r="BQ5" i="15"/>
  <c r="BP21" i="15"/>
  <c r="BQ21" i="15"/>
  <c r="BR21" i="15"/>
  <c r="BR5" i="15"/>
  <c r="CC20" i="31"/>
  <c r="CD20" i="31"/>
  <c r="BH22" i="15"/>
  <c r="D9" i="10"/>
  <c r="AZ76" i="15"/>
  <c r="AY36" i="15"/>
  <c r="BG47" i="15"/>
  <c r="BL46" i="15"/>
  <c r="AN49" i="15"/>
  <c r="T24" i="10"/>
  <c r="D24" i="10"/>
  <c r="T9" i="10"/>
  <c r="BH23" i="15"/>
  <c r="BJ74" i="15"/>
  <c r="AZ49" i="15"/>
  <c r="AY87" i="15"/>
  <c r="T17" i="10"/>
  <c r="BG74" i="15"/>
  <c r="BJ47" i="15"/>
  <c r="BJ46" i="15"/>
  <c r="BO75" i="15"/>
  <c r="D44" i="15"/>
  <c r="AN75" i="15"/>
  <c r="BO48" i="15"/>
  <c r="BL75" i="15"/>
  <c r="BR22" i="15"/>
  <c r="BQ22" i="15"/>
  <c r="BP22" i="15"/>
  <c r="BQ11" i="15"/>
  <c r="BP11" i="15"/>
  <c r="CC21" i="31"/>
  <c r="CD21" i="31"/>
  <c r="BR23" i="15"/>
  <c r="BQ23" i="15"/>
  <c r="BP23" i="15"/>
  <c r="D45" i="15"/>
  <c r="J17" i="10"/>
  <c r="V17" i="10"/>
  <c r="U24" i="10"/>
  <c r="AY37" i="15"/>
  <c r="J9" i="10"/>
  <c r="D46" i="15"/>
  <c r="AN48" i="15"/>
  <c r="BG46" i="15"/>
  <c r="BO47" i="15"/>
  <c r="U9" i="10"/>
  <c r="BL45" i="15"/>
  <c r="AZ75" i="15"/>
  <c r="V9" i="10"/>
  <c r="U17" i="10"/>
  <c r="BJ45" i="15"/>
  <c r="BJ44" i="15"/>
  <c r="V24" i="10"/>
  <c r="AN74" i="15"/>
  <c r="AZ48" i="15"/>
  <c r="BO74" i="15"/>
  <c r="BH24" i="15"/>
  <c r="BR11" i="15"/>
  <c r="CC22" i="31"/>
  <c r="CD22" i="31"/>
  <c r="BR24" i="15"/>
  <c r="BQ24" i="15"/>
  <c r="BP24" i="15"/>
  <c r="BO46" i="15"/>
  <c r="AN47" i="15"/>
  <c r="W24" i="10"/>
  <c r="AZ47" i="15"/>
  <c r="W17" i="10"/>
  <c r="BJ43" i="15"/>
  <c r="W9" i="10"/>
  <c r="BG45" i="15"/>
  <c r="BH25" i="15"/>
  <c r="D47" i="15"/>
  <c r="AY38" i="15"/>
  <c r="J24" i="10"/>
  <c r="BL44" i="15"/>
  <c r="CC23" i="31"/>
  <c r="CD23" i="31"/>
  <c r="BP25" i="15"/>
  <c r="BR25" i="15"/>
  <c r="BQ25" i="15"/>
  <c r="AZ46" i="15"/>
  <c r="AN46" i="15"/>
  <c r="X24" i="10"/>
  <c r="BO45" i="15"/>
  <c r="BO44" i="15"/>
  <c r="BO43" i="15"/>
  <c r="AY39" i="15"/>
  <c r="BJ42" i="15"/>
  <c r="X9" i="10"/>
  <c r="BG44" i="15"/>
  <c r="BH26" i="15"/>
  <c r="X17" i="10"/>
  <c r="D48" i="15"/>
  <c r="BL43" i="15"/>
  <c r="CC24" i="31"/>
  <c r="CD24" i="31"/>
  <c r="BR26" i="15"/>
  <c r="BP26" i="15"/>
  <c r="BQ26" i="15"/>
  <c r="AY40" i="15"/>
  <c r="BL42" i="15"/>
  <c r="BG43" i="15"/>
  <c r="AN45" i="15"/>
  <c r="AN44" i="15"/>
  <c r="AZ45" i="15"/>
  <c r="AZ44" i="15"/>
  <c r="AZ43" i="15"/>
  <c r="Y24" i="10"/>
  <c r="AN43" i="15"/>
  <c r="AZ42" i="15"/>
  <c r="BO42" i="15"/>
  <c r="BJ41" i="15"/>
  <c r="BH27" i="15"/>
  <c r="Y17" i="10"/>
  <c r="Y9" i="10"/>
  <c r="D49" i="15"/>
  <c r="CC25" i="31"/>
  <c r="CD25" i="31"/>
  <c r="BP27" i="15"/>
  <c r="BQ27" i="15"/>
  <c r="BR27" i="15"/>
  <c r="AY41" i="15"/>
  <c r="AY42" i="15"/>
  <c r="AY43" i="15"/>
  <c r="AY44" i="15"/>
  <c r="BJ40" i="15"/>
  <c r="AN42" i="15"/>
  <c r="Z17" i="10"/>
  <c r="BO41" i="15"/>
  <c r="BG42" i="15"/>
  <c r="BG41" i="15"/>
  <c r="Z9" i="10"/>
  <c r="AZ41" i="15"/>
  <c r="BL41" i="15"/>
  <c r="D50" i="15"/>
  <c r="BH28" i="15"/>
  <c r="Z24" i="10"/>
  <c r="BR28" i="15"/>
  <c r="BQ28" i="15"/>
  <c r="BP28" i="15"/>
  <c r="CC26" i="31"/>
  <c r="CD26" i="31"/>
  <c r="D51" i="15"/>
  <c r="BL40" i="15"/>
  <c r="AA24" i="10"/>
  <c r="AY45" i="15"/>
  <c r="AZ40" i="15"/>
  <c r="BJ39" i="15"/>
  <c r="AA9" i="10"/>
  <c r="BH29" i="15"/>
  <c r="BH30" i="15"/>
  <c r="AN41" i="15"/>
  <c r="BJ38" i="15"/>
  <c r="BG40" i="15"/>
  <c r="AA17" i="10"/>
  <c r="BO40" i="15"/>
  <c r="BQ29" i="15"/>
  <c r="BP29" i="15"/>
  <c r="BR29" i="15"/>
  <c r="CC27" i="31"/>
  <c r="CD27" i="31"/>
  <c r="BR30" i="15"/>
  <c r="BQ30" i="15"/>
  <c r="BP30" i="15"/>
  <c r="AC17" i="10"/>
  <c r="AB24" i="10"/>
  <c r="AC24" i="10"/>
  <c r="BL39" i="15"/>
  <c r="BG39" i="15"/>
  <c r="AB9" i="10"/>
  <c r="AB17" i="10"/>
  <c r="AC9" i="10"/>
  <c r="AY46" i="15"/>
  <c r="D52" i="15"/>
  <c r="D53" i="15"/>
  <c r="AZ39" i="15"/>
  <c r="BO39" i="15"/>
  <c r="AN40" i="15"/>
  <c r="BH31" i="15"/>
  <c r="BJ37" i="15"/>
  <c r="BG38" i="15"/>
  <c r="CC28" i="31"/>
  <c r="CD28" i="31"/>
  <c r="BR31" i="15"/>
  <c r="BQ31" i="15"/>
  <c r="BP31" i="15"/>
  <c r="AY47" i="15"/>
  <c r="AN39" i="15"/>
  <c r="BH32" i="15"/>
  <c r="D54" i="15"/>
  <c r="AD17" i="10"/>
  <c r="AD9" i="10"/>
  <c r="AY48" i="15"/>
  <c r="BL38" i="15"/>
  <c r="BL37" i="15"/>
  <c r="AZ38" i="15"/>
  <c r="BG37" i="15"/>
  <c r="BO38" i="15"/>
  <c r="BJ36" i="15"/>
  <c r="AD24" i="10"/>
  <c r="CC29" i="31"/>
  <c r="CD29" i="31"/>
  <c r="BR32" i="15"/>
  <c r="BP32" i="15"/>
  <c r="BQ32" i="15"/>
  <c r="AE9" i="10"/>
  <c r="AZ37" i="15"/>
  <c r="BG36" i="15"/>
  <c r="AE17" i="10"/>
  <c r="BL36" i="15"/>
  <c r="AE24" i="10"/>
  <c r="D55" i="15"/>
  <c r="AN38" i="15"/>
  <c r="BH33" i="15"/>
  <c r="AY49" i="15"/>
  <c r="BO37" i="15"/>
  <c r="BJ35" i="15"/>
  <c r="CC30" i="31"/>
  <c r="CD30" i="31"/>
  <c r="BR33" i="15"/>
  <c r="BP33" i="15"/>
  <c r="BQ33" i="15"/>
  <c r="BJ34" i="15"/>
  <c r="AN37" i="15"/>
  <c r="BO36" i="15"/>
  <c r="AY50" i="15"/>
  <c r="AF24" i="10"/>
  <c r="BG35" i="15"/>
  <c r="AF17" i="10"/>
  <c r="BL35" i="15"/>
  <c r="D56" i="15"/>
  <c r="BH34" i="15"/>
  <c r="AF9" i="10"/>
  <c r="AZ36" i="15"/>
  <c r="CC31" i="31"/>
  <c r="CD31" i="31"/>
  <c r="BR34" i="15"/>
  <c r="BP34" i="15"/>
  <c r="BQ34" i="15"/>
  <c r="BG34" i="15"/>
  <c r="AY51" i="15"/>
  <c r="BL34" i="15"/>
  <c r="AG9" i="10"/>
  <c r="BJ33" i="15"/>
  <c r="D57" i="15"/>
  <c r="AN36" i="15"/>
  <c r="AG17" i="10"/>
  <c r="BO35" i="15"/>
  <c r="BH35" i="15"/>
  <c r="BG33" i="15"/>
  <c r="AZ35" i="15"/>
  <c r="AG24" i="10"/>
  <c r="CC32" i="31"/>
  <c r="CD32" i="31"/>
  <c r="BP35" i="15"/>
  <c r="BQ35" i="15"/>
  <c r="BR35" i="15"/>
  <c r="BJ32" i="15"/>
  <c r="BH36" i="15"/>
  <c r="AZ34" i="15"/>
  <c r="AN35" i="15"/>
  <c r="BO34" i="15"/>
  <c r="BL33" i="15"/>
  <c r="AY52" i="15"/>
  <c r="AH17" i="10"/>
  <c r="AH24" i="10"/>
  <c r="BG32" i="15"/>
  <c r="AH9" i="10"/>
  <c r="CC33" i="31"/>
  <c r="CD33" i="31"/>
  <c r="BP36" i="15"/>
  <c r="BR36" i="15"/>
  <c r="BQ36" i="15"/>
  <c r="BJ31" i="15"/>
  <c r="BJ30" i="15"/>
  <c r="BJ29" i="15"/>
  <c r="BJ28" i="15"/>
  <c r="AI24" i="10"/>
  <c r="BL32" i="15"/>
  <c r="BJ27" i="15"/>
  <c r="D58" i="15"/>
  <c r="AZ33" i="15"/>
  <c r="AY53" i="15"/>
  <c r="BH37" i="15"/>
  <c r="AN34" i="15"/>
  <c r="BG31" i="15"/>
  <c r="AI9" i="10"/>
  <c r="AI17" i="10"/>
  <c r="BO33" i="15"/>
  <c r="CC34" i="31"/>
  <c r="CD34" i="31"/>
  <c r="BR37" i="15"/>
  <c r="BP37" i="15"/>
  <c r="BQ37" i="15"/>
  <c r="BJ26" i="15"/>
  <c r="BH38" i="15"/>
  <c r="BO32" i="15"/>
  <c r="BJ25" i="15"/>
  <c r="AY54" i="15"/>
  <c r="D59" i="15"/>
  <c r="BG30" i="15"/>
  <c r="BL31" i="15"/>
  <c r="AZ32" i="15"/>
  <c r="AN33" i="15"/>
  <c r="AJ17" i="10"/>
  <c r="AJ9" i="10"/>
  <c r="AJ24" i="10"/>
  <c r="CC35" i="31"/>
  <c r="CD35" i="31"/>
  <c r="BR38" i="15"/>
  <c r="BQ38" i="15"/>
  <c r="BP38" i="15"/>
  <c r="AK9" i="10"/>
  <c r="BG29" i="15"/>
  <c r="AZ31" i="15"/>
  <c r="AN32" i="15"/>
  <c r="AK24" i="10"/>
  <c r="BH39" i="15"/>
  <c r="BO31" i="15"/>
  <c r="AK17" i="10"/>
  <c r="BL30" i="15"/>
  <c r="AY55" i="15"/>
  <c r="BJ24" i="15"/>
  <c r="BQ8" i="15"/>
  <c r="CC36" i="31"/>
  <c r="CD36" i="31"/>
  <c r="BP39" i="15"/>
  <c r="BQ39" i="15"/>
  <c r="BR39" i="15"/>
  <c r="AY56" i="15"/>
  <c r="AL24" i="10"/>
  <c r="AL17" i="10"/>
  <c r="AN31" i="15"/>
  <c r="BG28" i="15"/>
  <c r="BL29" i="15"/>
  <c r="AZ30" i="15"/>
  <c r="BH40" i="15"/>
  <c r="G9" i="10"/>
  <c r="BO30" i="15"/>
  <c r="AL9" i="10"/>
  <c r="BQ40" i="15"/>
  <c r="BP40" i="15"/>
  <c r="BR40" i="15"/>
  <c r="CC37" i="31"/>
  <c r="CD37" i="31"/>
  <c r="BO29" i="15"/>
  <c r="BH41" i="15"/>
  <c r="AM17" i="10"/>
  <c r="AY57" i="15"/>
  <c r="AN30" i="15"/>
  <c r="AZ29" i="15"/>
  <c r="BG27" i="15"/>
  <c r="AM9" i="10"/>
  <c r="AM24" i="10"/>
  <c r="BL28" i="15"/>
  <c r="BR41" i="15"/>
  <c r="BQ41" i="15"/>
  <c r="BP41" i="15"/>
  <c r="CC38" i="31"/>
  <c r="CD38" i="31"/>
  <c r="AZ28" i="15"/>
  <c r="BO28" i="15"/>
  <c r="BG26" i="15"/>
  <c r="AN9" i="10"/>
  <c r="AN17" i="10"/>
  <c r="AN24" i="10"/>
  <c r="BL27" i="15"/>
  <c r="BH42" i="15"/>
  <c r="BH43" i="15"/>
  <c r="AN29" i="15"/>
  <c r="BP42" i="15"/>
  <c r="BR42" i="15"/>
  <c r="BQ42" i="15"/>
  <c r="CC39" i="31"/>
  <c r="CD39" i="31"/>
  <c r="BQ43" i="15"/>
  <c r="BR43" i="15"/>
  <c r="BP43" i="15"/>
  <c r="AY58" i="15"/>
  <c r="AY59" i="15"/>
  <c r="BL26" i="15"/>
  <c r="AZ27" i="15"/>
  <c r="AZ26" i="15"/>
  <c r="AZ25" i="15"/>
  <c r="AO17" i="10"/>
  <c r="AO24" i="10"/>
  <c r="AP17" i="10"/>
  <c r="BO27" i="15"/>
  <c r="AP24" i="10"/>
  <c r="AP9" i="10"/>
  <c r="BG25" i="15"/>
  <c r="BH44" i="15"/>
  <c r="AO9" i="10"/>
  <c r="AN28" i="15"/>
  <c r="CC40" i="31"/>
  <c r="BR44" i="15"/>
  <c r="BQ44" i="15"/>
  <c r="BP44" i="15"/>
  <c r="AN27" i="15"/>
  <c r="BO26" i="15"/>
  <c r="BG24" i="15"/>
  <c r="BH45" i="15"/>
  <c r="AQ24" i="10"/>
  <c r="AQ17" i="10"/>
  <c r="BL25" i="15"/>
  <c r="AQ9" i="10"/>
  <c r="CD40" i="31"/>
  <c r="CC41" i="31"/>
  <c r="CD41" i="31"/>
  <c r="BR45" i="15"/>
  <c r="BP45" i="15"/>
  <c r="BQ45" i="15"/>
  <c r="BP8" i="15"/>
  <c r="AR24" i="10"/>
  <c r="G17" i="10"/>
  <c r="AN26" i="15"/>
  <c r="AR17" i="10"/>
  <c r="BO25" i="15"/>
  <c r="BH46" i="15"/>
  <c r="AR9" i="10"/>
  <c r="CC42" i="31"/>
  <c r="CD42" i="31"/>
  <c r="BR46" i="15"/>
  <c r="BQ46" i="15"/>
  <c r="BP46" i="15"/>
  <c r="AN25" i="15"/>
  <c r="AS17" i="10"/>
  <c r="BH47" i="15"/>
  <c r="AS9" i="10"/>
  <c r="AS24" i="10"/>
  <c r="BO24" i="15"/>
  <c r="BR47" i="15"/>
  <c r="BQ47" i="15"/>
  <c r="BP47" i="15"/>
  <c r="CC43" i="31"/>
  <c r="CD43" i="31"/>
  <c r="BR8" i="15"/>
  <c r="BH48" i="15"/>
  <c r="AT24" i="10"/>
  <c r="AN24" i="15"/>
  <c r="G24" i="10"/>
  <c r="AT17" i="10"/>
  <c r="AT9" i="10"/>
  <c r="BQ48" i="15"/>
  <c r="BP48" i="15"/>
  <c r="BR48" i="15"/>
  <c r="CC44" i="31"/>
  <c r="CD44" i="31"/>
  <c r="D23" i="10"/>
  <c r="AU9" i="10"/>
  <c r="AU24" i="10"/>
  <c r="AU17" i="10"/>
  <c r="BH49" i="15"/>
  <c r="BH50" i="15"/>
  <c r="BH51" i="15"/>
  <c r="BQ49" i="15"/>
  <c r="BP49" i="15"/>
  <c r="BR49" i="15"/>
  <c r="BR50" i="15"/>
  <c r="BQ50" i="15"/>
  <c r="BP50" i="15"/>
  <c r="CC45" i="31"/>
  <c r="CD45" i="31"/>
  <c r="BQ51" i="15"/>
  <c r="BP51" i="15"/>
  <c r="BR51" i="15"/>
  <c r="AX9" i="10"/>
  <c r="AW9" i="10"/>
  <c r="AV24" i="10"/>
  <c r="BH52" i="15"/>
  <c r="AW17" i="10"/>
  <c r="AV9" i="10"/>
  <c r="AX17" i="10"/>
  <c r="AX24" i="10"/>
  <c r="AV17" i="10"/>
  <c r="AW24" i="10"/>
  <c r="CC46" i="31"/>
  <c r="CD46" i="31"/>
  <c r="BP52" i="15"/>
  <c r="BQ52" i="15"/>
  <c r="BR52" i="15"/>
  <c r="BH53" i="15"/>
  <c r="AY17" i="10"/>
  <c r="AY9" i="10"/>
  <c r="AY24" i="10"/>
  <c r="BP53" i="15"/>
  <c r="BR53" i="15"/>
  <c r="BQ53" i="15"/>
  <c r="CC47" i="31"/>
  <c r="AZ9" i="10"/>
  <c r="AZ17" i="10"/>
  <c r="AZ24" i="10"/>
  <c r="BH54" i="15"/>
  <c r="BP54" i="15"/>
  <c r="BQ54" i="15"/>
  <c r="BR54" i="15"/>
  <c r="CD47" i="31"/>
  <c r="CC48" i="31"/>
  <c r="BA17" i="10"/>
  <c r="BA24" i="10"/>
  <c r="BH55" i="15"/>
  <c r="BH56" i="15"/>
  <c r="BA9" i="10"/>
  <c r="BP55" i="15"/>
  <c r="BR55" i="15"/>
  <c r="BQ55" i="15"/>
  <c r="CD48" i="31"/>
  <c r="CC49" i="31"/>
  <c r="CD49" i="31"/>
  <c r="BP56" i="15"/>
  <c r="BQ56" i="15"/>
  <c r="BR56" i="15"/>
  <c r="BH57" i="15"/>
  <c r="CC50" i="31"/>
  <c r="CD50" i="31"/>
  <c r="BP57" i="15"/>
  <c r="BQ57" i="15"/>
  <c r="BR57" i="15"/>
  <c r="CC51" i="31"/>
  <c r="CD51" i="31"/>
  <c r="BH58" i="15"/>
  <c r="CC52" i="31"/>
  <c r="CD52" i="31"/>
  <c r="BR58" i="15"/>
  <c r="BQ58" i="15"/>
  <c r="BP58" i="15"/>
  <c r="BH59" i="15"/>
  <c r="CC53" i="31"/>
  <c r="CD53" i="31"/>
  <c r="BQ59" i="15"/>
  <c r="BP59" i="15"/>
  <c r="BR59" i="15"/>
  <c r="BH60" i="15"/>
  <c r="CC54" i="31"/>
  <c r="CD54" i="31"/>
  <c r="BP60" i="15"/>
  <c r="BQ60" i="15"/>
  <c r="BR60" i="15"/>
  <c r="BH61" i="15"/>
  <c r="CC55" i="31"/>
  <c r="CD55" i="31"/>
  <c r="BP61" i="15"/>
  <c r="BQ61" i="15"/>
  <c r="BR61" i="15"/>
  <c r="BH62" i="15"/>
  <c r="CC56" i="31"/>
  <c r="CD56" i="31"/>
  <c r="BQ62" i="15"/>
  <c r="BP62" i="15"/>
  <c r="BR62" i="15"/>
  <c r="BH63" i="15"/>
  <c r="CC57" i="31"/>
  <c r="CD57" i="31"/>
  <c r="BR63" i="15"/>
  <c r="BP63" i="15"/>
  <c r="BQ63" i="15"/>
  <c r="BH64" i="15"/>
  <c r="BQ64" i="15"/>
  <c r="BR64" i="15"/>
  <c r="BP64" i="15"/>
  <c r="CC58" i="31"/>
  <c r="CD58" i="31"/>
  <c r="BH65" i="15"/>
  <c r="BH66" i="15"/>
  <c r="BQ65" i="15"/>
  <c r="BP65" i="15"/>
  <c r="BR65" i="15"/>
  <c r="CC59" i="31"/>
  <c r="CD59" i="31"/>
  <c r="BP66" i="15"/>
  <c r="BR66" i="15"/>
  <c r="BQ66" i="15"/>
  <c r="BH67" i="15"/>
  <c r="CC60" i="31"/>
  <c r="CD60" i="31"/>
  <c r="BQ67" i="15"/>
  <c r="BR67" i="15"/>
  <c r="BP67" i="15"/>
  <c r="BH68" i="15"/>
  <c r="CC61" i="31"/>
  <c r="CD61" i="31"/>
  <c r="BR68" i="15"/>
  <c r="BP68" i="15"/>
  <c r="BQ68" i="15"/>
  <c r="BH69" i="15"/>
  <c r="CC62" i="31"/>
  <c r="CD62" i="31"/>
  <c r="BQ69" i="15"/>
  <c r="BR69" i="15"/>
  <c r="BP69" i="15"/>
  <c r="BH70" i="15"/>
  <c r="CC63" i="31"/>
  <c r="CD63" i="31"/>
  <c r="BP70" i="15"/>
  <c r="BQ70" i="15"/>
  <c r="BR70" i="15"/>
  <c r="BH71" i="15"/>
  <c r="CC64" i="31"/>
  <c r="CD64" i="31"/>
  <c r="BP71" i="15"/>
  <c r="BR71" i="15"/>
  <c r="BQ71" i="15"/>
  <c r="BH72" i="15"/>
  <c r="CC65" i="31"/>
  <c r="CD65" i="31"/>
  <c r="BQ72" i="15"/>
  <c r="BP72" i="15"/>
  <c r="BR72" i="15"/>
  <c r="BH73" i="15"/>
  <c r="CC66" i="31"/>
  <c r="CC67" i="31"/>
  <c r="CD67" i="31"/>
  <c r="BR73" i="15"/>
  <c r="BP73" i="15"/>
  <c r="BQ73" i="15"/>
  <c r="BH74" i="15"/>
  <c r="CC68" i="31"/>
  <c r="CD68" i="31"/>
  <c r="CD66" i="31"/>
  <c r="BP74" i="15"/>
  <c r="BQ74" i="15"/>
  <c r="BR74" i="15"/>
  <c r="BH75" i="15"/>
  <c r="CC69" i="31"/>
  <c r="CD69" i="31"/>
  <c r="BQ75" i="15"/>
  <c r="BR75" i="15"/>
  <c r="BP75" i="15"/>
  <c r="BH76" i="15"/>
  <c r="CC70" i="31"/>
  <c r="CD70" i="31"/>
  <c r="BR76" i="15"/>
  <c r="BP76" i="15"/>
  <c r="BQ76" i="15"/>
  <c r="BH77" i="15"/>
  <c r="CC71" i="31"/>
  <c r="CD71" i="31"/>
  <c r="BR77" i="15"/>
  <c r="BQ77" i="15"/>
  <c r="BP77" i="15"/>
  <c r="BH78" i="15"/>
  <c r="CC72" i="31"/>
  <c r="CD72" i="31"/>
  <c r="BQ78" i="15"/>
  <c r="BR78" i="15"/>
  <c r="BP78" i="15"/>
  <c r="BH79" i="15"/>
  <c r="CC73" i="31"/>
  <c r="CD73" i="31"/>
  <c r="BP79" i="15"/>
  <c r="BR79" i="15"/>
  <c r="BQ79" i="15"/>
  <c r="BH80" i="15"/>
  <c r="CC74" i="31"/>
  <c r="CC75" i="31"/>
  <c r="CD75" i="31"/>
  <c r="BP80" i="15"/>
  <c r="BQ80" i="15"/>
  <c r="BR80" i="15"/>
  <c r="BH81" i="15"/>
  <c r="CD74" i="31"/>
  <c r="CC76" i="31"/>
  <c r="CD76" i="31"/>
  <c r="BR81" i="15"/>
  <c r="BP81" i="15"/>
  <c r="BQ81" i="15"/>
  <c r="BH82" i="15"/>
  <c r="CC77" i="31"/>
  <c r="CD77" i="31"/>
  <c r="BQ82" i="15"/>
  <c r="BP82" i="15"/>
  <c r="BR82" i="15"/>
  <c r="BH83" i="15"/>
  <c r="CC78" i="31"/>
  <c r="CD78" i="31"/>
  <c r="BR83" i="15"/>
  <c r="BP83" i="15"/>
  <c r="BQ83" i="15"/>
  <c r="BH84" i="15"/>
  <c r="CC79" i="31"/>
  <c r="BR84" i="15"/>
  <c r="BQ84" i="15"/>
  <c r="BP84" i="15"/>
  <c r="BH85" i="15"/>
  <c r="CD79" i="31"/>
  <c r="CC80" i="31"/>
  <c r="BR85" i="15"/>
  <c r="BQ85" i="15"/>
  <c r="BP85" i="15"/>
  <c r="BH86" i="15"/>
  <c r="CD80" i="31"/>
  <c r="CC81" i="31"/>
  <c r="CD81" i="31"/>
  <c r="BR86" i="15"/>
  <c r="BQ86" i="15"/>
  <c r="BP86" i="15"/>
  <c r="BH87" i="15"/>
  <c r="CC82" i="31"/>
  <c r="CD82" i="31"/>
  <c r="BP87" i="15"/>
  <c r="BQ87" i="15"/>
  <c r="BR87" i="15"/>
  <c r="BH88" i="15"/>
  <c r="CC83" i="31"/>
  <c r="CD83" i="31"/>
  <c r="BQ88" i="15"/>
  <c r="BR88" i="15"/>
  <c r="BP88" i="15"/>
  <c r="BH89" i="15"/>
  <c r="CC84" i="31"/>
  <c r="CD84" i="31"/>
  <c r="BQ89" i="15"/>
  <c r="BP89" i="15"/>
  <c r="BR89" i="15"/>
  <c r="BH90" i="15"/>
  <c r="CC85" i="31"/>
  <c r="CD85" i="31"/>
  <c r="BR90" i="15"/>
  <c r="BP90" i="15"/>
  <c r="BQ90" i="15"/>
  <c r="BH91" i="15"/>
  <c r="CC86" i="31"/>
  <c r="CD86" i="31"/>
  <c r="BP91" i="15"/>
  <c r="BQ91" i="15"/>
  <c r="BR91" i="15"/>
  <c r="BH92" i="15"/>
  <c r="CC87" i="31"/>
  <c r="CD87" i="31"/>
  <c r="BR92" i="15"/>
  <c r="BP92" i="15"/>
  <c r="BQ92" i="15"/>
  <c r="BH93" i="15"/>
  <c r="CC88" i="31"/>
  <c r="CD88" i="31"/>
  <c r="BQ93" i="15"/>
  <c r="BP93" i="15"/>
  <c r="BR93" i="15"/>
  <c r="CC89" i="31"/>
  <c r="CD89" i="31"/>
  <c r="CC90" i="31"/>
  <c r="CD90" i="31"/>
  <c r="CC91" i="31"/>
  <c r="CD91" i="31"/>
  <c r="CC92" i="31"/>
  <c r="CD92" i="31"/>
  <c r="CC93" i="31"/>
  <c r="CD93" i="31"/>
  <c r="CC94" i="31"/>
  <c r="CD94" i="31"/>
  <c r="CC95" i="31"/>
  <c r="CD95" i="31"/>
  <c r="CC96" i="31"/>
  <c r="CD96" i="31"/>
  <c r="CC97" i="31"/>
  <c r="CC98" i="31"/>
  <c r="CD98" i="31"/>
  <c r="CD97" i="31"/>
  <c r="CC99" i="31"/>
  <c r="CD99" i="31"/>
  <c r="CC100" i="31"/>
  <c r="CD100" i="31"/>
  <c r="CC101" i="31"/>
  <c r="CD101" i="31"/>
  <c r="CC102" i="31"/>
  <c r="CD102" i="31"/>
  <c r="CC103" i="31"/>
  <c r="CD103" i="31"/>
  <c r="CC104" i="31"/>
  <c r="CD104" i="31"/>
  <c r="CC105" i="31"/>
  <c r="CD105" i="31"/>
  <c r="CC106" i="31"/>
  <c r="CD106" i="31"/>
  <c r="CC107" i="31"/>
  <c r="CD107" i="31"/>
  <c r="CC108" i="31"/>
  <c r="CC109" i="31"/>
  <c r="CD109" i="31"/>
  <c r="CC110" i="31"/>
  <c r="CD110" i="31"/>
  <c r="CD108" i="31"/>
  <c r="CC111" i="31"/>
  <c r="CD111" i="31"/>
  <c r="CC112" i="31"/>
  <c r="CD112" i="31"/>
  <c r="CC113" i="31"/>
  <c r="CD113" i="31"/>
  <c r="CC114" i="31"/>
  <c r="CD114" i="31"/>
  <c r="CC115" i="31"/>
  <c r="CD115" i="31"/>
  <c r="CC116" i="31"/>
  <c r="CD116" i="31"/>
  <c r="CC117" i="31"/>
  <c r="CD117" i="31"/>
  <c r="CC118" i="31"/>
  <c r="CD118" i="31"/>
  <c r="CC119" i="31"/>
  <c r="CD119" i="31"/>
  <c r="CC120" i="31"/>
  <c r="CD120" i="31"/>
  <c r="CC121" i="31"/>
  <c r="CD121" i="31"/>
  <c r="CC122" i="31"/>
  <c r="CD122" i="31"/>
  <c r="CC123" i="31"/>
  <c r="CD123" i="31"/>
  <c r="CC124" i="31"/>
  <c r="CD124" i="31"/>
  <c r="CC125" i="31"/>
  <c r="CD125" i="31"/>
  <c r="CC126" i="31"/>
  <c r="CD126" i="31"/>
  <c r="CC127" i="31"/>
  <c r="CC128" i="31"/>
  <c r="CD127" i="31"/>
  <c r="CD128" i="31"/>
  <c r="CC129" i="31"/>
  <c r="CD129" i="31"/>
  <c r="CC130" i="31"/>
  <c r="CD130" i="31"/>
  <c r="CC131" i="31"/>
  <c r="CD131" i="31"/>
  <c r="CC132" i="31"/>
  <c r="CD132" i="31"/>
  <c r="CC133" i="31"/>
  <c r="CD133" i="31"/>
  <c r="CC134" i="31"/>
  <c r="CD134" i="31"/>
  <c r="CC135" i="31"/>
  <c r="CD135" i="31"/>
  <c r="CC136" i="31"/>
  <c r="CD136" i="31"/>
  <c r="CC137" i="31"/>
  <c r="CD137" i="31"/>
  <c r="CC138" i="31"/>
  <c r="CD138" i="31"/>
  <c r="CC139" i="31"/>
  <c r="CD139" i="31"/>
  <c r="CC140" i="31"/>
  <c r="CD140" i="31"/>
  <c r="CC141" i="31"/>
  <c r="CD141" i="31"/>
  <c r="CC142" i="31"/>
  <c r="CD142" i="31"/>
  <c r="CC143" i="31"/>
  <c r="CD143" i="31"/>
  <c r="CC144" i="31"/>
  <c r="CD144" i="31"/>
  <c r="CC145" i="31"/>
  <c r="CD145" i="31"/>
  <c r="CC146" i="31"/>
  <c r="CD146" i="31"/>
  <c r="CC147" i="31"/>
  <c r="CD147" i="31"/>
  <c r="CC148" i="31"/>
  <c r="CD148" i="31"/>
  <c r="CC149" i="31"/>
  <c r="CD149" i="31"/>
  <c r="E16" i="10"/>
  <c r="J49" i="18" a="1"/>
  <c r="J49" i="18"/>
  <c r="J35" i="18"/>
  <c r="J36" i="18"/>
  <c r="J37" i="18"/>
  <c r="J38" i="18"/>
  <c r="J54" i="18"/>
  <c r="C8" i="13"/>
  <c r="J55" i="18"/>
  <c r="D8" i="13"/>
  <c r="J56" i="18"/>
  <c r="E8" i="13"/>
  <c r="J57" i="18"/>
  <c r="F8" i="13"/>
  <c r="H8" i="13"/>
  <c r="J8" i="13"/>
  <c r="M8" i="13"/>
  <c r="H16" i="13"/>
  <c r="I13" i="13"/>
  <c r="J13" i="13"/>
  <c r="M13" i="13"/>
  <c r="J16" i="13"/>
  <c r="K15" i="13"/>
  <c r="M15" i="13"/>
  <c r="M16" i="13"/>
  <c r="K16" i="13"/>
  <c r="J58" i="18"/>
  <c r="J60" i="18"/>
  <c r="C16" i="13"/>
  <c r="C28" i="13"/>
  <c r="E28" i="10"/>
  <c r="D16" i="13"/>
  <c r="E16" i="13"/>
  <c r="F16" i="13"/>
  <c r="I16" i="13"/>
  <c r="C23" i="13"/>
  <c r="D28" i="10"/>
  <c r="G35" i="18"/>
  <c r="H35" i="18"/>
  <c r="I35" i="18"/>
  <c r="G36" i="18"/>
  <c r="H36" i="18"/>
  <c r="I36" i="18"/>
  <c r="G37" i="18"/>
  <c r="H37" i="18"/>
  <c r="I37" i="18"/>
  <c r="G38" i="18"/>
  <c r="H38" i="18"/>
  <c r="I38" i="18"/>
  <c r="G49" i="18"/>
  <c r="H49" i="18"/>
  <c r="I49" i="18"/>
  <c r="G54" i="18"/>
  <c r="H54" i="18"/>
  <c r="I54" i="18"/>
  <c r="G55" i="18"/>
  <c r="H55" i="18"/>
  <c r="I55" i="18"/>
  <c r="G56" i="18"/>
  <c r="H56" i="18"/>
  <c r="I56" i="18"/>
  <c r="G57" i="18"/>
  <c r="H57" i="18"/>
  <c r="I57" i="18"/>
  <c r="G58" i="18"/>
  <c r="H58" i="18"/>
  <c r="I58" i="18"/>
  <c r="G60" i="18"/>
  <c r="H60" i="18"/>
  <c r="I60" i="18"/>
  <c r="D25" i="10"/>
  <c r="C30" i="13"/>
</calcChain>
</file>

<file path=xl/sharedStrings.xml><?xml version="1.0" encoding="utf-8"?>
<sst xmlns="http://schemas.openxmlformats.org/spreadsheetml/2006/main" count="2375" uniqueCount="1190">
  <si>
    <t>Question Sets</t>
  </si>
  <si>
    <t>Property</t>
  </si>
  <si>
    <t>Header</t>
  </si>
  <si>
    <t>Type</t>
  </si>
  <si>
    <t>Key</t>
  </si>
  <si>
    <t>Field Code</t>
  </si>
  <si>
    <t>Value</t>
  </si>
  <si>
    <t>Data Type</t>
  </si>
  <si>
    <t>Field Type</t>
  </si>
  <si>
    <t>Option Set</t>
  </si>
  <si>
    <t>Required</t>
  </si>
  <si>
    <t>Min Qty</t>
  </si>
  <si>
    <t>Max Qty</t>
  </si>
  <si>
    <t>Row</t>
  </si>
  <si>
    <t>X</t>
  </si>
  <si>
    <t>S</t>
  </si>
  <si>
    <t>M</t>
  </si>
  <si>
    <t>L</t>
  </si>
  <si>
    <t>Width</t>
  </si>
  <si>
    <t>Label</t>
  </si>
  <si>
    <t>Question</t>
  </si>
  <si>
    <t>Hide Condition</t>
  </si>
  <si>
    <t>Validation Rules</t>
  </si>
  <si>
    <t>Heading 2</t>
  </si>
  <si>
    <t>Heading 3</t>
  </si>
  <si>
    <t>Heading 4</t>
  </si>
  <si>
    <t>Paragraph</t>
  </si>
  <si>
    <t>HTML</t>
  </si>
  <si>
    <t>Terms</t>
  </si>
  <si>
    <t>Placeholder</t>
  </si>
  <si>
    <t>Help Message</t>
  </si>
  <si>
    <t>Tooltip</t>
  </si>
  <si>
    <t>Icon</t>
  </si>
  <si>
    <t>Default Value</t>
  </si>
  <si>
    <t>Calculated Value</t>
  </si>
  <si>
    <t>Assumed Value</t>
  </si>
  <si>
    <t>Used Value</t>
  </si>
  <si>
    <t>Custom Invalid</t>
  </si>
  <si>
    <t>Invalid</t>
  </si>
  <si>
    <t>Invalid Rollup</t>
  </si>
  <si>
    <t>Disabled Condition</t>
  </si>
  <si>
    <t>Summary Label</t>
  </si>
  <si>
    <t>Affects Premium</t>
  </si>
  <si>
    <t>Affects Triggers</t>
  </si>
  <si>
    <t>Workflow Role</t>
  </si>
  <si>
    <t>Container Class</t>
  </si>
  <si>
    <t>Container Style</t>
  </si>
  <si>
    <t>Text</t>
  </si>
  <si>
    <t>String</t>
  </si>
  <si>
    <t>Summary Key Mapping</t>
  </si>
  <si>
    <t>Config Count Fwd</t>
  </si>
  <si>
    <t>Config Count Back</t>
  </si>
  <si>
    <t>Config Options</t>
  </si>
  <si>
    <t>Config Validators</t>
  </si>
  <si>
    <t>Config TO Repeating</t>
  </si>
  <si>
    <t>Config TO</t>
  </si>
  <si>
    <t>Config Field</t>
  </si>
  <si>
    <t>Config Content</t>
  </si>
  <si>
    <t>Config Rollup</t>
  </si>
  <si>
    <t>Config Use Row</t>
  </si>
  <si>
    <t>Config Keys Nested</t>
  </si>
  <si>
    <t>Config Keys Nested Rollup</t>
  </si>
  <si>
    <t>Config Workflow Roles</t>
  </si>
  <si>
    <t>Calculation Count Back</t>
  </si>
  <si>
    <t>Calculation Repeating</t>
  </si>
  <si>
    <t>Calculation</t>
  </si>
  <si>
    <t>Calculation Rollup</t>
  </si>
  <si>
    <t>Output Config</t>
  </si>
  <si>
    <t>Output Config Keys Nested</t>
  </si>
  <si>
    <t>Output Calculation</t>
  </si>
  <si>
    <t>Rating Primary</t>
  </si>
  <si>
    <t>Yes</t>
  </si>
  <si>
    <t>Building Cover</t>
  </si>
  <si>
    <t>Buttons</t>
  </si>
  <si>
    <t>Yes/No</t>
  </si>
  <si>
    <t>Would you like to include building cover with your landlord insurance policy?</t>
  </si>
  <si>
    <t>Building Heading</t>
  </si>
  <si>
    <t>None</t>
  </si>
  <si>
    <t>12</t>
  </si>
  <si>
    <t>buildingCover == ''</t>
  </si>
  <si>
    <t>Property Details</t>
  </si>
  <si>
    <t>Building Sum Insured</t>
  </si>
  <si>
    <t>100000</t>
  </si>
  <si>
    <t>Currency</t>
  </si>
  <si>
    <t>5</t>
  </si>
  <si>
    <t>Insured value</t>
  </si>
  <si>
    <t>buildingCover != 'Yes'</t>
  </si>
  <si>
    <t>Sum Insured</t>
  </si>
  <si>
    <t>Rating State</t>
  </si>
  <si>
    <t>NSW</t>
  </si>
  <si>
    <t>Select</t>
  </si>
  <si>
    <t>State</t>
  </si>
  <si>
    <t>6</t>
  </si>
  <si>
    <t>4</t>
  </si>
  <si>
    <t>Building Postcode</t>
  </si>
  <si>
    <t>2000</t>
  </si>
  <si>
    <t>Postcode</t>
  </si>
  <si>
    <t>3</t>
  </si>
  <si>
    <t>customExpression('postcodeInState(fieldValue, ratingState)', 'The postcode entered does not match the selected state')</t>
  </si>
  <si>
    <t>Discount Code</t>
  </si>
  <si>
    <t>PC0318CRUISE</t>
  </si>
  <si>
    <t>300px</t>
  </si>
  <si>
    <t>If you have a discount code please enter it here:</t>
  </si>
  <si>
    <t>Discount Code Successful Message</t>
  </si>
  <si>
    <t>calculationResult('risk1.checks.discountCodeSuccessful') != 'Yes'</t>
  </si>
  <si>
    <t>&lt;div class='discount-code-successful'&gt;A discount of %{ calculationResult('risk1.checks.discountAmount') }% has been applied to your premium.&lt;/div&gt;</t>
  </si>
  <si>
    <t>Discount Code Unsuccessful Message</t>
  </si>
  <si>
    <t>calculationResult('risk1.checks.discountCodeUnsuccessful') != 'Yes'</t>
  </si>
  <si>
    <t>&lt;div class='discount-code-unsuccessful'&gt;The discount code you have entered is invalid.&lt;/div&gt;</t>
  </si>
  <si>
    <t>Building Sum Insured Display</t>
  </si>
  <si>
    <t>Hidden</t>
  </si>
  <si>
    <t>isDecimalNumber(buildingSumInsured) ? currencyAsString(buildingSumInsured, false) : 'Not Insured'</t>
  </si>
  <si>
    <t>Rating Secondary</t>
  </si>
  <si>
    <t>Contact</t>
  </si>
  <si>
    <t>Contact Name</t>
  </si>
  <si>
    <t>SDFSDF</t>
  </si>
  <si>
    <t>Name</t>
  </si>
  <si>
    <t>customerName</t>
  </si>
  <si>
    <t>Contact Email</t>
  </si>
  <si>
    <t>SFDFSD@SFDFDS.COM</t>
  </si>
  <si>
    <t>Email</t>
  </si>
  <si>
    <t>customerEmail</t>
  </si>
  <si>
    <t>Contact Phone</t>
  </si>
  <si>
    <t>Phone</t>
  </si>
  <si>
    <t>customerPhone</t>
  </si>
  <si>
    <t>Contact Mobile</t>
  </si>
  <si>
    <t>Mobile</t>
  </si>
  <si>
    <t>customerMobile</t>
  </si>
  <si>
    <t>Personal</t>
  </si>
  <si>
    <t>Property Heading</t>
  </si>
  <si>
    <t>Address</t>
  </si>
  <si>
    <t>Property Address</t>
  </si>
  <si>
    <t>ghjghj</t>
  </si>
  <si>
    <t>Street address</t>
  </si>
  <si>
    <t>Property Town</t>
  </si>
  <si>
    <t>ghjjhg</t>
  </si>
  <si>
    <t>Suburb</t>
  </si>
  <si>
    <t>Property State</t>
  </si>
  <si>
    <t>vic</t>
  </si>
  <si>
    <t>Please note that this value was entered on the first page of the form, and was used to calculate your premium. To change it please return to the first page.</t>
  </si>
  <si>
    <t>ratingState</t>
  </si>
  <si>
    <t>Property Postcode</t>
  </si>
  <si>
    <t>3000</t>
  </si>
  <si>
    <t>buildingPostcode</t>
  </si>
  <si>
    <t>Construction Heading</t>
  </si>
  <si>
    <t>Construction</t>
  </si>
  <si>
    <t>Property Type</t>
  </si>
  <si>
    <t>Property type</t>
  </si>
  <si>
    <t>Property Strata Status</t>
  </si>
  <si>
    <t>Strata status</t>
  </si>
  <si>
    <t>Property Construction</t>
  </si>
  <si>
    <t>Construction of building</t>
  </si>
  <si>
    <t>Property Year Built</t>
  </si>
  <si>
    <t>Number</t>
  </si>
  <si>
    <t>100px</t>
  </si>
  <si>
    <t>Year built</t>
  </si>
  <si>
    <t>Tenancy Heading</t>
  </si>
  <si>
    <t>Tenancy</t>
  </si>
  <si>
    <t>Property Rented Commercially</t>
  </si>
  <si>
    <t>Radio</t>
  </si>
  <si>
    <t>Is the building let/rented commercially? (e.g. Motel, Hotel)</t>
  </si>
  <si>
    <t>Property Body Corporate</t>
  </si>
  <si>
    <t>Does the building have a body corporate?</t>
  </si>
  <si>
    <t>Property Holiday Rental</t>
  </si>
  <si>
    <t>Is this a short term / holiday rental property?</t>
  </si>
  <si>
    <t>Property How Occupied</t>
  </si>
  <si>
    <t>How is the building occupied?</t>
  </si>
  <si>
    <t>propertyHolidayRental != 'No'</t>
  </si>
  <si>
    <t>Security Heading</t>
  </si>
  <si>
    <t>Security Features</t>
  </si>
  <si>
    <t>Security Deadlocks</t>
  </si>
  <si>
    <t>Boolean</t>
  </si>
  <si>
    <t>Checkbox</t>
  </si>
  <si>
    <t>Deadlocks on external doors</t>
  </si>
  <si>
    <t>Security Window Locks</t>
  </si>
  <si>
    <t>Key operated window locks</t>
  </si>
  <si>
    <t>Security Alarm</t>
  </si>
  <si>
    <t>Burglar alarm</t>
  </si>
  <si>
    <t>Security Monitoring</t>
  </si>
  <si>
    <t>Alarm connected to alarm company</t>
  </si>
  <si>
    <t>Property Club Branch Heading</t>
  </si>
  <si>
    <t>Property Club Branch</t>
  </si>
  <si>
    <t>FDSDFS</t>
  </si>
  <si>
    <t>Lease Heading</t>
  </si>
  <si>
    <t>Lease / Tenancy Details</t>
  </si>
  <si>
    <t>Weekly Rent</t>
  </si>
  <si>
    <t>150px</t>
  </si>
  <si>
    <t>What is the weekly rent?</t>
  </si>
  <si>
    <t>Weekly Rent Display</t>
  </si>
  <si>
    <t>(weeklyRent != null &amp;&amp; weeklyRent != '') ? currencyAsString(weeklyRent, false) : 'N/A'</t>
  </si>
  <si>
    <t>Application Form Completed</t>
  </si>
  <si>
    <t>Residential Tenancy Application Form completed?</t>
  </si>
  <si>
    <t>Bond Lodged</t>
  </si>
  <si>
    <t>Have the bond monies been lodged with the respective state authority?</t>
  </si>
  <si>
    <t>Insurance Heading</t>
  </si>
  <si>
    <t>Insurance Details</t>
  </si>
  <si>
    <t>Current Insurance Provider</t>
  </si>
  <si>
    <t>Current insurance provider</t>
  </si>
  <si>
    <t>Policy Start Date</t>
  </si>
  <si>
    <t>Date</t>
  </si>
  <si>
    <t>Date of insurance to commence</t>
  </si>
  <si>
    <t>customExpression('inTheNextDays(date(fieldValue), 45)', 'The start date must be in the next 45 days')</t>
  </si>
  <si>
    <t>dateAsString(today())</t>
  </si>
  <si>
    <t>policyInceptionDate</t>
  </si>
  <si>
    <t>Insured Name</t>
  </si>
  <si>
    <t>sfdsdf</t>
  </si>
  <si>
    <t>Insured name</t>
  </si>
  <si>
    <t>(Landlord or Company name)</t>
  </si>
  <si>
    <t>Policy End Date</t>
  </si>
  <si>
    <t>isDate(policyStartDate) ? dateAsString(addYears(date(policyStartDate), 1)) : ''</t>
  </si>
  <si>
    <t>policyExpiryDate</t>
  </si>
  <si>
    <t>Rent In Arrears</t>
  </si>
  <si>
    <t>Is the rent currently in arrears?</t>
  </si>
  <si>
    <t>Certificate Of Currency</t>
  </si>
  <si>
    <t>Do you require a Certificate of Currency for this property?</t>
  </si>
  <si>
    <t>Disclosure</t>
  </si>
  <si>
    <t>Disclosure Heading</t>
  </si>
  <si>
    <t>Duty of Disclosure</t>
  </si>
  <si>
    <t>History</t>
  </si>
  <si>
    <t>No</t>
  </si>
  <si>
    <t>Have you or anyone else to be insured under this insurance, been convicted of or had any fines or penalties imposed for any crime involving drugs, dishonesty, arson, theft, fraud or violence against any person or property during the last 10 years?</t>
  </si>
  <si>
    <t>History Details</t>
  </si>
  <si>
    <t>Text Area</t>
  </si>
  <si>
    <t>Please provide all relevant details:</t>
  </si>
  <si>
    <t>history != 'Yes'</t>
  </si>
  <si>
    <t>N/A</t>
  </si>
  <si>
    <t>Declined</t>
  </si>
  <si>
    <t>During the last 3 years has any insurer refused to insure your home and/or contents or any other property owned by you?</t>
  </si>
  <si>
    <t>Declined Details</t>
  </si>
  <si>
    <t>declined != 'Yes'</t>
  </si>
  <si>
    <t>Bankruptcy</t>
  </si>
  <si>
    <t>Have you been declared bankrupt and not been discharged for at least one year?</t>
  </si>
  <si>
    <t>Bankruptcy Details</t>
  </si>
  <si>
    <t>bankruptcy != 'Yes'</t>
  </si>
  <si>
    <t>Declaration</t>
  </si>
  <si>
    <t>Do you understand and accept your declaration?</t>
  </si>
  <si>
    <t>acceptedDeclaration()</t>
  </si>
  <si>
    <t>All answers and statements made by me/us in this application are true and accurate in every respect and no information has been withheld which is likely to affect the insurer’s decision about accepting this insurance.</t>
  </si>
  <si>
    <t>Payment Options</t>
  </si>
  <si>
    <t>Payment Option</t>
  </si>
  <si>
    <t>Payment Option Used</t>
  </si>
  <si>
    <t>Yearly</t>
  </si>
  <si>
    <t>Payment Methods</t>
  </si>
  <si>
    <t>Payment Method</t>
  </si>
  <si>
    <t>paymentOption == 'Yearly' ? paymentMethodSelect : 'Premium Funding'</t>
  </si>
  <si>
    <t>Credit Card Heading</t>
  </si>
  <si>
    <t>Credit Card Payment</t>
  </si>
  <si>
    <t>To pay for your insurance policy using Visa or Mastercard please enter your credit card details below.</t>
  </si>
  <si>
    <t>Payment Method Select</t>
  </si>
  <si>
    <t>AMEX</t>
  </si>
  <si>
    <t>Card type</t>
  </si>
  <si>
    <t>Credit Card Number</t>
  </si>
  <si>
    <t>123</t>
  </si>
  <si>
    <t>Card number</t>
  </si>
  <si>
    <t>isCreditCardNumber(); customExpression('creditCardType(fieldValue) == paymentMethodSelect', 'The credit card number you have entered does not match the card type you have selected.')</t>
  </si>
  <si>
    <t>_ _ _ _   _ _ _ _   _ _ _ _   _ _ _ _</t>
  </si>
  <si>
    <t>creditCardNumber</t>
  </si>
  <si>
    <t>Credit Card Name</t>
  </si>
  <si>
    <t>sdfdfs</t>
  </si>
  <si>
    <t>Name on card</t>
  </si>
  <si>
    <t>isName()</t>
  </si>
  <si>
    <t>creditCardName</t>
  </si>
  <si>
    <t>Credit Card Expiry Date</t>
  </si>
  <si>
    <t>12/12</t>
  </si>
  <si>
    <t>Expiry date</t>
  </si>
  <si>
    <t>isExpiryDate()</t>
  </si>
  <si>
    <t>_ _ / _ _</t>
  </si>
  <si>
    <t>creditCardExpiry</t>
  </si>
  <si>
    <t>Credit Card CCV</t>
  </si>
  <si>
    <t>CCV</t>
  </si>
  <si>
    <t>isCCV()</t>
  </si>
  <si>
    <t>_ _ _</t>
  </si>
  <si>
    <t>creditCardCCV</t>
  </si>
  <si>
    <t>Credit Card Message</t>
  </si>
  <si>
    <t>&lt;p&gt;Please note that the total amount payable is inclusive of any applicable credit card surcharges.&lt;/p&gt;&lt;p&gt;&lt;a href='https://www.deft.com.au/pds' target='_blank'&gt;This payment is powered by DEFT.&lt;/a&gt;&lt;/p&gt;</t>
  </si>
  <si>
    <t>Premium Funding Heading</t>
  </si>
  <si>
    <t>true</t>
  </si>
  <si>
    <t>Monthly Payment</t>
  </si>
  <si>
    <t>To pay for your insurance policy using Premium Funding please provide your account details, and ensure that you have read the terms and conditions.</t>
  </si>
  <si>
    <t>Premium Funding Account Name</t>
  </si>
  <si>
    <t>Account Name</t>
  </si>
  <si>
    <t>Premium Funding BSB</t>
  </si>
  <si>
    <t>BSB</t>
  </si>
  <si>
    <t>isBSB()</t>
  </si>
  <si>
    <t>Premium Funding Account Number</t>
  </si>
  <si>
    <t>Account Number</t>
  </si>
  <si>
    <t>isNumber()</t>
  </si>
  <si>
    <t>Success Page</t>
  </si>
  <si>
    <t>Send Invoice Message Email</t>
  </si>
  <si>
    <t>deliveryMethod != 'Email'</t>
  </si>
  <si>
    <t>Thank you for your purchase. Your insurance documents as well as your invoice will be sent to you by email shortly.</t>
  </si>
  <si>
    <t>Send Invoice Message Post</t>
  </si>
  <si>
    <t>deliveryMethod != 'By post'</t>
  </si>
  <si>
    <t>Thank you for your purchase. Based on your earlier choices your insurance documents as well as your invoice will be sent to you via post.</t>
  </si>
  <si>
    <t>Payment Option Message Pay Now</t>
  </si>
  <si>
    <t xml:space="preserve">paymentMethod != 'Pay now with credit card' </t>
  </si>
  <si>
    <t>Please note that the invoice you will receive together with your insurance documents is just a copy for your records. No further payments are due.</t>
  </si>
  <si>
    <t>Payment Option Message Send Invoice</t>
  </si>
  <si>
    <t xml:space="preserve">paymentMethod != 'Send me an invoice' </t>
  </si>
  <si>
    <t>Please note that your invoice must be paid within the next 14 days in order for your policy to remain valid.</t>
  </si>
  <si>
    <t>Repeating Question Sets</t>
  </si>
  <si>
    <t>Field Key Prefix</t>
  </si>
  <si>
    <t>Field Key</t>
  </si>
  <si>
    <t>Value 1</t>
  </si>
  <si>
    <t>Value 2</t>
  </si>
  <si>
    <t>Value 3</t>
  </si>
  <si>
    <t>Value 4</t>
  </si>
  <si>
    <t>Value 5</t>
  </si>
  <si>
    <t>Value 6</t>
  </si>
  <si>
    <t>Value 7</t>
  </si>
  <si>
    <t>Value 8</t>
  </si>
  <si>
    <t>Value 9</t>
  </si>
  <si>
    <t>Value 10</t>
  </si>
  <si>
    <t>Total</t>
  </si>
  <si>
    <t>Count</t>
  </si>
  <si>
    <t>Count 1</t>
  </si>
  <si>
    <t>Invalid 1</t>
  </si>
  <si>
    <t>Calculation 1</t>
  </si>
  <si>
    <t>Count 2</t>
  </si>
  <si>
    <t>Invalid 2</t>
  </si>
  <si>
    <t>Calculation 2</t>
  </si>
  <si>
    <t>Count 3</t>
  </si>
  <si>
    <t>Invalid 3</t>
  </si>
  <si>
    <t>Calculation 3</t>
  </si>
  <si>
    <t>Count 4</t>
  </si>
  <si>
    <t>Invalid 4</t>
  </si>
  <si>
    <t>Calculation 4</t>
  </si>
  <si>
    <t>Count 5</t>
  </si>
  <si>
    <t>Invalid 5</t>
  </si>
  <si>
    <t>Calculation 5</t>
  </si>
  <si>
    <t>Count 6</t>
  </si>
  <si>
    <t>Invalid 6</t>
  </si>
  <si>
    <t>Calculation 6</t>
  </si>
  <si>
    <t>Count 7</t>
  </si>
  <si>
    <t>Invalid 7</t>
  </si>
  <si>
    <t>Calculation 7</t>
  </si>
  <si>
    <t>Count 8</t>
  </si>
  <si>
    <t>Invalid 8</t>
  </si>
  <si>
    <t>Calculation 8</t>
  </si>
  <si>
    <t>Count 9</t>
  </si>
  <si>
    <t>Invalid 9</t>
  </si>
  <si>
    <t>Calculation 9</t>
  </si>
  <si>
    <t>Count 10</t>
  </si>
  <si>
    <t>Invalid 10</t>
  </si>
  <si>
    <t>Calculation 10</t>
  </si>
  <si>
    <t>Repeating 1</t>
  </si>
  <si>
    <t>Repeating 2</t>
  </si>
  <si>
    <t>Repeating 3</t>
  </si>
  <si>
    <t>Repeating 4</t>
  </si>
  <si>
    <t>Repeating 5</t>
  </si>
  <si>
    <t>Question Options</t>
  </si>
  <si>
    <t>Display</t>
  </si>
  <si>
    <t>Config Buttons</t>
  </si>
  <si>
    <t>Config Radio</t>
  </si>
  <si>
    <t>Config Select</t>
  </si>
  <si>
    <t>House</t>
  </si>
  <si>
    <t>Townhouse</t>
  </si>
  <si>
    <t>Villa</t>
  </si>
  <si>
    <t>Unit</t>
  </si>
  <si>
    <t>ACT</t>
  </si>
  <si>
    <t>NT</t>
  </si>
  <si>
    <t>QLD</t>
  </si>
  <si>
    <t>SA</t>
  </si>
  <si>
    <t>TAS</t>
  </si>
  <si>
    <t>VIC</t>
  </si>
  <si>
    <t>WA</t>
  </si>
  <si>
    <t>Free standing</t>
  </si>
  <si>
    <t>Part of strata-title</t>
  </si>
  <si>
    <t>Strata-title</t>
  </si>
  <si>
    <t>Double brick</t>
  </si>
  <si>
    <t>Brick veneer</t>
  </si>
  <si>
    <t>Timber</t>
  </si>
  <si>
    <t>Fibro/asbestos cement</t>
  </si>
  <si>
    <t>Concrete block</t>
  </si>
  <si>
    <t>Other</t>
  </si>
  <si>
    <t>glyphicon-ok md</t>
  </si>
  <si>
    <t>glyphicon-remove md</t>
  </si>
  <si>
    <t>Tenant</t>
  </si>
  <si>
    <t>Unoccupied</t>
  </si>
  <si>
    <t>Payment Options Custom</t>
  </si>
  <si>
    <t>Single payment using credit card</t>
  </si>
  <si>
    <t>Monthly payments using premium funding</t>
  </si>
  <si>
    <t>Options 13</t>
  </si>
  <si>
    <t>Not a Property Club Member</t>
  </si>
  <si>
    <t>Sunshine Coast – Bridget Kraft</t>
  </si>
  <si>
    <t>Sewell Branch – Jake Sewell</t>
  </si>
  <si>
    <t>Galway Branch – Roger Galway</t>
  </si>
  <si>
    <t>Worboys Branch – Carol Worboys</t>
  </si>
  <si>
    <t>Byrnes Branch – Phillip Byrnes</t>
  </si>
  <si>
    <t>Ford Branch – Chris &amp; Leonie Ford</t>
  </si>
  <si>
    <t>Stead Branch – Jenny Stead</t>
  </si>
  <si>
    <t>Hilly &amp; Woods – Glenn Hilly &amp; Maree Woods</t>
  </si>
  <si>
    <t>Parkinson Branch – Robert &amp; Jan Parkinson</t>
  </si>
  <si>
    <t>Blakebrough – Barry &amp; Helen Blakebrough</t>
  </si>
  <si>
    <t>Troy G Branch – Troy Gunasekera</t>
  </si>
  <si>
    <t>Ahluwalia – Harpal Ahluwalia</t>
  </si>
  <si>
    <t>Options 14</t>
  </si>
  <si>
    <t>Options 15</t>
  </si>
  <si>
    <t>Options 16</t>
  </si>
  <si>
    <t>Options 17</t>
  </si>
  <si>
    <t>Options 18</t>
  </si>
  <si>
    <t>Options 19</t>
  </si>
  <si>
    <t>Options 20</t>
  </si>
  <si>
    <t>Options 21</t>
  </si>
  <si>
    <t>Options 22</t>
  </si>
  <si>
    <t>Options 23</t>
  </si>
  <si>
    <t>Options 24</t>
  </si>
  <si>
    <t>Options 25</t>
  </si>
  <si>
    <t>Options 26</t>
  </si>
  <si>
    <t>Options 27</t>
  </si>
  <si>
    <t>Options 28</t>
  </si>
  <si>
    <t>Pay now with credit card</t>
  </si>
  <si>
    <t>Monthly</t>
  </si>
  <si>
    <t>Pay monthly with Premium Funding</t>
  </si>
  <si>
    <t>Fortnightly</t>
  </si>
  <si>
    <t>Weekly</t>
  </si>
  <si>
    <t>Premium Funding</t>
  </si>
  <si>
    <t>VISA</t>
  </si>
  <si>
    <t>Mastercard</t>
  </si>
  <si>
    <t>Diners Club</t>
  </si>
  <si>
    <t>Option X</t>
  </si>
  <si>
    <t>Triggers</t>
  </si>
  <si>
    <t>Config</t>
  </si>
  <si>
    <t>Message</t>
  </si>
  <si>
    <t>Soft Referral</t>
  </si>
  <si>
    <t>Insolvency</t>
  </si>
  <si>
    <t>Hard Referral</t>
  </si>
  <si>
    <t>Unfortunately we cannot calculate a premium because your property is commercially rented.</t>
  </si>
  <si>
    <t>Holiday Rental Property</t>
  </si>
  <si>
    <t>Unfortunately we cannot calculate a premium because your property is a short term / holiday rental.</t>
  </si>
  <si>
    <t>Unfortunately we cannot offer you building cover based on your postcode.</t>
  </si>
  <si>
    <t>Decline</t>
  </si>
  <si>
    <t>Error</t>
  </si>
  <si>
    <t>No Cover Selected</t>
  </si>
  <si>
    <t>Test 1</t>
  </si>
  <si>
    <t>Test 2</t>
  </si>
  <si>
    <t>Test 3</t>
  </si>
  <si>
    <t>Test 4</t>
  </si>
  <si>
    <t>Settings</t>
  </si>
  <si>
    <t>Risk Name</t>
  </si>
  <si>
    <t>Field Code Prefix</t>
  </si>
  <si>
    <t>P</t>
  </si>
  <si>
    <t>Rating Factors</t>
  </si>
  <si>
    <t>Checks</t>
  </si>
  <si>
    <t>Policy Start Date Formatted</t>
  </si>
  <si>
    <t>Policy End Date Formatted</t>
  </si>
  <si>
    <t>Discount Code Successful</t>
  </si>
  <si>
    <t>Discount Code Unsuccessful</t>
  </si>
  <si>
    <t>Discount Amount</t>
  </si>
  <si>
    <t>Premium</t>
  </si>
  <si>
    <t>Building Rate</t>
  </si>
  <si>
    <t>Building Premium</t>
  </si>
  <si>
    <t>Building Discount Rate</t>
  </si>
  <si>
    <t>Building Discount Amount</t>
  </si>
  <si>
    <t>Building Discount Total</t>
  </si>
  <si>
    <t>Building Discounted Premium</t>
  </si>
  <si>
    <t>Landlord Premium</t>
  </si>
  <si>
    <t>Landlord Discount Rate</t>
  </si>
  <si>
    <t>Landlord Discount Amount</t>
  </si>
  <si>
    <t>Landlord Discount Total</t>
  </si>
  <si>
    <t>Landlord Discounted Premium</t>
  </si>
  <si>
    <t>Total Discounted Premium</t>
  </si>
  <si>
    <t>Broker Fees</t>
  </si>
  <si>
    <t>Broker Fee Building</t>
  </si>
  <si>
    <t>Broker Fee Landlord</t>
  </si>
  <si>
    <t>Statutory Rates</t>
  </si>
  <si>
    <t>Risk Type</t>
  </si>
  <si>
    <t>General</t>
  </si>
  <si>
    <t>ESL Applicability</t>
  </si>
  <si>
    <t>Applicable</t>
  </si>
  <si>
    <t>Not Applicable</t>
  </si>
  <si>
    <t>Jurisdiction</t>
  </si>
  <si>
    <t>ESL Rate</t>
  </si>
  <si>
    <t>GST Rate</t>
  </si>
  <si>
    <t>SD Rate</t>
  </si>
  <si>
    <t>Payment</t>
  </si>
  <si>
    <t>ESL</t>
  </si>
  <si>
    <t>GST</t>
  </si>
  <si>
    <t>SD</t>
  </si>
  <si>
    <t>Discount Total</t>
  </si>
  <si>
    <t>Total Discounted Amount Including Statutory Charges</t>
  </si>
  <si>
    <t>Include Risk</t>
  </si>
  <si>
    <t>Total Premium</t>
  </si>
  <si>
    <t>Public Liability</t>
  </si>
  <si>
    <t>Key Prefix</t>
  </si>
  <si>
    <t>PL</t>
  </si>
  <si>
    <t>Base premium</t>
  </si>
  <si>
    <t>Blah</t>
  </si>
  <si>
    <t>Something</t>
  </si>
  <si>
    <t>Val</t>
  </si>
  <si>
    <t>Please note: Rate entries in each category must be entered in chronological order, i.e. from older (top) to newer (bottom)</t>
  </si>
  <si>
    <t>Effective Date</t>
  </si>
  <si>
    <t>Next Value</t>
  </si>
  <si>
    <t>Stamp Duty</t>
  </si>
  <si>
    <t>Risk Types</t>
  </si>
  <si>
    <t>Professional Indemnity</t>
  </si>
  <si>
    <t>Motor</t>
  </si>
  <si>
    <t>Farm</t>
  </si>
  <si>
    <t>ESL Eligibility</t>
  </si>
  <si>
    <t>Payments</t>
  </si>
  <si>
    <t>Item</t>
  </si>
  <si>
    <t>Direct</t>
  </si>
  <si>
    <t>Default</t>
  </si>
  <si>
    <t>Number Of Instalments</t>
  </si>
  <si>
    <t>Once Off Fee</t>
  </si>
  <si>
    <t>Per Instalment Fee</t>
  </si>
  <si>
    <t>Interest Rate</t>
  </si>
  <si>
    <t>Funded</t>
  </si>
  <si>
    <t>Enabled</t>
  </si>
  <si>
    <t>Transaction Fee</t>
  </si>
  <si>
    <t>Merchant Fee</t>
  </si>
  <si>
    <t>Totals</t>
  </si>
  <si>
    <t>Cost Breakdown</t>
  </si>
  <si>
    <t>Service Fees</t>
  </si>
  <si>
    <t>Sub Total 1</t>
  </si>
  <si>
    <t>Interest</t>
  </si>
  <si>
    <t>Sub Total 2</t>
  </si>
  <si>
    <t>Merchant Fees</t>
  </si>
  <si>
    <t>Transaction Costs</t>
  </si>
  <si>
    <t>Insurance Policy</t>
  </si>
  <si>
    <t>Other Charges</t>
  </si>
  <si>
    <t>Insurer Fees</t>
  </si>
  <si>
    <t>Other Fees</t>
  </si>
  <si>
    <t>Instalments</t>
  </si>
  <si>
    <t>Annual Instalments</t>
  </si>
  <si>
    <t>Instalment Amount</t>
  </si>
  <si>
    <t>Revenue</t>
  </si>
  <si>
    <t>Amount</t>
  </si>
  <si>
    <t>Commission</t>
  </si>
  <si>
    <t>Service Fee</t>
  </si>
  <si>
    <t>Config Min</t>
  </si>
  <si>
    <t>Permissions</t>
  </si>
  <si>
    <t>Production Domains</t>
  </si>
  <si>
    <t>www.website.com</t>
  </si>
  <si>
    <t>Staging Domains</t>
  </si>
  <si>
    <t>staging.website.com</t>
  </si>
  <si>
    <t>Development Domains</t>
  </si>
  <si>
    <t>dev.website.com</t>
  </si>
  <si>
    <t>Financial</t>
  </si>
  <si>
    <t>Commission Rate</t>
  </si>
  <si>
    <t>Service Fee Once Off</t>
  </si>
  <si>
    <t>Service Fee Premium Percent</t>
  </si>
  <si>
    <t>Styling</t>
  </si>
  <si>
    <t>Google Fonts</t>
  </si>
  <si>
    <t>Headings</t>
  </si>
  <si>
    <t>Montserrat</t>
  </si>
  <si>
    <t>Body Text</t>
  </si>
  <si>
    <t>Nunito</t>
  </si>
  <si>
    <t xml:space="preserve">Labels </t>
  </si>
  <si>
    <t>Font Weight</t>
  </si>
  <si>
    <t>Primary Colours</t>
  </si>
  <si>
    <t>Background 1</t>
  </si>
  <si>
    <t>#FFFFFF</t>
  </si>
  <si>
    <t>Background 2</t>
  </si>
  <si>
    <t>#f5f8fc</t>
  </si>
  <si>
    <t>Background 3</t>
  </si>
  <si>
    <t>#d9e1e8</t>
  </si>
  <si>
    <t>Foreground 1</t>
  </si>
  <si>
    <t>#1d1c1c</t>
  </si>
  <si>
    <t>Foreground 2</t>
  </si>
  <si>
    <t>#4e4e4f</t>
  </si>
  <si>
    <t>Accent 1</t>
  </si>
  <si>
    <t>#d6272b</t>
  </si>
  <si>
    <t>Accent 2</t>
  </si>
  <si>
    <t>Borders</t>
  </si>
  <si>
    <t>#c0c8d2</t>
  </si>
  <si>
    <t>#e4970a</t>
  </si>
  <si>
    <t>#e40a20</t>
  </si>
  <si>
    <t>Tooltip Icon</t>
  </si>
  <si>
    <t>fa-question-circle</t>
  </si>
  <si>
    <t>Default Border Radius</t>
  </si>
  <si>
    <t>3px</t>
  </si>
  <si>
    <t>Scroll Duration Multiplier</t>
  </si>
  <si>
    <t>Sidebar Width</t>
  </si>
  <si>
    <t>Sidebar Payment Options</t>
  </si>
  <si>
    <t>Small Device Margin</t>
  </si>
  <si>
    <t>Offset Top XS</t>
  </si>
  <si>
    <t>Offset Top SM</t>
  </si>
  <si>
    <t>Offset Top MD</t>
  </si>
  <si>
    <t>Offset Top LG</t>
  </si>
  <si>
    <t>Offset Top XL</t>
  </si>
  <si>
    <t>Styles</t>
  </si>
  <si>
    <t>Element</t>
  </si>
  <si>
    <t>Selector</t>
  </si>
  <si>
    <t>Font Family</t>
  </si>
  <si>
    <t>Font Family Default</t>
  </si>
  <si>
    <t>Font Family Used</t>
  </si>
  <si>
    <t>Font Size</t>
  </si>
  <si>
    <t>Font Size Default</t>
  </si>
  <si>
    <t>Font Size Used</t>
  </si>
  <si>
    <t>Font Weight Default</t>
  </si>
  <si>
    <t>Font Weight Used</t>
  </si>
  <si>
    <t>Colour</t>
  </si>
  <si>
    <t>Colour Default</t>
  </si>
  <si>
    <t>Colour Used</t>
  </si>
  <si>
    <t>Background</t>
  </si>
  <si>
    <t>Background Default</t>
  </si>
  <si>
    <t>Background Used</t>
  </si>
  <si>
    <t>Border</t>
  </si>
  <si>
    <t>Border Default</t>
  </si>
  <si>
    <t>Border Used</t>
  </si>
  <si>
    <t>Border Radius</t>
  </si>
  <si>
    <t>Border Radius Default</t>
  </si>
  <si>
    <t>Border Radius Used</t>
  </si>
  <si>
    <t>MT</t>
  </si>
  <si>
    <t>MT Default</t>
  </si>
  <si>
    <t>MT Used</t>
  </si>
  <si>
    <t>MR</t>
  </si>
  <si>
    <t>MR Default</t>
  </si>
  <si>
    <t>MR Used</t>
  </si>
  <si>
    <t>MB</t>
  </si>
  <si>
    <t>MB Default</t>
  </si>
  <si>
    <t>MB Used</t>
  </si>
  <si>
    <t>ML</t>
  </si>
  <si>
    <t>ML Default</t>
  </si>
  <si>
    <t>ML Used</t>
  </si>
  <si>
    <t>PT</t>
  </si>
  <si>
    <t>PT Default</t>
  </si>
  <si>
    <t>PT Used</t>
  </si>
  <si>
    <t>PR</t>
  </si>
  <si>
    <t>PR Default</t>
  </si>
  <si>
    <t>PR Used</t>
  </si>
  <si>
    <t>PB</t>
  </si>
  <si>
    <t>PB Default</t>
  </si>
  <si>
    <t>PB Used</t>
  </si>
  <si>
    <t>PL Default</t>
  </si>
  <si>
    <t>PL Used</t>
  </si>
  <si>
    <t>BT</t>
  </si>
  <si>
    <t>BT Default</t>
  </si>
  <si>
    <t>BT Used</t>
  </si>
  <si>
    <t>BR</t>
  </si>
  <si>
    <t>BR Default</t>
  </si>
  <si>
    <t>BR Used</t>
  </si>
  <si>
    <t>BB</t>
  </si>
  <si>
    <t>BB Default</t>
  </si>
  <si>
    <t>BB Used</t>
  </si>
  <si>
    <t>BL</t>
  </si>
  <si>
    <t>BL Default</t>
  </si>
  <si>
    <t>BL Used</t>
  </si>
  <si>
    <t>Width Default</t>
  </si>
  <si>
    <t>Width Used</t>
  </si>
  <si>
    <t>Height</t>
  </si>
  <si>
    <t>Height Default</t>
  </si>
  <si>
    <t>Height Used</t>
  </si>
  <si>
    <t>Top</t>
  </si>
  <si>
    <t>Top Default</t>
  </si>
  <si>
    <t>Top Used</t>
  </si>
  <si>
    <t>Right</t>
  </si>
  <si>
    <t>Right Default</t>
  </si>
  <si>
    <t>Right Used</t>
  </si>
  <si>
    <t>Bottom</t>
  </si>
  <si>
    <t>Bottom Default</t>
  </si>
  <si>
    <t>Bottom Used</t>
  </si>
  <si>
    <t>Left</t>
  </si>
  <si>
    <t>Left Default</t>
  </si>
  <si>
    <t>Left Used</t>
  </si>
  <si>
    <t>Custom</t>
  </si>
  <si>
    <t>Font</t>
  </si>
  <si>
    <t>Unique Font</t>
  </si>
  <si>
    <t>Config Font</t>
  </si>
  <si>
    <t>Config Properties</t>
  </si>
  <si>
    <t>Panels</t>
  </si>
  <si>
    <t>Body</t>
  </si>
  <si>
    <t>body</t>
  </si>
  <si>
    <t>15px</t>
  </si>
  <si>
    <t>0</t>
  </si>
  <si>
    <t>30px</t>
  </si>
  <si>
    <t>Progress</t>
  </si>
  <si>
    <t>nav#progress-bar</t>
  </si>
  <si>
    <t>Heading</t>
  </si>
  <si>
    <t>h1</t>
  </si>
  <si>
    <t>45px</t>
  </si>
  <si>
    <t>40px</t>
  </si>
  <si>
    <t>Sidebar</t>
  </si>
  <si>
    <t>aside#sidebar</t>
  </si>
  <si>
    <t>Section</t>
  </si>
  <si>
    <t>section</t>
  </si>
  <si>
    <t>Article</t>
  </si>
  <si>
    <t>article</t>
  </si>
  <si>
    <t>#ffffff</t>
  </si>
  <si>
    <t>23px</t>
  </si>
  <si>
    <t>20px</t>
  </si>
  <si>
    <t>Actions</t>
  </si>
  <si>
    <t>nav#footer-actions</t>
  </si>
  <si>
    <t>50px</t>
  </si>
  <si>
    <t>Section Text</t>
  </si>
  <si>
    <t>Heading 1</t>
  </si>
  <si>
    <t>section h2</t>
  </si>
  <si>
    <t>35px</t>
  </si>
  <si>
    <t>10px</t>
  </si>
  <si>
    <t>section h3</t>
  </si>
  <si>
    <t>24px</t>
  </si>
  <si>
    <t>section h4</t>
  </si>
  <si>
    <t>section p</t>
  </si>
  <si>
    <t>5px</t>
  </si>
  <si>
    <t>Form Fields</t>
  </si>
  <si>
    <t>Field Wrapper</t>
  </si>
  <si>
    <t>formly-field .form-group</t>
  </si>
  <si>
    <t>Field Content</t>
  </si>
  <si>
    <t>formly-field .field-content</t>
  </si>
  <si>
    <t>formly-field label</t>
  </si>
  <si>
    <t>16px</t>
  </si>
  <si>
    <t>14px</t>
  </si>
  <si>
    <t>formly-field .question</t>
  </si>
  <si>
    <t>0px</t>
  </si>
  <si>
    <t>Help Text</t>
  </si>
  <si>
    <t>formly-field small.text-muted</t>
  </si>
  <si>
    <t>13px</t>
  </si>
  <si>
    <t>Form Control</t>
  </si>
  <si>
    <t>formly-field .form-control</t>
  </si>
  <si>
    <t>none</t>
  </si>
  <si>
    <t>12px</t>
  </si>
  <si>
    <t>Form Control Addon</t>
  </si>
  <si>
    <t>formly-field span.input-group-addon</t>
  </si>
  <si>
    <t>Form Control Active</t>
  </si>
  <si>
    <t>formly-field .form-control.ng-valid:focus, formly-field .form-control.ng-invalid:focus, formly-field .form-control.ng-pending:focus</t>
  </si>
  <si>
    <t>Form Control Valid</t>
  </si>
  <si>
    <t>formly-field .form-control.ng-valid.ng-touched</t>
  </si>
  <si>
    <t>7px solid #4a9049</t>
  </si>
  <si>
    <t>Form Control Invalid</t>
  </si>
  <si>
    <t>formly-field .form-control.ng-invalid.ng-touched</t>
  </si>
  <si>
    <t>7px solid #b33345</t>
  </si>
  <si>
    <t>Form Control Pending</t>
  </si>
  <si>
    <t>formly-field .form-control.ng-pending.ng-touched</t>
  </si>
  <si>
    <t>Form Control Disabled</t>
  </si>
  <si>
    <t>formly-field .form-control[disabled]</t>
  </si>
  <si>
    <t>#f6f8fd</t>
  </si>
  <si>
    <t>Validation Message</t>
  </si>
  <si>
    <t>formly-field formly-validation-message</t>
  </si>
  <si>
    <t>#b33345</t>
  </si>
  <si>
    <t>formly-field textarea</t>
  </si>
  <si>
    <t>Terms And Conditions</t>
  </si>
  <si>
    <t>formly-field div.terms-and-conditions</t>
  </si>
  <si>
    <t>25px</t>
  </si>
  <si>
    <t>Terms And Conditions Paragraph</t>
  </si>
  <si>
    <t>formly-field div.terms-and-conditions p</t>
  </si>
  <si>
    <t>Terms And Conditions List</t>
  </si>
  <si>
    <t>formly-field div.terms-and-conditions ol</t>
  </si>
  <si>
    <t>Terms And Conditions Item</t>
  </si>
  <si>
    <t>formly-field div.terms-and-conditions li</t>
  </si>
  <si>
    <t>formly-field .content-field</t>
  </si>
  <si>
    <t>-15px</t>
  </si>
  <si>
    <t>Button Set</t>
  </si>
  <si>
    <t>formly-field div.btn-group</t>
  </si>
  <si>
    <t>Button</t>
  </si>
  <si>
    <t>formly-field label.btn, formly-field label.btn:hover, formly-field label.btn:active</t>
  </si>
  <si>
    <t>7px</t>
  </si>
  <si>
    <t>18px</t>
  </si>
  <si>
    <t>Button Selected</t>
  </si>
  <si>
    <t>formly-field label.btn.selected, formly-field label.btn.selected:hover, formly-field label.selected:active</t>
  </si>
  <si>
    <t>Button Icon</t>
  </si>
  <si>
    <t>formly-field label .btn-icon</t>
  </si>
  <si>
    <t>Icon Small</t>
  </si>
  <si>
    <t>formly-field label .btn-icon .sm</t>
  </si>
  <si>
    <t>-4px</t>
  </si>
  <si>
    <t>Icon Medium</t>
  </si>
  <si>
    <t>formly-field label .btn-icon .md</t>
  </si>
  <si>
    <t>-2px</t>
  </si>
  <si>
    <t>Icon Large</t>
  </si>
  <si>
    <t>formly-field label .btn-icon .lg</t>
  </si>
  <si>
    <t>Repeating</t>
  </si>
  <si>
    <t>Repeating Question Set</t>
  </si>
  <si>
    <t>formly-field .repeating-question-set</t>
  </si>
  <si>
    <t>Repeating Button Default</t>
  </si>
  <si>
    <t>formly-field .repeating .btn</t>
  </si>
  <si>
    <t>Repeating Add Button</t>
  </si>
  <si>
    <t>formly-field .repeating .btn.btn-add-item</t>
  </si>
  <si>
    <t>Repeating Add Button Hover</t>
  </si>
  <si>
    <t>formly-field .repeating .btn.btn-add-item:hover</t>
  </si>
  <si>
    <t>Repeating Add Button Active</t>
  </si>
  <si>
    <t>formly-field .repeating .btn.btn-add-item:active</t>
  </si>
  <si>
    <t>Repeating Add Button Icon</t>
  </si>
  <si>
    <t>formly-field .repeating .btn.btn-add-item .btn-icon</t>
  </si>
  <si>
    <t>2px</t>
  </si>
  <si>
    <t>1px</t>
  </si>
  <si>
    <t>Repeating Remove Button</t>
  </si>
  <si>
    <t>formly-field .repeating .btn.btn-remove-item</t>
  </si>
  <si>
    <t>Repeating Remove Button Hover</t>
  </si>
  <si>
    <t>formly-field .repeating .btn.btn-remove-item:hover</t>
  </si>
  <si>
    <t>Repeating Remove Button Active</t>
  </si>
  <si>
    <t>formly-field .repeating .btn.btn-remove-item:active</t>
  </si>
  <si>
    <t>Repeating Remove Button Icon</t>
  </si>
  <si>
    <t>formly-field .repeating .btn.btn-remove-item .btn-icon</t>
  </si>
  <si>
    <t>Datepicker</t>
  </si>
  <si>
    <t>Panel</t>
  </si>
  <si>
    <t>.ui-datepicker.ui-widget.ui-widget-content</t>
  </si>
  <si>
    <t>4px</t>
  </si>
  <si>
    <t>.ui-datepicker .ui-datepicker-header</t>
  </si>
  <si>
    <t>Month Year Select</t>
  </si>
  <si>
    <t>.ui-datepicker .ui-datepicker-title select, .ui-datepicker select.ui-datepicker-month, .ui-datepicker select.ui-datepicker-year</t>
  </si>
  <si>
    <t>40%</t>
  </si>
  <si>
    <t>Weekday Name</t>
  </si>
  <si>
    <t>.ui-datepicker .ui-datepicker-calendar th</t>
  </si>
  <si>
    <t>Date Cell</t>
  </si>
  <si>
    <t>.ui-widget-content .ui-state-default</t>
  </si>
  <si>
    <t>Date Cell Hover</t>
  </si>
  <si>
    <t>.ui-widget-content .ui-state-hover</t>
  </si>
  <si>
    <t>Date Cell Today</t>
  </si>
  <si>
    <t>.ui-widget-content .ui-state-highlight</t>
  </si>
  <si>
    <t>Date Cell Selected</t>
  </si>
  <si>
    <t>.ui-widget-content .ui-state-active</t>
  </si>
  <si>
    <t>formly-field radio-field</t>
  </si>
  <si>
    <t>formly-field .radio label</t>
  </si>
  <si>
    <t>formly-field .radio input[type=radio] ~ .check</t>
  </si>
  <si>
    <t>100%</t>
  </si>
  <si>
    <t>Radio Fill</t>
  </si>
  <si>
    <t>formly-field .radio input[type=radio]:checked ~ .check .inside</t>
  </si>
  <si>
    <t>8px</t>
  </si>
  <si>
    <t>formly-field checkbox-field</t>
  </si>
  <si>
    <t>formly-field .checkbox label</t>
  </si>
  <si>
    <t>formly-field .checkbox input[type=checkbox] ~ .check</t>
  </si>
  <si>
    <t>17px</t>
  </si>
  <si>
    <t>Checkbox Fill</t>
  </si>
  <si>
    <t>formly-field .checkbox input[type=checkbox] ~ .check .inside</t>
  </si>
  <si>
    <t>.tooltip-icon</t>
  </si>
  <si>
    <t>.popover</t>
  </si>
  <si>
    <t>6px</t>
  </si>
  <si>
    <t>max-width: 350px</t>
  </si>
  <si>
    <t>.popover-title</t>
  </si>
  <si>
    <t>.popover-content</t>
  </si>
  <si>
    <t>Action Icon</t>
  </si>
  <si>
    <t>nav .btn-icon</t>
  </si>
  <si>
    <t>Action Default</t>
  </si>
  <si>
    <t>nav .btn</t>
  </si>
  <si>
    <t>Action Primary</t>
  </si>
  <si>
    <t>nav .btn.btn-primary</t>
  </si>
  <si>
    <t>Action Primary Hover</t>
  </si>
  <si>
    <t>nav .btn.btn-primary:hover</t>
  </si>
  <si>
    <t>Action Primary Active</t>
  </si>
  <si>
    <t>nav .btn.btn-primary:active</t>
  </si>
  <si>
    <t>Action Secondary</t>
  </si>
  <si>
    <t>nav .btn.btn-secondary</t>
  </si>
  <si>
    <t>Action Secondary Hover</t>
  </si>
  <si>
    <t>nav .btn.btn-secondary:hover</t>
  </si>
  <si>
    <t>Action Secondary Active</t>
  </si>
  <si>
    <t>nav .btn.btn-secondary:active</t>
  </si>
  <si>
    <t>Progress Bar</t>
  </si>
  <si>
    <t>Step</t>
  </si>
  <si>
    <t>nav#progress-bar h4</t>
  </si>
  <si>
    <t>Step Active</t>
  </si>
  <si>
    <t>nav#progress-bar h4.active</t>
  </si>
  <si>
    <t>Step Inactive</t>
  </si>
  <si>
    <t>nav#progress-bar h4.inactive</t>
  </si>
  <si>
    <t>#d6dce0</t>
  </si>
  <si>
    <t>4px solid #e4eaee</t>
  </si>
  <si>
    <t>#sidebar aside</t>
  </si>
  <si>
    <t>#sidebar .header</t>
  </si>
  <si>
    <t>#sidebar .body</t>
  </si>
  <si>
    <t>Footer</t>
  </si>
  <si>
    <t>#sidebar .footer</t>
  </si>
  <si>
    <t>#sidebar .body h3</t>
  </si>
  <si>
    <t>#sidebar .body .message</t>
  </si>
  <si>
    <t>Price</t>
  </si>
  <si>
    <t>#sidebar .body .price</t>
  </si>
  <si>
    <t>62px</t>
  </si>
  <si>
    <t>Price Dollars</t>
  </si>
  <si>
    <t>#sidebar .body .price .dollars</t>
  </si>
  <si>
    <t>Price Cents</t>
  </si>
  <si>
    <t>#sidebar .body .price .cents</t>
  </si>
  <si>
    <t>-13px</t>
  </si>
  <si>
    <t>-14px</t>
  </si>
  <si>
    <t>Price Loader</t>
  </si>
  <si>
    <t>#sidebar .loader</t>
  </si>
  <si>
    <t>Payment Option Button</t>
  </si>
  <si>
    <t>#sidebar buttons-field label.btn</t>
  </si>
  <si>
    <t>Payment Option Button Selected</t>
  </si>
  <si>
    <t>#sidebar buttons-field label.btn.selected</t>
  </si>
  <si>
    <t>Summary</t>
  </si>
  <si>
    <t>Summary Panel</t>
  </si>
  <si>
    <t>#sidebar .body .summary</t>
  </si>
  <si>
    <t>#sidebar .body .summary h4</t>
  </si>
  <si>
    <t>Summary Key</t>
  </si>
  <si>
    <t>#sidebar .body .summary .key</t>
  </si>
  <si>
    <t>700</t>
  </si>
  <si>
    <t>Summary Value</t>
  </si>
  <si>
    <t>#sidebar .body .summary .value</t>
  </si>
  <si>
    <t>Body Actions</t>
  </si>
  <si>
    <t>Action Panel</t>
  </si>
  <si>
    <t>#sidebar .body nav</t>
  </si>
  <si>
    <t>#sidebar .body nav .btn-icon</t>
  </si>
  <si>
    <t>#sidebar .body nav .btn</t>
  </si>
  <si>
    <t>#sidebar .body nav .btn.btn-primary</t>
  </si>
  <si>
    <t>#sidebar .body nav .btn.btn-primary:hover</t>
  </si>
  <si>
    <t>#sidebar .body nav .btn.btn-primary:active</t>
  </si>
  <si>
    <t>#sidebar .body nav .btn.btn-secondary</t>
  </si>
  <si>
    <t>#sidebar .body nav .btn.btn-secondary:hover</t>
  </si>
  <si>
    <t>#sidebar .body nav .btn.btn-secondary:active</t>
  </si>
  <si>
    <t>Header Actions</t>
  </si>
  <si>
    <t>#sidebar .header nav</t>
  </si>
  <si>
    <t>#sidebar .header nav .btn-icon</t>
  </si>
  <si>
    <t>#sidebar .header nav .btn</t>
  </si>
  <si>
    <t>#sidebar .header nav .btn.btn-primary</t>
  </si>
  <si>
    <t>#sidebar .header nav .btn.btn-primary:hover</t>
  </si>
  <si>
    <t>#sidebar .header nav .btn.btn-primary:active</t>
  </si>
  <si>
    <t>#sidebar .header nav .btn.btn-secondary</t>
  </si>
  <si>
    <t>#sidebar .header nav .btn.btn-secondary:hover</t>
  </si>
  <si>
    <t>#sidebar .header nav .btn.btn-secondary:active</t>
  </si>
  <si>
    <t>nav#footer-actions .btn-icon</t>
  </si>
  <si>
    <t>nav#footer-actions .btn</t>
  </si>
  <si>
    <t>nav#footer-actions .btn.btn-primary</t>
  </si>
  <si>
    <t>nav#footer-actions .btn.btn-primary:hover</t>
  </si>
  <si>
    <t>nav#footer-actions .btn.btn-primary:active</t>
  </si>
  <si>
    <t>nav#footer-actions .btn.btn-secondary</t>
  </si>
  <si>
    <t>nav#footer-actions .btn.btn-secondary:hover</t>
  </si>
  <si>
    <t>nav#footer-actions .btn.btn-secondary:active</t>
  </si>
  <si>
    <t>Checkboxes</t>
  </si>
  <si>
    <t>div.checkbox</t>
  </si>
  <si>
    <t>-10px</t>
  </si>
  <si>
    <t>Sidebar Button</t>
  </si>
  <si>
    <t>Discount Code Successful Box</t>
  </si>
  <si>
    <t>div.discount-code-successful</t>
  </si>
  <si>
    <t>#a6e5a6</t>
  </si>
  <si>
    <t>1px solid #689a68</t>
  </si>
  <si>
    <t>position: relative; top: -15px;</t>
  </si>
  <si>
    <t>Discount Code Unsuccessful Box</t>
  </si>
  <si>
    <t>div.discount-code-unsuccessful</t>
  </si>
  <si>
    <t>#f3c2ca</t>
  </si>
  <si>
    <t>1px solid #b57e87</t>
  </si>
  <si>
    <t xml:space="preserve">position: relative; top: -15px; </t>
  </si>
  <si>
    <t>Quote</t>
  </si>
  <si>
    <t>Quote Min</t>
  </si>
  <si>
    <t>Organisation</t>
  </si>
  <si>
    <t>Company Co Pty Ltd</t>
  </si>
  <si>
    <t>123 Spring Street</t>
  </si>
  <si>
    <t>Town</t>
  </si>
  <si>
    <t>Melbourne</t>
  </si>
  <si>
    <t>ABN</t>
  </si>
  <si>
    <t>12 456 789 456</t>
  </si>
  <si>
    <t>AFSL</t>
  </si>
  <si>
    <t>TBA</t>
  </si>
  <si>
    <t>Website</t>
  </si>
  <si>
    <t>www.company.com.au</t>
  </si>
  <si>
    <t>Product</t>
  </si>
  <si>
    <t>Title</t>
  </si>
  <si>
    <t>Landlords Insurance</t>
  </si>
  <si>
    <t>Description</t>
  </si>
  <si>
    <t>Carrier</t>
  </si>
  <si>
    <t>Incomplete Header</t>
  </si>
  <si>
    <t>Answer a few simple questions to get an instant quote online.</t>
  </si>
  <si>
    <t>Incomplete Label</t>
  </si>
  <si>
    <t>Need Assistance?</t>
  </si>
  <si>
    <t>Incomplete Message</t>
  </si>
  <si>
    <t>Call 1300 692 109&lt;br/&gt; (Weekdays 8:30am-5:30pm)</t>
  </si>
  <si>
    <t>Premium Estimate Header</t>
  </si>
  <si>
    <t>We have calculated an estimated premium based on the information provided so far.</t>
  </si>
  <si>
    <t>Premium Estimate Label</t>
  </si>
  <si>
    <t>Your Estimate</t>
  </si>
  <si>
    <t>Premium Estimate Message</t>
  </si>
  <si>
    <t>To calculate your final premium please complete the remaining questions.</t>
  </si>
  <si>
    <t>Premium Complete Header</t>
  </si>
  <si>
    <t>We have calculated a premium based on the information you have provided.</t>
  </si>
  <si>
    <t>Premium Complete Label</t>
  </si>
  <si>
    <t>Your Premium</t>
  </si>
  <si>
    <t>Premium Complete Message</t>
  </si>
  <si>
    <t>To finalise your quote please complete the remaining questions and follow the prompts.</t>
  </si>
  <si>
    <t>Binding Quote Header</t>
  </si>
  <si>
    <t>We have finalised your quote using the information provided.</t>
  </si>
  <si>
    <t>Binding Quote Label</t>
  </si>
  <si>
    <t>Your Quote</t>
  </si>
  <si>
    <t>Binding Quote Message</t>
  </si>
  <si>
    <t>To proceed with your quote please enter your payment details and follow the prompts.</t>
  </si>
  <si>
    <t>Payment Details Complete Header</t>
  </si>
  <si>
    <t>Payment Details Complete Label</t>
  </si>
  <si>
    <t>Payment Details Complete Message</t>
  </si>
  <si>
    <t>To complete your purchase please read and agree to our terms and conditions.</t>
  </si>
  <si>
    <t>Legal Terms Accepted Header</t>
  </si>
  <si>
    <t>Legal Terms Accepted Label</t>
  </si>
  <si>
    <t>Legal Terms Accepted Message</t>
  </si>
  <si>
    <t>To complete your purchase please follow the prompts.</t>
  </si>
  <si>
    <t>Soft Referral Header</t>
  </si>
  <si>
    <t>We cannot complete you purchase online.</t>
  </si>
  <si>
    <t>Soft Referral Label</t>
  </si>
  <si>
    <t>Quote Referral</t>
  </si>
  <si>
    <t>Soft Referral Message Default</t>
  </si>
  <si>
    <t>Unfortunately we are unable to complete your purchase online based on your selections.</t>
  </si>
  <si>
    <t>Soft Referral Message Appendix</t>
  </si>
  <si>
    <t>However, if you enter your contact details one of our qualified insurance experts will assist you in completing your purchase offline.</t>
  </si>
  <si>
    <t>Hard Referral Header</t>
  </si>
  <si>
    <t>We cannot generate your quote online.</t>
  </si>
  <si>
    <t>Hard Referral Label</t>
  </si>
  <si>
    <t>Hard Referral Message Default</t>
  </si>
  <si>
    <t>Unfortunately our online channel cannot provide you with a quote based of your selections.</t>
  </si>
  <si>
    <t>Hard Referral Message Appendix</t>
  </si>
  <si>
    <t>Decline Header</t>
  </si>
  <si>
    <t>We cannot generate your quote.</t>
  </si>
  <si>
    <t>Decline Label</t>
  </si>
  <si>
    <t>Quote Declined</t>
  </si>
  <si>
    <t>Decline Message Default</t>
  </si>
  <si>
    <t>Unfortunately you are ineligible to purchase this insurance product based on your selections.</t>
  </si>
  <si>
    <t>Decline Message Appendix</t>
  </si>
  <si>
    <t>However, if you enter your contact details one of our qualified insurance experts will assist you in exploring alternative insurance products that may suit your situation.</t>
  </si>
  <si>
    <t>Error Header</t>
  </si>
  <si>
    <t>Error Label</t>
  </si>
  <si>
    <t>Calculation Error</t>
  </si>
  <si>
    <t>Error Message Default</t>
  </si>
  <si>
    <t>Error Message Appendix</t>
  </si>
  <si>
    <t>Quote Summary</t>
  </si>
  <si>
    <t>Form Elements</t>
  </si>
  <si>
    <t>Help Message Label</t>
  </si>
  <si>
    <t>What doest this mean and why is it important?</t>
  </si>
  <si>
    <t>Repeating Add Item Button</t>
  </si>
  <si>
    <t>glyphicon-plus</t>
  </si>
  <si>
    <t>Add</t>
  </si>
  <si>
    <t>Repeating Remove Item Button</t>
  </si>
  <si>
    <t>glyphicon-remove</t>
  </si>
  <si>
    <t>Remove</t>
  </si>
  <si>
    <t>Sidebar Panels</t>
  </si>
  <si>
    <t>Test 1 Header</t>
  </si>
  <si>
    <t>Header 1</t>
  </si>
  <si>
    <t>Test 1 Body</t>
  </si>
  <si>
    <t>&lt;p&gt;Some HTML content&lt;/p&gt;</t>
  </si>
  <si>
    <t>Test 1 Footer</t>
  </si>
  <si>
    <t>Footer 1</t>
  </si>
  <si>
    <t>Workflow</t>
  </si>
  <si>
    <t>Step 1</t>
  </si>
  <si>
    <t>Tab Label</t>
  </si>
  <si>
    <t>Get a quote</t>
  </si>
  <si>
    <t>Top Heading</t>
  </si>
  <si>
    <t>Rating Heading</t>
  </si>
  <si>
    <t>Get a Quote</t>
  </si>
  <si>
    <t>Rating Text</t>
  </si>
  <si>
    <t>Contact Heading</t>
  </si>
  <si>
    <t>Landlord Details</t>
  </si>
  <si>
    <t>Contact Text</t>
  </si>
  <si>
    <t>Next Button</t>
  </si>
  <si>
    <t>glyphicon-arrow-right</t>
  </si>
  <si>
    <t>Next</t>
  </si>
  <si>
    <t>Enquiry Button</t>
  </si>
  <si>
    <t xml:space="preserve"> </t>
  </si>
  <si>
    <t>glyphicon-earphone</t>
  </si>
  <si>
    <t>Request a call-back</t>
  </si>
  <si>
    <t>Step 2</t>
  </si>
  <si>
    <t>Your details</t>
  </si>
  <si>
    <t>Complete purchase</t>
  </si>
  <si>
    <t>Back Button</t>
  </si>
  <si>
    <t>glyphicon-arrow-left</t>
  </si>
  <si>
    <t>Back</t>
  </si>
  <si>
    <t>Step 3</t>
  </si>
  <si>
    <t>fa-check</t>
  </si>
  <si>
    <t>Make payment</t>
  </si>
  <si>
    <t>Step 4</t>
  </si>
  <si>
    <t>Success Heading</t>
  </si>
  <si>
    <t>Purchase completed</t>
  </si>
  <si>
    <t>Success Text</t>
  </si>
  <si>
    <t>Thank you for purchasing your landlords insurance through Property Club. Shortly you will receive an email with your policy schedule and invoice/receipt for payment.</t>
  </si>
  <si>
    <t>Enquiry Page</t>
  </si>
  <si>
    <t>Enquiry Heading</t>
  </si>
  <si>
    <t>Call-back requested</t>
  </si>
  <si>
    <t>Enquiry Text</t>
  </si>
  <si>
    <t>Thank you for registering your interest. Your details have been passed on to one of our qualified insurance specialists, who will contact you shortly and assist you in obtaining the right cover.</t>
  </si>
  <si>
    <t>Return to your quote</t>
  </si>
  <si>
    <t>Referral Page</t>
  </si>
  <si>
    <t>Referral Heading</t>
  </si>
  <si>
    <t>Quote Referred</t>
  </si>
  <si>
    <t>Referral Text</t>
  </si>
  <si>
    <t>However, your details have been passed on to one of our qualified insurance specialists, who will contact you shortly and assist you in obtaining the right cover.</t>
  </si>
  <si>
    <t>Decline Page</t>
  </si>
  <si>
    <t>Decline Heading</t>
  </si>
  <si>
    <t>Quote declined</t>
  </si>
  <si>
    <t>Decline Text</t>
  </si>
  <si>
    <t>However, one of our qualified insurance specialists may be able to recommend a different type of insurance product to provide the cover you need. If this would be of interest, please feel free to contact us today.</t>
  </si>
  <si>
    <t>Drop Downs</t>
  </si>
  <si>
    <t>Data Types</t>
  </si>
  <si>
    <t>Percent</t>
  </si>
  <si>
    <t>URL</t>
  </si>
  <si>
    <t>Number Plate</t>
  </si>
  <si>
    <t>Repeating Data Types</t>
  </si>
  <si>
    <t>Input Type</t>
  </si>
  <si>
    <t>Toggle</t>
  </si>
  <si>
    <t>List</t>
  </si>
  <si>
    <t>Iframe</t>
  </si>
  <si>
    <t>Password</t>
  </si>
  <si>
    <t>Bootstrap Columns</t>
  </si>
  <si>
    <t>Yes / No</t>
  </si>
  <si>
    <t>Direct Debit</t>
  </si>
  <si>
    <t>Visa</t>
  </si>
  <si>
    <t>Policy Details</t>
  </si>
  <si>
    <t>(Included for the purposes of testing Word mail merge only)</t>
  </si>
  <si>
    <t>Policy</t>
  </si>
  <si>
    <t>Issue Date</t>
  </si>
  <si>
    <t>Period From</t>
  </si>
  <si>
    <t>Period To</t>
  </si>
  <si>
    <t>Output</t>
  </si>
  <si>
    <t>Configuration</t>
  </si>
  <si>
    <t>Before</t>
  </si>
  <si>
    <t>Value 11</t>
  </si>
  <si>
    <t>Value 12</t>
  </si>
  <si>
    <t>Value 13</t>
  </si>
  <si>
    <t>Value 14</t>
  </si>
  <si>
    <t>Value 15</t>
  </si>
  <si>
    <t>Value 16</t>
  </si>
  <si>
    <t>Value 17</t>
  </si>
  <si>
    <t>Value 18</t>
  </si>
  <si>
    <t>Value 19</t>
  </si>
  <si>
    <t>Value 20</t>
  </si>
  <si>
    <t>Value 21</t>
  </si>
  <si>
    <t>Value 22</t>
  </si>
  <si>
    <t>Value 23</t>
  </si>
  <si>
    <t>Value 24</t>
  </si>
  <si>
    <t>Value 25</t>
  </si>
  <si>
    <t>Value 26</t>
  </si>
  <si>
    <t>Value 27</t>
  </si>
  <si>
    <t>Value 28</t>
  </si>
  <si>
    <t>Value 29</t>
  </si>
  <si>
    <t>Value 30</t>
  </si>
  <si>
    <t>Value 31</t>
  </si>
  <si>
    <t>Value 32</t>
  </si>
  <si>
    <t>Value 33</t>
  </si>
  <si>
    <t>Value 34</t>
  </si>
  <si>
    <t>Value 35</t>
  </si>
  <si>
    <t>Value 36</t>
  </si>
  <si>
    <t>Value 37</t>
  </si>
  <si>
    <t>Value 38</t>
  </si>
  <si>
    <t>Value 39</t>
  </si>
  <si>
    <t>Value 40</t>
  </si>
  <si>
    <t>Value 41</t>
  </si>
  <si>
    <t>Value 42</t>
  </si>
  <si>
    <t>Value 43</t>
  </si>
  <si>
    <t>Value 44</t>
  </si>
  <si>
    <t>Value 45</t>
  </si>
  <si>
    <t>Value 46</t>
  </si>
  <si>
    <t>Value 47</t>
  </si>
  <si>
    <t>Value 48</t>
  </si>
  <si>
    <t>Value 49</t>
  </si>
  <si>
    <t>Value 50</t>
  </si>
  <si>
    <t>After</t>
  </si>
  <si>
    <t>Question Set Keys</t>
  </si>
  <si>
    <t>{"questionSetsKeys":[</t>
  </si>
  <si>
    <t>],</t>
  </si>
  <si>
    <t>Repeating Question Set Keys</t>
  </si>
  <si>
    <t>"repeatingQuestionSetsKeys":[</t>
  </si>
  <si>
    <t>Question Set Keys Nested</t>
  </si>
  <si>
    <t>"questionSetsKeysNested":{</t>
  </si>
  <si>
    <t>},</t>
  </si>
  <si>
    <t>Repeating Question Set Keys Nested</t>
  </si>
  <si>
    <t>"repeatingQuestionSetsKeysNested":{</t>
  </si>
  <si>
    <t>Sidebar Summary Key Mapping</t>
  </si>
  <si>
    <t>"sidebarSummaryKeyMapping":{</t>
  </si>
  <si>
    <t>Workflow Roles</t>
  </si>
  <si>
    <t>"workflowRoles":{</t>
  </si>
  <si>
    <t>"triggers":{</t>
  </si>
  <si>
    <t>Text Elements</t>
  </si>
  <si>
    <t>"textElements":{</t>
  </si>
  <si>
    <t>"settings":{</t>
  </si>
  <si>
    <t>"styles":{</t>
  </si>
  <si>
    <t>"questionSets":{</t>
  </si>
  <si>
    <t>"repeatingQuestionSets":{</t>
  </si>
  <si>
    <t>}}</t>
  </si>
  <si>
    <t>{"state":</t>
  </si>
  <si>
    <t>,</t>
  </si>
  <si>
    <t>Questions</t>
  </si>
  <si>
    <t>"questions":{</t>
  </si>
  <si>
    <t>Risk 1</t>
  </si>
  <si>
    <t>"risk1":{</t>
  </si>
  <si>
    <t>Risk 2</t>
  </si>
  <si>
    <t>"risk2":{</t>
  </si>
  <si>
    <t>"payment":{</t>
  </si>
  <si>
    <t>Mobile Businesses</t>
  </si>
  <si>
    <t>Building Rates</t>
  </si>
  <si>
    <t>Rate</t>
  </si>
  <si>
    <t>Promotional Codes Buildings</t>
  </si>
  <si>
    <t>Code</t>
  </si>
  <si>
    <t>Overall Discount</t>
  </si>
  <si>
    <t>Discount Rate</t>
  </si>
  <si>
    <t>2018 Cruise Attendance discount</t>
  </si>
  <si>
    <t>15%</t>
  </si>
  <si>
    <t>EOFY0618</t>
  </si>
  <si>
    <t>EOFY Sale discount</t>
  </si>
  <si>
    <t>20%</t>
  </si>
  <si>
    <t>PCMEMBER2018</t>
  </si>
  <si>
    <t>Member Discount</t>
  </si>
  <si>
    <t>$15</t>
  </si>
  <si>
    <t>Promotional Codes Landlord</t>
  </si>
  <si>
    <t>Other Rating Factors</t>
  </si>
  <si>
    <t>Landlord Rate</t>
  </si>
  <si>
    <t>Referral Postcodes</t>
  </si>
  <si>
    <t>Area</t>
  </si>
  <si>
    <t xml:space="preserve">Postcode </t>
  </si>
  <si>
    <t>Yeppoon</t>
  </si>
  <si>
    <t>Mackay</t>
  </si>
  <si>
    <t>Bown</t>
  </si>
  <si>
    <t>Townsville</t>
  </si>
  <si>
    <t>Halifax</t>
  </si>
  <si>
    <t>Cairns</t>
  </si>
  <si>
    <t>North Queensland</t>
  </si>
  <si>
    <t xml:space="preserve">Cape York </t>
  </si>
  <si>
    <t xml:space="preserve">Burketown </t>
  </si>
  <si>
    <t>Darwin</t>
  </si>
  <si>
    <t>Broome/Wyndham</t>
  </si>
  <si>
    <t>Dampier/Port Headland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</si>
</sst>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quot;$&quot;* #,##0.00_-;_-&quot;$&quot;* &quot;-&quot;??_-;_-@_-"/>
    <numFmt numFmtId="165" formatCode="_-&quot;$&quot;* #,##0_-;\-&quot;$&quot;* #,##0_-;_-&quot;$&quot;* &quot;-&quot;??_-;_-@_-"/>
    <numFmt numFmtId="166" formatCode="0.0%"/>
    <numFmt numFmtId="167" formatCode="_-&quot;$&quot;* #,##0.00_-;\-&quot;$&quot;* #,##0.00_-;_-&quot;$&quot;* &quot;-&quot;_-;_-@_-"/>
    <numFmt numFmtId="168" formatCode="0.0000%"/>
  </numFmts>
  <fonts count="1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34"/>
      <scheme val="minor"/>
    </font>
    <font>
      <sz val="11"/>
      <color rgb="FF9CC399"/>
      <name val="Calibri"/>
      <family val="2"/>
      <scheme val="minor"/>
    </font>
    <font>
      <b/>
      <sz val="11"/>
      <color theme="0" tint="0.39994506668294322"/>
      <name val="Calibri"/>
      <family val="2"/>
      <scheme val="minor"/>
    </font>
    <font>
      <b/>
      <sz val="11"/>
      <color theme="1" tint="0.24994659260841701"/>
      <name val="Calibri"/>
      <family val="2"/>
      <scheme val="minor"/>
    </font>
    <font>
      <sz val="11"/>
      <color rgb="FFEEEEEE"/>
      <name val="Calibri"/>
      <family val="2"/>
      <scheme val="minor"/>
    </font>
    <font>
      <b/>
      <sz val="12"/>
      <color theme="0" tint="0.79998168889431442"/>
      <name val="Calibri"/>
      <family val="2"/>
      <scheme val="minor"/>
    </font>
    <font>
      <sz val="36"/>
      <color theme="0" tint="0.79998168889431442"/>
      <name val="Calibri Light"/>
      <family val="2"/>
      <scheme val="major"/>
    </font>
    <font>
      <sz val="11"/>
      <color theme="1" tint="0.749961851863155"/>
      <name val="Calibri"/>
      <family val="2"/>
      <scheme val="minor"/>
    </font>
    <font>
      <sz val="22"/>
      <color theme="0" tint="0.79989013336588644"/>
      <name val="Calibri Light"/>
      <family val="2"/>
      <scheme val="major"/>
    </font>
    <font>
      <sz val="16"/>
      <color theme="0" tint="0.79982909634693444"/>
      <name val="Calibri Light"/>
      <family val="2"/>
      <scheme val="major"/>
    </font>
  </fonts>
  <fills count="9">
    <fill>
      <patternFill patternType="none"/>
    </fill>
    <fill>
      <patternFill patternType="gray125"/>
    </fill>
    <fill>
      <patternFill patternType="solid">
        <fgColor rgb="FFF1F7ED"/>
        <bgColor indexed="64"/>
      </patternFill>
    </fill>
    <fill>
      <patternFill patternType="solid">
        <fgColor rgb="FF42683C"/>
        <bgColor indexed="64"/>
      </patternFill>
    </fill>
    <fill>
      <patternFill patternType="solid">
        <fgColor theme="1" tint="0.34998626667073579"/>
        <bgColor indexed="64"/>
      </patternFill>
    </fill>
    <fill>
      <patternFill patternType="solid">
        <fgColor theme="0" tint="0.39994506668294322"/>
        <bgColor indexed="64"/>
      </patternFill>
    </fill>
    <fill>
      <patternFill patternType="solid">
        <fgColor rgb="FF545454"/>
        <bgColor indexed="64"/>
      </patternFill>
    </fill>
    <fill>
      <patternFill patternType="solid">
        <fgColor rgb="FF414141"/>
        <bgColor indexed="64"/>
      </patternFill>
    </fill>
    <fill>
      <patternFill patternType="solid">
        <fgColor theme="1"/>
        <bgColor indexed="64"/>
      </patternFill>
    </fill>
  </fills>
  <borders count="11">
    <border>
      <left/>
      <right/>
      <top/>
      <bottom/>
      <diagonal/>
    </border>
    <border>
      <left style="thin">
        <color theme="1"/>
      </left>
      <right style="thin">
        <color theme="1"/>
      </right>
      <top style="thin">
        <color theme="1"/>
      </top>
      <bottom style="thin">
        <color theme="1"/>
      </bottom>
      <diagonal/>
    </border>
    <border>
      <left/>
      <right/>
      <top/>
      <bottom style="medium">
        <color theme="0" tint="-0.24994659260841701"/>
      </bottom>
      <diagonal/>
    </border>
    <border>
      <left style="thin">
        <color rgb="FF628448"/>
      </left>
      <right style="thin">
        <color rgb="FF628448"/>
      </right>
      <top style="thin">
        <color rgb="FF628448"/>
      </top>
      <bottom style="thin">
        <color rgb="FF628448"/>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right/>
      <top/>
      <bottom style="medium">
        <color rgb="FF7030A0"/>
      </bottom>
      <diagonal/>
    </border>
    <border>
      <left style="thin">
        <color rgb="FF363636"/>
      </left>
      <right style="thin">
        <color rgb="FF363636"/>
      </right>
      <top style="thin">
        <color rgb="FF363636"/>
      </top>
      <bottom style="thin">
        <color rgb="FF363636"/>
      </bottom>
      <diagonal/>
    </border>
    <border>
      <left/>
      <right/>
      <top/>
      <bottom style="medium">
        <color rgb="FF1F5F34"/>
      </bottom>
      <diagonal/>
    </border>
    <border>
      <left/>
      <right/>
      <top/>
      <bottom style="medium">
        <color rgb="FF287A43"/>
      </bottom>
      <diagonal/>
    </border>
    <border>
      <left style="thin">
        <color rgb="FF363636"/>
      </left>
      <right style="thin">
        <color rgb="FF363636"/>
      </right>
      <top style="thin">
        <color rgb="FF363636"/>
      </top>
      <bottom/>
      <diagonal/>
    </border>
  </borders>
  <cellStyleXfs count="15">
    <xf numFmtId="0" fontId="0" fillId="0" borderId="0">
      <alignment vertical="center"/>
    </xf>
    <xf numFmtId="164" fontId="3" fillId="0" borderId="0" applyFont="0" applyFill="0" applyBorder="0" applyAlignment="0" applyProtection="0"/>
    <xf numFmtId="9" fontId="3" fillId="0" borderId="0" applyFont="0" applyFill="0" applyBorder="0" applyAlignment="0" applyProtection="0"/>
    <xf numFmtId="0" fontId="7" fillId="5" borderId="1" applyNumberFormat="0" applyAlignment="0" applyProtection="0"/>
    <xf numFmtId="0" fontId="10" fillId="0" borderId="6" applyNumberFormat="0" applyFill="0" applyAlignment="0" applyProtection="0">
      <alignment vertical="center"/>
    </xf>
    <xf numFmtId="0" fontId="5" fillId="3" borderId="3" applyNumberFormat="0" applyAlignment="0" applyProtection="0"/>
    <xf numFmtId="0" fontId="8" fillId="6" borderId="5" applyNumberFormat="0" applyAlignment="0" applyProtection="0"/>
    <xf numFmtId="0" fontId="6" fillId="4" borderId="4" applyNumberFormat="0" applyAlignment="0" applyProtection="0"/>
    <xf numFmtId="0" fontId="2" fillId="2" borderId="0" applyNumberFormat="0" applyBorder="0" applyAlignment="0" applyProtection="0"/>
    <xf numFmtId="0" fontId="9" fillId="7" borderId="2" applyProtection="0">
      <alignment horizontal="left" vertical="top"/>
    </xf>
    <xf numFmtId="0" fontId="8" fillId="6" borderId="7" applyAlignment="0" applyProtection="0"/>
    <xf numFmtId="0" fontId="10" fillId="8" borderId="9" applyAlignment="0" applyProtection="0">
      <alignment vertical="center"/>
    </xf>
    <xf numFmtId="0" fontId="11" fillId="8" borderId="0">
      <alignment vertical="center"/>
    </xf>
    <xf numFmtId="0" fontId="12" fillId="8" borderId="8" applyAlignment="0" applyProtection="0">
      <alignment vertical="center"/>
    </xf>
    <xf numFmtId="0" fontId="13" fillId="8" borderId="8" applyAlignment="0" applyProtection="0">
      <alignment vertical="center"/>
    </xf>
  </cellStyleXfs>
  <cellXfs count="101">
    <xf numFmtId="0" fontId="0" fillId="0" borderId="0" xfId="0">
      <alignment vertical="center"/>
    </xf>
    <xf numFmtId="0" fontId="4" fillId="0" borderId="0" xfId="0" applyFont="1">
      <alignment vertical="center"/>
    </xf>
    <xf numFmtId="0" fontId="11" fillId="8" borderId="0" xfId="12">
      <alignment vertical="center"/>
    </xf>
    <xf numFmtId="0" fontId="12" fillId="8" borderId="8" xfId="13">
      <alignment vertical="center"/>
    </xf>
    <xf numFmtId="164" fontId="0" fillId="0" borderId="0" xfId="1" applyFont="1" applyAlignment="1">
      <alignment vertical="center"/>
    </xf>
    <xf numFmtId="164" fontId="0" fillId="0" borderId="0" xfId="1" applyFont="1" applyAlignment="1">
      <alignment horizontal="right" vertical="center"/>
    </xf>
    <xf numFmtId="0" fontId="0" fillId="0" borderId="0" xfId="0" applyAlignment="1">
      <alignment horizontal="right" vertical="center"/>
    </xf>
    <xf numFmtId="0" fontId="0" fillId="0" borderId="0" xfId="0" applyProtection="1">
      <alignment vertical="center"/>
      <protection locked="0"/>
    </xf>
    <xf numFmtId="0" fontId="4" fillId="0" borderId="0" xfId="0" applyFont="1" applyProtection="1">
      <alignment vertical="center"/>
      <protection locked="0"/>
    </xf>
    <xf numFmtId="0" fontId="8" fillId="6" borderId="7" xfId="10" applyAlignment="1" applyProtection="1">
      <alignment vertical="center"/>
      <protection locked="0"/>
    </xf>
    <xf numFmtId="164" fontId="0" fillId="0" borderId="0" xfId="1" applyFont="1" applyAlignment="1" applyProtection="1">
      <alignment vertical="center"/>
      <protection locked="0"/>
    </xf>
    <xf numFmtId="14" fontId="8" fillId="6" borderId="7" xfId="10" applyNumberFormat="1" applyAlignment="1" applyProtection="1">
      <alignment vertical="center"/>
      <protection locked="0"/>
    </xf>
    <xf numFmtId="0" fontId="10" fillId="8" borderId="9" xfId="11">
      <alignment vertical="center"/>
    </xf>
    <xf numFmtId="0" fontId="11" fillId="8" borderId="0" xfId="12" applyProtection="1">
      <alignment vertical="center"/>
      <protection locked="0"/>
    </xf>
    <xf numFmtId="0" fontId="11" fillId="8" borderId="0" xfId="12" applyAlignment="1">
      <alignment horizontal="left" vertical="center"/>
    </xf>
    <xf numFmtId="0" fontId="10" fillId="8" borderId="9" xfId="11" applyAlignment="1">
      <alignment horizontal="left" vertical="center"/>
    </xf>
    <xf numFmtId="0" fontId="0" fillId="0" borderId="0" xfId="0" applyAlignment="1" applyProtection="1">
      <alignment horizontal="left" vertical="center"/>
      <protection locked="0"/>
    </xf>
    <xf numFmtId="9" fontId="0" fillId="0" borderId="0" xfId="2" applyFont="1" applyAlignment="1" applyProtection="1">
      <alignment vertical="center"/>
      <protection locked="0"/>
    </xf>
    <xf numFmtId="0" fontId="0" fillId="0" borderId="0" xfId="0" applyAlignment="1">
      <alignment horizontal="left" vertical="center"/>
    </xf>
    <xf numFmtId="0" fontId="12" fillId="8" borderId="8" xfId="13" applyAlignment="1">
      <alignment horizontal="left" vertical="center"/>
    </xf>
    <xf numFmtId="165" fontId="8" fillId="6" borderId="7" xfId="1" applyNumberFormat="1" applyFont="1" applyFill="1" applyBorder="1" applyAlignment="1" applyProtection="1">
      <alignment vertical="center"/>
      <protection locked="0"/>
    </xf>
    <xf numFmtId="14" fontId="0" fillId="0" borderId="0" xfId="0" applyNumberFormat="1" applyAlignment="1" applyProtection="1">
      <alignment horizontal="left" vertical="center"/>
      <protection locked="0"/>
    </xf>
    <xf numFmtId="14" fontId="10" fillId="8" borderId="9" xfId="11" applyNumberFormat="1" applyAlignment="1">
      <alignment horizontal="left" vertical="center"/>
    </xf>
    <xf numFmtId="14" fontId="11" fillId="8" borderId="0" xfId="12" applyNumberFormat="1" applyAlignment="1">
      <alignment horizontal="left" vertical="center"/>
    </xf>
    <xf numFmtId="14" fontId="11" fillId="8" borderId="0" xfId="12" applyNumberFormat="1" applyProtection="1">
      <alignment vertical="center"/>
      <protection locked="0"/>
    </xf>
    <xf numFmtId="14" fontId="0" fillId="0" borderId="0" xfId="0" applyNumberFormat="1" applyProtection="1">
      <alignment vertical="center"/>
      <protection locked="0"/>
    </xf>
    <xf numFmtId="9" fontId="0" fillId="0" borderId="0" xfId="0" applyNumberFormat="1" applyProtection="1">
      <alignment vertical="center"/>
      <protection locked="0"/>
    </xf>
    <xf numFmtId="166" fontId="0" fillId="0" borderId="0" xfId="2" applyNumberFormat="1" applyFont="1" applyAlignment="1" applyProtection="1">
      <alignment vertical="center"/>
      <protection locked="0"/>
    </xf>
    <xf numFmtId="164" fontId="0" fillId="0" borderId="0" xfId="0" applyNumberFormat="1" applyProtection="1">
      <alignment vertical="center"/>
      <protection locked="0"/>
    </xf>
    <xf numFmtId="0" fontId="12" fillId="8" borderId="8" xfId="13" applyAlignment="1" applyProtection="1">
      <alignment horizontal="left" vertical="center"/>
      <protection locked="0"/>
    </xf>
    <xf numFmtId="0" fontId="12" fillId="8" borderId="8" xfId="13" applyProtection="1">
      <alignment vertical="center"/>
      <protection locked="0"/>
    </xf>
    <xf numFmtId="0" fontId="4" fillId="0" borderId="0" xfId="0" applyFont="1" applyAlignment="1" applyProtection="1">
      <alignment horizontal="left" vertical="center"/>
      <protection locked="0"/>
    </xf>
    <xf numFmtId="164" fontId="4" fillId="0" borderId="0" xfId="1" applyFont="1" applyAlignment="1" applyProtection="1">
      <alignment vertical="center"/>
      <protection locked="0"/>
    </xf>
    <xf numFmtId="49" fontId="10" fillId="8" borderId="9" xfId="11" applyNumberFormat="1" applyAlignment="1">
      <alignment horizontal="left" vertical="center"/>
    </xf>
    <xf numFmtId="49" fontId="4" fillId="0" borderId="0" xfId="0" applyNumberFormat="1" applyFont="1" applyAlignment="1">
      <alignment horizontal="left" vertical="center"/>
    </xf>
    <xf numFmtId="49" fontId="12" fillId="8" borderId="8" xfId="13" applyNumberFormat="1" applyAlignment="1">
      <alignment horizontal="left" vertical="center"/>
    </xf>
    <xf numFmtId="49" fontId="0" fillId="0" borderId="0" xfId="0" applyNumberFormat="1" applyAlignment="1" applyProtection="1">
      <alignment horizontal="left" vertical="center"/>
      <protection locked="0"/>
    </xf>
    <xf numFmtId="49" fontId="11" fillId="8" borderId="0" xfId="12" applyNumberFormat="1" applyAlignment="1">
      <alignment horizontal="left" vertical="center"/>
    </xf>
    <xf numFmtId="49" fontId="4" fillId="0" borderId="0" xfId="0" applyNumberFormat="1" applyFont="1" applyAlignment="1" applyProtection="1">
      <alignment horizontal="left" vertical="center"/>
      <protection locked="0"/>
    </xf>
    <xf numFmtId="0" fontId="4" fillId="0" borderId="0" xfId="0" applyFont="1" applyAlignment="1">
      <alignment horizontal="left" vertical="center"/>
    </xf>
    <xf numFmtId="0" fontId="11" fillId="0" borderId="0" xfId="12" applyFill="1" applyProtection="1">
      <alignment vertical="center"/>
      <protection locked="0"/>
    </xf>
    <xf numFmtId="0" fontId="13" fillId="8" borderId="8" xfId="14" applyAlignment="1" applyProtection="1">
      <alignment horizontal="left" vertical="center"/>
      <protection locked="0"/>
    </xf>
    <xf numFmtId="14" fontId="4" fillId="0" borderId="0" xfId="0" applyNumberFormat="1" applyFont="1" applyAlignment="1">
      <alignment horizontal="left" vertical="center"/>
    </xf>
    <xf numFmtId="14" fontId="12" fillId="8" borderId="8" xfId="13" applyNumberFormat="1" applyAlignment="1">
      <alignment horizontal="left" vertical="center"/>
    </xf>
    <xf numFmtId="10" fontId="12" fillId="8" borderId="8" xfId="13" applyNumberFormat="1">
      <alignment vertical="center"/>
    </xf>
    <xf numFmtId="49" fontId="12" fillId="8" borderId="8" xfId="13" applyNumberFormat="1">
      <alignment vertical="center"/>
    </xf>
    <xf numFmtId="49" fontId="0" fillId="0" borderId="0" xfId="0" applyNumberFormat="1" applyProtection="1">
      <alignment vertical="center"/>
      <protection locked="0"/>
    </xf>
    <xf numFmtId="49" fontId="4" fillId="0" borderId="0" xfId="0" applyNumberFormat="1" applyFont="1" applyProtection="1">
      <alignment vertical="center"/>
      <protection locked="0"/>
    </xf>
    <xf numFmtId="49" fontId="11" fillId="8" borderId="0" xfId="12" applyNumberFormat="1">
      <alignment vertical="center"/>
    </xf>
    <xf numFmtId="49" fontId="12" fillId="8" borderId="8" xfId="13" applyNumberFormat="1" applyProtection="1">
      <alignment vertical="center"/>
      <protection locked="0"/>
    </xf>
    <xf numFmtId="49" fontId="4" fillId="0" borderId="0" xfId="0" applyNumberFormat="1" applyFont="1">
      <alignment vertical="center"/>
    </xf>
    <xf numFmtId="49" fontId="0" fillId="0" borderId="0" xfId="0" applyNumberFormat="1" applyAlignment="1">
      <alignment horizontal="left" vertical="center"/>
    </xf>
    <xf numFmtId="49" fontId="8" fillId="6" borderId="7" xfId="10" applyNumberFormat="1" applyAlignment="1" applyProtection="1">
      <alignment horizontal="left" vertical="center"/>
      <protection locked="0"/>
    </xf>
    <xf numFmtId="0" fontId="8" fillId="6" borderId="7" xfId="10" applyAlignment="1" applyProtection="1">
      <alignment horizontal="left" vertical="center"/>
      <protection locked="0"/>
    </xf>
    <xf numFmtId="49" fontId="10" fillId="8" borderId="9" xfId="11" applyNumberFormat="1">
      <alignment vertical="center"/>
    </xf>
    <xf numFmtId="0" fontId="13" fillId="8" borderId="8" xfId="14">
      <alignment vertical="center"/>
    </xf>
    <xf numFmtId="0" fontId="13" fillId="8" borderId="8" xfId="14" applyAlignment="1">
      <alignment horizontal="left" vertical="center"/>
    </xf>
    <xf numFmtId="0" fontId="11" fillId="8" borderId="0" xfId="12" applyAlignment="1">
      <alignment horizontal="right" vertical="center"/>
    </xf>
    <xf numFmtId="0" fontId="10" fillId="8" borderId="9" xfId="11" applyAlignment="1">
      <alignment horizontal="right" vertical="center"/>
    </xf>
    <xf numFmtId="0" fontId="12" fillId="8" borderId="8" xfId="13" applyAlignment="1">
      <alignment horizontal="right" vertical="center"/>
    </xf>
    <xf numFmtId="0" fontId="4" fillId="0" borderId="0" xfId="0" applyFont="1" applyAlignment="1">
      <alignment horizontal="right" vertical="center"/>
    </xf>
    <xf numFmtId="164" fontId="0" fillId="0" borderId="0" xfId="0" applyNumberFormat="1" applyAlignment="1">
      <alignment horizontal="right" vertical="center"/>
    </xf>
    <xf numFmtId="164" fontId="12" fillId="8" borderId="8" xfId="13" applyNumberFormat="1" applyAlignment="1">
      <alignment horizontal="right" vertical="center"/>
    </xf>
    <xf numFmtId="164" fontId="12" fillId="8" borderId="8" xfId="1" applyFont="1" applyFill="1" applyBorder="1" applyAlignment="1">
      <alignment horizontal="right" vertical="center"/>
    </xf>
    <xf numFmtId="49" fontId="13" fillId="8" borderId="8" xfId="14" applyNumberFormat="1" applyAlignment="1">
      <alignment horizontal="left" vertical="center"/>
    </xf>
    <xf numFmtId="0" fontId="4" fillId="0" borderId="0" xfId="0" applyFont="1" applyAlignment="1" applyProtection="1">
      <alignment horizontal="left" vertical="center" wrapText="1"/>
      <protection locked="0"/>
    </xf>
    <xf numFmtId="14" fontId="13" fillId="8" borderId="8" xfId="14" applyNumberFormat="1" applyAlignment="1">
      <alignment horizontal="left" vertical="center"/>
    </xf>
    <xf numFmtId="10" fontId="13" fillId="8" borderId="8" xfId="14" applyNumberFormat="1">
      <alignment vertical="center"/>
    </xf>
    <xf numFmtId="9" fontId="11" fillId="8" borderId="0" xfId="2" applyFont="1" applyFill="1" applyAlignment="1">
      <alignment vertical="center"/>
    </xf>
    <xf numFmtId="10" fontId="0" fillId="0" borderId="0" xfId="2" applyNumberFormat="1" applyFont="1" applyAlignment="1" applyProtection="1">
      <alignment vertical="center"/>
      <protection locked="0"/>
    </xf>
    <xf numFmtId="0" fontId="4" fillId="0" borderId="0" xfId="1" applyNumberFormat="1" applyFont="1" applyAlignment="1" applyProtection="1">
      <alignment vertical="center"/>
      <protection locked="0"/>
    </xf>
    <xf numFmtId="165" fontId="0" fillId="0" borderId="0" xfId="1" applyNumberFormat="1" applyFont="1" applyAlignment="1">
      <alignment vertical="center"/>
    </xf>
    <xf numFmtId="167" fontId="0" fillId="0" borderId="0" xfId="1" applyNumberFormat="1" applyFont="1" applyAlignment="1" applyProtection="1">
      <alignment vertical="center"/>
      <protection locked="0"/>
    </xf>
    <xf numFmtId="167" fontId="0" fillId="0" borderId="0" xfId="0" applyNumberFormat="1" applyProtection="1">
      <alignment vertical="center"/>
      <protection locked="0"/>
    </xf>
    <xf numFmtId="0" fontId="4" fillId="0" borderId="0" xfId="0" applyFont="1" applyAlignment="1">
      <alignment vertical="center" wrapText="1"/>
    </xf>
    <xf numFmtId="0" fontId="0" fillId="0" borderId="0" xfId="0" applyAlignment="1">
      <alignment vertical="center" wrapText="1"/>
    </xf>
    <xf numFmtId="0" fontId="0" fillId="0" borderId="0" xfId="0" quotePrefix="1">
      <alignment vertical="center"/>
    </xf>
    <xf numFmtId="49" fontId="0" fillId="0" borderId="0" xfId="0" quotePrefix="1" applyNumberFormat="1" applyProtection="1">
      <alignment vertical="center"/>
      <protection locked="0"/>
    </xf>
    <xf numFmtId="14" fontId="8" fillId="6" borderId="7" xfId="10" applyNumberFormat="1" applyAlignment="1" applyProtection="1">
      <alignment horizontal="left" vertical="center"/>
      <protection locked="0"/>
    </xf>
    <xf numFmtId="49" fontId="8" fillId="6" borderId="10" xfId="10" applyNumberFormat="1" applyBorder="1" applyAlignment="1" applyProtection="1">
      <alignment horizontal="left" vertical="center"/>
      <protection locked="0"/>
    </xf>
    <xf numFmtId="49" fontId="4" fillId="0" borderId="0" xfId="0" quotePrefix="1" applyNumberFormat="1" applyFont="1" applyAlignment="1" applyProtection="1">
      <alignment horizontal="left" vertical="center"/>
      <protection locked="0"/>
    </xf>
    <xf numFmtId="0" fontId="13" fillId="8" borderId="8" xfId="14" applyProtection="1">
      <alignment vertical="center"/>
      <protection locked="0"/>
    </xf>
    <xf numFmtId="0" fontId="4" fillId="0" borderId="0" xfId="0" quotePrefix="1" applyFont="1" applyAlignment="1" applyProtection="1">
      <alignment vertical="center" wrapText="1"/>
      <protection locked="0"/>
    </xf>
    <xf numFmtId="168" fontId="0" fillId="0" borderId="0" xfId="2" applyNumberFormat="1" applyFont="1" applyAlignment="1">
      <alignment vertical="center"/>
    </xf>
    <xf numFmtId="168" fontId="0" fillId="0" borderId="0" xfId="2" applyNumberFormat="1" applyFont="1" applyAlignment="1" applyProtection="1">
      <alignment vertical="center"/>
      <protection locked="0"/>
    </xf>
    <xf numFmtId="0" fontId="12" fillId="0" borderId="8" xfId="13" applyFill="1" applyProtection="1">
      <alignment vertical="center"/>
      <protection locked="0"/>
    </xf>
    <xf numFmtId="10" fontId="0" fillId="0" borderId="0" xfId="2" applyNumberFormat="1" applyFont="1" applyAlignment="1">
      <alignment vertical="center"/>
    </xf>
    <xf numFmtId="10" fontId="0" fillId="0" borderId="0" xfId="0" applyNumberFormat="1" applyProtection="1">
      <alignment vertical="center"/>
      <protection locked="0"/>
    </xf>
    <xf numFmtId="49" fontId="4" fillId="0" borderId="0" xfId="1" applyNumberFormat="1" applyFont="1" applyAlignment="1">
      <alignment vertical="center"/>
    </xf>
    <xf numFmtId="49" fontId="4" fillId="0" borderId="0" xfId="2" applyNumberFormat="1" applyFont="1" applyAlignment="1">
      <alignment vertical="center"/>
    </xf>
    <xf numFmtId="0" fontId="1" fillId="0" borderId="0" xfId="0" applyFont="1">
      <alignment vertical="center"/>
    </xf>
    <xf numFmtId="0" fontId="1" fillId="0" borderId="0" xfId="0" applyFont="1" applyAlignment="1">
      <alignment horizontal="left" vertical="center"/>
    </xf>
    <xf numFmtId="0" fontId="1" fillId="0" borderId="0" xfId="0" applyFont="1" applyProtection="1">
      <alignment vertical="center"/>
      <protection locked="0"/>
    </xf>
    <xf numFmtId="49" fontId="1" fillId="0" borderId="0" xfId="0" applyNumberFormat="1" applyFont="1" applyAlignment="1" applyProtection="1">
      <alignment horizontal="left" vertical="center"/>
      <protection locked="0"/>
    </xf>
    <xf numFmtId="0" fontId="1" fillId="0" borderId="0" xfId="0" applyFont="1" applyAlignment="1" applyProtection="1">
      <alignment horizontal="left" vertical="center"/>
      <protection locked="0"/>
    </xf>
    <xf numFmtId="14" fontId="1" fillId="0" borderId="0" xfId="0" applyNumberFormat="1" applyFont="1" applyProtection="1">
      <alignment vertical="center"/>
      <protection locked="0"/>
    </xf>
    <xf numFmtId="0" fontId="1" fillId="0" borderId="0" xfId="0" quotePrefix="1" applyFont="1" applyProtection="1">
      <alignment vertical="center"/>
      <protection locked="0"/>
    </xf>
    <xf numFmtId="49" fontId="1" fillId="0" borderId="0" xfId="0" applyNumberFormat="1" applyFont="1" applyAlignment="1" applyProtection="1">
      <alignment vertical="center" wrapText="1"/>
      <protection locked="0"/>
    </xf>
    <xf numFmtId="164" fontId="1" fillId="0" borderId="0" xfId="0" applyNumberFormat="1" applyFont="1" applyAlignment="1">
      <alignment horizontal="right" vertical="center"/>
    </xf>
    <xf numFmtId="0" fontId="1" fillId="0" borderId="0" xfId="0" applyFont="1" applyAlignment="1">
      <alignment horizontal="left" vertical="center" wrapText="1"/>
    </xf>
    <xf numFmtId="49" fontId="1" fillId="0" borderId="0" xfId="0" applyNumberFormat="1" applyFont="1" applyProtection="1">
      <alignment vertical="center"/>
      <protection locked="0"/>
    </xf>
  </cellXfs>
  <cellStyles count="15">
    <cellStyle name="20% - Accent6" xfId="8" builtinId="50" customBuiltin="1"/>
    <cellStyle name="Calculation" xfId="7" builtinId="22" customBuiltin="1"/>
    <cellStyle name="Check Cell" xfId="3" builtinId="23" customBuiltin="1"/>
    <cellStyle name="Currency" xfId="1" builtinId="4"/>
    <cellStyle name="Heading 1" xfId="4" builtinId="16" customBuiltin="1"/>
    <cellStyle name="Input" xfId="5" builtinId="20" customBuiltin="1"/>
    <cellStyle name="Normal" xfId="0" builtinId="0" customBuiltin="1"/>
    <cellStyle name="Output" xfId="6" builtinId="21" customBuiltin="1"/>
    <cellStyle name="Percent" xfId="2" builtinId="5"/>
    <cellStyle name="uBind Heading 1" xfId="11" xr:uid="{00000000-0005-0000-0000-000009000000}"/>
    <cellStyle name="uBind Heading 2" xfId="13" xr:uid="{00000000-0005-0000-0000-00000A000000}"/>
    <cellStyle name="uBind Heading 3" xfId="14" xr:uid="{00000000-0005-0000-0000-00000B000000}"/>
    <cellStyle name="uBind Input" xfId="10" xr:uid="{00000000-0005-0000-0000-00000C000000}"/>
    <cellStyle name="uBind Normal" xfId="12" xr:uid="{00000000-0005-0000-0000-00000D000000}"/>
    <cellStyle name="uBind Table Head" xfId="9" xr:uid="{00000000-0005-0000-0000-00000E000000}"/>
  </cellStyles>
  <dxfs count="586">
    <dxf>
      <numFmt numFmtId="14" formatCode="0.00%"/>
    </dxf>
    <dxf>
      <font>
        <b val="0"/>
        <i val="0"/>
        <strike val="0"/>
        <condense val="0"/>
        <extend val="0"/>
        <outline val="0"/>
        <shadow val="0"/>
        <u val="none"/>
        <vertAlign val="baseline"/>
        <sz val="11"/>
        <color theme="1"/>
        <name val="Calibri"/>
        <family val="2"/>
        <charset val="134"/>
        <scheme val="minor"/>
      </font>
      <numFmt numFmtId="30" formatCode="@"/>
      <alignment horizontal="general" vertical="center" textRotation="0" wrapText="0" indent="0" justifyLastLine="0" shrinkToFit="0" readingOrder="0"/>
    </dxf>
    <dxf>
      <numFmt numFmtId="14" formatCode="0.00%"/>
    </dxf>
    <dxf>
      <numFmt numFmtId="14" formatCode="0.00%"/>
    </dxf>
    <dxf>
      <numFmt numFmtId="168" formatCode="0.0000%"/>
    </dxf>
    <dxf>
      <numFmt numFmtId="165" formatCode="_-&quot;$&quot;* #,##0_-;\-&quot;$&quot;* #,##0_-;_-&quot;$&quot;* &quot;-&quot;??_-;_-@_-"/>
    </dxf>
    <dxf>
      <numFmt numFmtId="165" formatCode="_-&quot;$&quot;* #,##0_-;\-&quot;$&quot;* #,##0_-;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dxf>
    <dxf>
      <numFmt numFmtId="169" formatCode="d/mm/yyyy"/>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30" formatCode="@"/>
      <alignment horizontal="left" vertical="center" textRotation="0" wrapText="0" indent="0" justifyLastLine="0" shrinkToFit="0" readingOrder="0"/>
    </dxf>
    <dxf>
      <numFmt numFmtId="30" formatCode="@"/>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_-&quot;$&quot;* #,##0.00_-;\-&quot;$&quot;* #,##0.00_-;_-&quot;$&quot;* &quot;-&quot;??_-;_-@_-"/>
      <alignment horizontal="right" vertical="center" textRotation="0" wrapText="0" indent="0" justifyLastLine="0" shrinkToFit="0" readingOrder="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charset val="134"/>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0" formatCode="General"/>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numFmt numFmtId="164" formatCode="_-&quot;$&quot;* #,##0.00_-;\-&quot;$&quot;* #,##0.00_-;_-&quot;$&quot;* &quot;-&quot;??_-;_-@_-"/>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alignment horizontal="right"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quot;$&quot;* #,##0.00_-;\-&quot;$&quot;* #,##0.00_-;_-&quot;$&quot;* &quot;-&quot;??_-;_-@_-"/>
      <fill>
        <patternFill patternType="none">
          <fgColor indexed="64"/>
          <bgColor indexed="65"/>
        </patternFill>
      </fill>
      <alignment horizontal="right"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1" hidden="0"/>
    </dxf>
    <dxf>
      <protection locked="1" hidden="0"/>
    </dxf>
    <dxf>
      <protection locked="1"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protection locked="0" hidden="0"/>
    </dxf>
    <dxf>
      <protection locked="0" hidden="0"/>
    </dxf>
    <dxf>
      <protection locked="0" hidden="0"/>
    </dxf>
    <dxf>
      <numFmt numFmtId="169" formatCode="d/mm/yyyy"/>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169" formatCode="d/mm/yyyy"/>
      <alignment horizontal="left" vertical="center" textRotation="0" wrapText="0" indent="0" justifyLastLine="0" shrinkToFit="0" readingOrder="0"/>
      <protection locked="0" hidden="0"/>
    </dxf>
    <dxf>
      <alignment horizontal="left" vertical="center" textRotation="0" wrapText="0" indent="0" justifyLastLine="0" shrinkToFit="0" readingOrder="0"/>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numFmt numFmtId="0" formatCode="General"/>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protection locked="0" hidden="0"/>
    </dxf>
    <dxf>
      <protection locked="0" hidden="0"/>
    </dxf>
    <dxf>
      <protection locked="0" hidden="0"/>
    </dxf>
    <dxf>
      <font>
        <b/>
        <i val="0"/>
        <color theme="0" tint="0.79998168889431442"/>
      </font>
      <fill>
        <patternFill>
          <bgColor theme="1" tint="0.24994659260841701"/>
        </patternFill>
      </fill>
    </dxf>
    <dxf>
      <protection locked="0" hidden="0"/>
    </dxf>
    <dxf>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protection locked="0" hidden="0"/>
    </dxf>
    <dxf>
      <font>
        <b/>
        <i val="0"/>
        <color theme="0" tint="0.79998168889431442"/>
      </font>
      <fill>
        <patternFill>
          <bgColor rgb="FF505050"/>
        </patternFill>
      </fill>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numFmt numFmtId="30" formatCode="@"/>
      <protection locked="0" hidden="0"/>
    </dxf>
    <dxf>
      <protection locked="0" hidden="0"/>
    </dxf>
    <dxf>
      <protection locked="1"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fill>
        <patternFill patternType="none">
          <fgColor indexed="64"/>
          <bgColor indexed="65"/>
        </patternFill>
      </fill>
      <protection locked="0" hidden="0"/>
    </dxf>
    <dxf>
      <numFmt numFmtId="30" formatCode="@"/>
      <protection locked="0" hidden="0"/>
    </dxf>
    <dxf>
      <protection locked="0" hidden="0"/>
    </dxf>
    <dxf>
      <protection locked="0" hidden="0"/>
    </dxf>
    <dxf>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0" formatCode="Genera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protection locked="0" hidden="0"/>
    </dxf>
    <dxf>
      <numFmt numFmtId="0" formatCode="General"/>
      <protection locked="0" hidden="0"/>
    </dxf>
    <dxf>
      <protection locked="0" hidden="0"/>
    </dxf>
    <dxf>
      <protection locked="0" hidden="0"/>
    </dxf>
    <dxf>
      <protection locked="0" hidden="0"/>
    </dxf>
    <dxf>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protection locked="0" hidden="0"/>
    </dxf>
    <dxf>
      <numFmt numFmtId="0" formatCode="General"/>
      <protection locked="0" hidden="0"/>
    </dxf>
    <dxf>
      <numFmt numFmtId="0" formatCode="General"/>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numFmt numFmtId="0" formatCode="General"/>
      <alignment horizontal="left" vertical="center" textRotation="0" wrapText="0" indent="0" justifyLastLine="0" shrinkToFit="0" readingOrder="0"/>
      <protection locked="0" hidden="0"/>
    </dxf>
    <dxf>
      <protection locked="0" hidden="0"/>
    </dxf>
    <dxf>
      <protection locked="0" hidden="0"/>
    </dxf>
    <dxf>
      <protection locked="0" hidden="0"/>
    </dxf>
    <dxf>
      <protection locked="0" hidden="0"/>
    </dxf>
    <dxf>
      <protection locked="0" hidden="0"/>
    </dxf>
    <dxf>
      <alignment horizontal="left" vertical="center" textRotation="0" wrapText="0" indent="0" justifyLastLine="0" shrinkToFit="0" readingOrder="0"/>
      <protection locked="0" hidden="0"/>
    </dxf>
    <dxf>
      <protection locked="0" hidden="0"/>
    </dxf>
    <dxf>
      <numFmt numFmtId="0" formatCode="General"/>
      <protection locked="0" hidden="0"/>
    </dxf>
    <dxf>
      <numFmt numFmtId="0" formatCode="General"/>
      <fill>
        <patternFill patternType="none">
          <fgColor indexed="64"/>
          <bgColor indexed="65"/>
        </patternFill>
      </fill>
      <alignment horizontal="general" vertical="center" textRotation="0" wrapText="0" indent="0" justifyLastLine="0" shrinkToFit="0" readingOrder="0"/>
      <protection locked="0" hidden="0"/>
    </dxf>
    <dxf>
      <numFmt numFmtId="0" formatCode="General"/>
      <alignment horizontal="general" vertical="center" textRotation="0" wrapText="0" indent="0" justifyLastLine="0" shrinkToFit="0" readingOrder="0"/>
      <protection locked="0" hidden="0"/>
    </dxf>
    <dxf>
      <numFmt numFmtId="0" formatCode="General"/>
      <protection locked="0" hidden="0"/>
    </dxf>
    <dxf>
      <numFmt numFmtId="30" formatCode="@"/>
      <protection locked="0" hidden="0"/>
    </dxf>
    <dxf>
      <protection locked="0" hidden="0"/>
    </dxf>
    <dxf>
      <protection locked="0" hidden="0"/>
    </dxf>
    <dxf>
      <protection locked="0" hidden="0"/>
    </dxf>
    <dxf>
      <protection locked="0" hidden="0"/>
    </dxf>
    <dxf>
      <protection locked="0" hidden="0"/>
    </dxf>
    <dxf>
      <font>
        <b val="0"/>
        <i val="0"/>
        <strike val="0"/>
        <condense val="0"/>
        <extend val="0"/>
        <outline val="0"/>
        <shadow val="0"/>
        <u val="none"/>
        <vertAlign val="baseline"/>
        <sz val="11"/>
        <color theme="1"/>
        <name val="Calibri"/>
        <family val="2"/>
        <charset val="134"/>
        <scheme val="minor"/>
      </font>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alignment horizontal="left" vertical="center" textRotation="0" wrapText="0" indent="0" justifyLastLine="0" shrinkToFit="0" readingOrder="0"/>
      <protection locked="0" hidden="0"/>
    </dxf>
    <dxf>
      <numFmt numFmtId="30" formatCode="@"/>
      <protection locked="0" hidden="0"/>
    </dxf>
    <dxf>
      <numFmt numFmtId="30" formatCode="@"/>
      <protection locked="0" hidden="0"/>
    </dxf>
    <dxf>
      <numFmt numFmtId="30" formatCode="@"/>
      <alignment horizontal="left" vertical="center" textRotation="0" wrapText="0" indent="0" justifyLastLine="0" shrinkToFit="0" readingOrder="0"/>
      <protection locked="0" hidden="0"/>
    </dxf>
    <dxf>
      <protection locked="0" hidden="0"/>
    </dxf>
    <dxf>
      <protection locked="0" hidden="0"/>
    </dxf>
    <dxf>
      <protection locked="0" hidden="0"/>
    </dxf>
    <dxf>
      <numFmt numFmtId="30" formatCode="@"/>
      <alignment horizontal="left" vertical="center" textRotation="0" wrapText="0" indent="0" justifyLastLine="0" shrinkToFit="0" readingOrder="0"/>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numFmt numFmtId="0" formatCode="General"/>
      <fill>
        <patternFill patternType="none">
          <fgColor indexed="64"/>
          <bgColor indexed="65"/>
        </patternFill>
      </fill>
      <protection locked="0" hidden="0"/>
    </dxf>
    <dxf>
      <protection locked="0" hidden="0"/>
    </dxf>
    <dxf>
      <protection locked="0" hidden="0"/>
    </dxf>
    <dxf>
      <protection locked="0" hidden="0"/>
    </dxf>
    <dxf>
      <protection locked="0" hidden="0"/>
    </dxf>
    <dxf>
      <fill>
        <patternFill patternType="solid">
          <fgColor theme="9" tint="-0.249977111117893"/>
          <bgColor theme="9" tint="-0.249977111117893"/>
        </patternFill>
      </fill>
    </dxf>
    <dxf>
      <fill>
        <patternFill patternType="solid">
          <fgColor theme="9" tint="-0.249977111117893"/>
          <bgColor theme="9" tint="-0.249977111117893"/>
        </patternFill>
      </fill>
    </dxf>
    <dxf>
      <font>
        <b/>
        <color theme="0"/>
      </font>
      <fill>
        <patternFill patternType="solid">
          <fgColor theme="9" tint="-0.249977111117893"/>
          <bgColor theme="9" tint="-0.249977111117893"/>
        </patternFill>
      </fill>
      <border>
        <left style="medium">
          <color theme="0"/>
        </left>
      </border>
    </dxf>
    <dxf>
      <font>
        <b/>
        <color theme="0"/>
      </font>
      <fill>
        <patternFill patternType="solid">
          <fgColor theme="9" tint="-0.249977111117893"/>
          <bgColor theme="9" tint="-0.249977111117893"/>
        </patternFill>
      </fill>
      <border>
        <right style="medium">
          <color theme="0"/>
        </right>
      </border>
    </dxf>
    <dxf>
      <font>
        <b/>
        <i val="0"/>
        <color theme="0" tint="0.59996337778862885"/>
      </font>
      <fill>
        <patternFill patternType="solid">
          <fgColor theme="9" tint="-0.499984740745262"/>
          <bgColor rgb="FF434343"/>
        </patternFill>
      </fill>
      <border>
        <top style="medium">
          <color theme="0"/>
        </top>
        <vertical/>
      </border>
    </dxf>
    <dxf>
      <font>
        <b/>
        <i val="0"/>
        <color theme="0" tint="0.59996337778862885"/>
      </font>
      <fill>
        <patternFill patternType="solid">
          <fgColor theme="1"/>
          <bgColor rgb="FF434343"/>
        </patternFill>
      </fill>
      <border>
        <bottom style="medium">
          <color theme="0" tint="-0.24994659260841701"/>
        </bottom>
        <vertical/>
      </border>
    </dxf>
    <dxf>
      <font>
        <color theme="0"/>
      </font>
      <fill>
        <patternFill patternType="solid">
          <fgColor theme="9"/>
          <bgColor theme="9"/>
        </patternFill>
      </fill>
      <border>
        <left style="thin">
          <color rgb="FF303030"/>
        </left>
        <right style="thin">
          <color rgb="FF303030"/>
        </right>
        <top style="thin">
          <color rgb="FF303030"/>
        </top>
        <bottom style="thin">
          <color rgb="FF303030"/>
        </bottom>
        <vertical style="thin">
          <color rgb="FF303030"/>
        </vertical>
        <horizontal style="thin">
          <color rgb="FF30303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1"/>
      </font>
    </dxf>
    <dxf>
      <font>
        <b/>
        <color theme="1"/>
      </font>
    </dxf>
    <dxf>
      <font>
        <b/>
        <color theme="1"/>
      </font>
      <border>
        <top style="medium">
          <color theme="9"/>
        </top>
      </border>
    </dxf>
    <dxf>
      <font>
        <b/>
        <color theme="1"/>
      </font>
    </dxf>
    <dxf>
      <font>
        <color theme="1"/>
      </font>
      <fill>
        <patternFill patternType="solid">
          <fgColor theme="9" tint="0.79998168889431442"/>
          <bgColor theme="9" tint="0.79998168889431442"/>
        </patternFill>
      </fill>
      <border>
        <left style="thin">
          <color theme="9" tint="0.39997558519241921"/>
        </left>
        <right style="thin">
          <color theme="9" tint="0.39997558519241921"/>
        </right>
        <top style="thin">
          <color theme="9" tint="0.39997558519241921"/>
        </top>
        <bottom style="thin">
          <color theme="9" tint="0.39997558519241921"/>
        </bottom>
        <vertical style="thin">
          <color theme="9" tint="0.39997558519241921"/>
        </vertical>
        <horizontal style="thin">
          <color theme="9" tint="0.39997558519241921"/>
        </horizontal>
      </border>
    </dxf>
  </dxfs>
  <tableStyles count="2" defaultTableStyle="uBind Table">
    <tableStyle name="TableStyleMedium28 2" pivot="0" count="7" xr9:uid="{00000000-0011-0000-FFFF-FFFF00000000}">
      <tableStyleElement type="wholeTable" dxfId="585"/>
      <tableStyleElement type="headerRow" dxfId="584"/>
      <tableStyleElement type="totalRow" dxfId="583"/>
      <tableStyleElement type="firstColumn" dxfId="582"/>
      <tableStyleElement type="lastColumn" dxfId="581"/>
      <tableStyleElement type="firstRowStripe" dxfId="580"/>
      <tableStyleElement type="firstColumnStripe" dxfId="579"/>
    </tableStyle>
    <tableStyle name="uBind Table" pivot="0" count="7" xr9:uid="{00000000-0011-0000-FFFF-FFFF01000000}">
      <tableStyleElement type="wholeTable" dxfId="578"/>
      <tableStyleElement type="headerRow" dxfId="577"/>
      <tableStyleElement type="totalRow" dxfId="576"/>
      <tableStyleElement type="firstColumn" dxfId="575"/>
      <tableStyleElement type="lastColumn" dxfId="574"/>
      <tableStyleElement type="firstRowStripe" dxfId="573"/>
      <tableStyleElement type="firstColumnStripe" dxfId="572"/>
    </tableStyle>
  </tableStyles>
  <colors>
    <mruColors>
      <color rgb="FF1F5F34"/>
      <color rgb="FF505050"/>
      <color rgb="FF287A43"/>
      <color rgb="FF267440"/>
      <color rgb="FF285637"/>
      <color rgb="FF2E8A4D"/>
      <color rgb="FF349C57"/>
      <color rgb="FF434343"/>
      <color rgb="FF613066"/>
      <color rgb="FFA13B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43</xdr:col>
      <xdr:colOff>57150</xdr:colOff>
      <xdr:row>1</xdr:row>
      <xdr:rowOff>19050</xdr:rowOff>
    </xdr:from>
    <xdr:to>
      <xdr:col>43</xdr:col>
      <xdr:colOff>1152525</xdr:colOff>
      <xdr:row>1</xdr:row>
      <xdr:rowOff>406282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518725" y="285750"/>
          <a:ext cx="1095375" cy="3872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47</xdr:col>
      <xdr:colOff>57150</xdr:colOff>
      <xdr:row>0</xdr:row>
      <xdr:rowOff>257175</xdr:rowOff>
    </xdr:from>
    <xdr:to>
      <xdr:col>47</xdr:col>
      <xdr:colOff>1152525</xdr:colOff>
      <xdr:row>1</xdr:row>
      <xdr:rowOff>377707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395150" y="257175"/>
          <a:ext cx="1095375" cy="38723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_Question_Sets" displayName="Table_Question_Sets" ref="B4:BR93" totalsRowShown="0" headerRowDxfId="571" dataDxfId="570" headerRowCellStyle="uBind Normal" dataCellStyle="uBind Normal">
  <autoFilter ref="B4:BR9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autoFilter>
  <tableColumns count="69">
    <tableColumn id="2" xr3:uid="{00000000-0010-0000-0000-000002000000}" name="Property" dataDxfId="569" dataCellStyle="Normal"/>
    <tableColumn id="19" xr3:uid="{00000000-0010-0000-0000-000013000000}" name="Header" dataDxfId="568"/>
    <tableColumn id="4" xr3:uid="{00000000-0010-0000-0000-000004000000}" name="Type" dataDxfId="567" dataCellStyle="Normal">
      <calculatedColumnFormula>IF(Table_Question_Sets[[#This Row],[Header]]="Yes","",
IF(INDIRECT(SUBSTITUTE(ADDRESS(1,COLUMN(),4),"1","")&amp;ROW()-1)="",
INDIRECT(SUBSTITUTE(ADDRESS(1,COLUMN(Table_Question_Sets[[#This Row],[Property]]),4),"1","")&amp;ROW()-1),
INDIRECT(SUBSTITUTE(ADDRESS(1,COLUMN(),4),"1","")&amp;ROW()-1)))</calculatedColumnFormula>
    </tableColumn>
    <tableColumn id="1" xr3:uid="{00000000-0010-0000-0000-000001000000}" name="Key" dataDxfId="566" dataCellStyle="Normal">
      <calculatedColumnFormula>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calculatedColumnFormula>
    </tableColumn>
    <tableColumn id="43" xr3:uid="{00000000-0010-0000-0000-00002B000000}" name="Field Code" dataDxfId="565">
      <calculatedColumnFormula>IF(Table_Question_Sets[[#This Row],[Header]]="Yes","",IF(Table_Question_Sets[[#This Row],[Property]]&lt;&gt;"",SUBSTITUTE(Table_Question_Sets[[#This Row],[Property]]," ",""),""))</calculatedColumnFormula>
    </tableColumn>
    <tableColumn id="3" xr3:uid="{00000000-0010-0000-0000-000003000000}" name="Value" dataDxfId="564" dataCellStyle="uBind Input"/>
    <tableColumn id="6" xr3:uid="{00000000-0010-0000-0000-000006000000}" name="Data Type" dataDxfId="563" dataCellStyle="Normal"/>
    <tableColumn id="7" xr3:uid="{00000000-0010-0000-0000-000007000000}" name="Field Type" dataDxfId="562" dataCellStyle="Normal"/>
    <tableColumn id="48" xr3:uid="{00000000-0010-0000-0000-000030000000}" name="Option Set" dataDxfId="561"/>
    <tableColumn id="12" xr3:uid="{00000000-0010-0000-0000-00000C000000}" name="Required" dataDxfId="560" dataCellStyle="Normal"/>
    <tableColumn id="44" xr3:uid="{00000000-0010-0000-0000-00002C000000}" name="Min Qty" dataDxfId="559"/>
    <tableColumn id="45" xr3:uid="{00000000-0010-0000-0000-00002D000000}" name="Max Qty" dataDxfId="558"/>
    <tableColumn id="10" xr3:uid="{00000000-0010-0000-0000-00000A000000}" name="Row" dataDxfId="557"/>
    <tableColumn id="24" xr3:uid="{00000000-0010-0000-0000-000018000000}" name="X" dataDxfId="556"/>
    <tableColumn id="25" xr3:uid="{00000000-0010-0000-0000-000019000000}" name="S" dataDxfId="555"/>
    <tableColumn id="26" xr3:uid="{00000000-0010-0000-0000-00001A000000}" name="M" dataDxfId="554"/>
    <tableColumn id="27" xr3:uid="{00000000-0010-0000-0000-00001B000000}" name="L" dataDxfId="553"/>
    <tableColumn id="65" xr3:uid="{00000000-0010-0000-0000-000041000000}" name="Width"/>
    <tableColumn id="5" xr3:uid="{00000000-0010-0000-0000-000005000000}" name="Label" dataDxfId="552" dataCellStyle="Normal"/>
    <tableColumn id="49" xr3:uid="{00000000-0010-0000-0000-000031000000}" name="Question" dataDxfId="551"/>
    <tableColumn id="14" xr3:uid="{00000000-0010-0000-0000-00000E000000}" name="Hide Condition" dataDxfId="550" dataCellStyle="Normal"/>
    <tableColumn id="11" xr3:uid="{00000000-0010-0000-0000-00000B000000}" name="Validation Rules" dataDxfId="549" dataCellStyle="Normal"/>
    <tableColumn id="30" xr3:uid="{00000000-0010-0000-0000-00001E000000}" name="Heading 2" dataDxfId="548"/>
    <tableColumn id="32" xr3:uid="{00000000-0010-0000-0000-000020000000}" name="Heading 3" dataDxfId="547"/>
    <tableColumn id="37" xr3:uid="{00000000-0010-0000-0000-000025000000}" name="Heading 4" dataDxfId="546"/>
    <tableColumn id="33" xr3:uid="{00000000-0010-0000-0000-000021000000}" name="Paragraph" dataDxfId="545"/>
    <tableColumn id="69" xr3:uid="{00000000-0010-0000-0000-000045000000}" name="HTML" dataDxfId="544"/>
    <tableColumn id="58" xr3:uid="{00000000-0010-0000-0000-00003A000000}" name="Terms" dataDxfId="543"/>
    <tableColumn id="8" xr3:uid="{00000000-0010-0000-0000-000008000000}" name="Placeholder" dataDxfId="542" dataCellStyle="Normal"/>
    <tableColumn id="17" xr3:uid="{00000000-0010-0000-0000-000011000000}" name="Help Message" dataDxfId="541" dataCellStyle="Normal"/>
    <tableColumn id="46" xr3:uid="{00000000-0010-0000-0000-00002E000000}" name="Tooltip" dataDxfId="540"/>
    <tableColumn id="68" xr3:uid="{00000000-0010-0000-0000-000044000000}" name="Icon" dataDxfId="539"/>
    <tableColumn id="9" xr3:uid="{00000000-0010-0000-0000-000009000000}" name="Default Value" dataDxfId="538" dataCellStyle="Normal"/>
    <tableColumn id="64" xr3:uid="{00000000-0010-0000-0000-000040000000}" name="Calculated Value"/>
    <tableColumn id="35" xr3:uid="{00000000-0010-0000-0000-000023000000}" name="Assumed Value" dataDxfId="537"/>
    <tableColumn id="36" xr3:uid="{00000000-0010-0000-0000-000024000000}" name="Used Value" dataDxfId="536">
      <calculatedColumnFormula>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calculatedColumnFormula>
    </tableColumn>
    <tableColumn id="23" xr3:uid="{00000000-0010-0000-0000-000017000000}" name="Custom Invalid"/>
    <tableColumn id="47" xr3:uid="{00000000-0010-0000-0000-00002F000000}" name="Invalid" dataDxfId="535">
      <calculatedColumnFormula>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calculatedColumnFormula>
    </tableColumn>
    <tableColumn id="63" xr3:uid="{00000000-0010-0000-0000-00003F000000}" name="Invalid Rollup" dataDxfId="534">
      <calculatedColumnFormula>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calculatedColumnFormula>
    </tableColumn>
    <tableColumn id="13" xr3:uid="{00000000-0010-0000-0000-00000D000000}" name="Disabled Condition" dataDxfId="533" dataCellStyle="Normal"/>
    <tableColumn id="42" xr3:uid="{00000000-0010-0000-0000-00002A000000}" name="Summary Label" dataDxfId="532"/>
    <tableColumn id="51" xr3:uid="{00000000-0010-0000-0000-000033000000}" name="Affects Premium" dataDxfId="531"/>
    <tableColumn id="52" xr3:uid="{00000000-0010-0000-0000-000034000000}" name="Affects Triggers" dataDxfId="530"/>
    <tableColumn id="16" xr3:uid="{00000000-0010-0000-0000-000010000000}" name="Workflow Role" dataDxfId="529"/>
    <tableColumn id="66" xr3:uid="{00000000-0010-0000-0000-000042000000}" name="Container Class" dataDxfId="528"/>
    <tableColumn id="67" xr3:uid="{00000000-0010-0000-0000-000043000000}" name="Container Style" dataDxfId="527"/>
    <tableColumn id="21" xr3:uid="{00000000-0010-0000-0000-000015000000}" name="Text" dataDxfId="526" dataCellStyle="Normal">
      <calculatedColumnFormula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calculatedColumnFormula>
    </tableColumn>
    <tableColumn id="22" xr3:uid="{00000000-0010-0000-0000-000016000000}" name="String" dataDxfId="525" dataCellStyle="Normal">
      <calculatedColumnFormula>IF(OR(Table_Question_Sets[[#This Row],[Header]]="Yes",Table_Question_Sets[[#This Row],[Text]]=""),"",IF(OR(Table_Question_Sets[[#This Row],[Text]]="true",Table_Question_Sets[[#This Row],[Text]]="false",ISNUMBER(Table_Question_Sets[[#This Row],[Text]])),Table_Question_Sets[[#This Row],[Text]],""""&amp;Table_Question_Sets[[#This Row],[Text]]&amp;""""))</calculatedColumnFormula>
    </tableColumn>
    <tableColumn id="41" xr3:uid="{00000000-0010-0000-0000-000029000000}" name="Summary Key Mapping" dataDxfId="524">
      <calculatedColumnFormula>IF(AND(Table_Question_Sets[[#This Row],[Header]]&lt;&gt;"Yes",Table_Question_Sets[[#This Row],[Property]]&lt;&gt;"",Table_Question_Sets[[#This Row],[Summary Label]]&lt;&gt;""),""""&amp;Table_Question_Sets[[#This Row],[Key]]&amp;""": """&amp;Table_Question_Sets[[#This Row],[Summary Label]]&amp;"""","")</calculatedColumnFormula>
    </tableColumn>
    <tableColumn id="29" xr3:uid="{00000000-0010-0000-0000-00001D000000}" name="Config Count Fwd" dataDxfId="523">
      <calculatedColumnFormula>IF(Table_Question_Sets[[#This Row],[Header]]="Yes","",_xlfn.NUMBERVALUE(INDIRECT(SUBSTITUTE(ADDRESS(1,COLUMN(),4),"1","")&amp;ROW()-1))+IF(Table_Question_Sets[[#This Row],[Property]]&lt;&gt;"",1,0))</calculatedColumnFormula>
    </tableColumn>
    <tableColumn id="28" xr3:uid="{00000000-0010-0000-0000-00001C000000}" name="Config Count Back" dataDxfId="522">
      <calculatedColumnFormula>IF(Table_Question_Sets[[#This Row],[Header]]="Yes","",_xlfn.NUMBERVALUE(INDIRECT(SUBSTITUTE(ADDRESS(1,COLUMN(),4),"1","")&amp;ROW()+1))+IF(Table_Question_Sets[[#This Row],[Property]]&lt;&gt;"",1,0))</calculatedColumnFormula>
    </tableColumn>
    <tableColumn id="20" xr3:uid="{00000000-0010-0000-0000-000014000000}" name="Config Options" dataDxfId="521">
      <calculatedColumnFormula array="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calculatedColumnFormula>
    </tableColumn>
    <tableColumn id="50" xr3:uid="{00000000-0010-0000-0000-000032000000}" name="Config Validators" dataDxfId="520">
      <calculatedColumnFormula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calculatedColumnFormula>
    </tableColumn>
    <tableColumn id="54" xr3:uid="{00000000-0010-0000-0000-000036000000}" name="Config TO Repeating" dataDxfId="519">
      <calculatedColumnFormula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calculatedColumnFormula>
    </tableColumn>
    <tableColumn id="55" xr3:uid="{00000000-0010-0000-0000-000037000000}" name="Config TO" dataDxfId="518">
      <calculatedColumnFormula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calculatedColumnFormula>
    </tableColumn>
    <tableColumn id="34" xr3:uid="{00000000-0010-0000-0000-000022000000}" name="Config Field" dataDxfId="517">
      <calculatedColumnFormula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calculatedColumnFormula>
    </tableColumn>
    <tableColumn id="15" xr3:uid="{00000000-0010-0000-0000-00000F000000}" name="Config Content" dataDxfId="516" dataCellStyle="Normal">
      <calculatedColumnFormula xml:space="preserve">
IF(Table_Question_Sets[[#This Row],[Row]]="Yes","]},{""className"": ""row"",""fieldGroup"": [","")&amp;
Table_Question_Sets[[#This Row],[Config Field]]</calculatedColumnFormula>
    </tableColumn>
    <tableColumn id="56" xr3:uid="{00000000-0010-0000-0000-000038000000}" name="Config Rollup" dataDxfId="515">
      <calculatedColumnFormula>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calculatedColumnFormula>
    </tableColumn>
    <tableColumn id="57" xr3:uid="{00000000-0010-0000-0000-000039000000}" name="Config Use Row" dataDxfId="514">
      <calculatedColumnFormula>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calculatedColumnFormula>
    </tableColumn>
    <tableColumn id="53" xr3:uid="{00000000-0010-0000-0000-000035000000}" name="Config Keys Nested" dataDxfId="513">
      <calculatedColumnFormula>IF(AND(Table_Question_Sets[[#This Row],[Header]]="",Table_Question_Sets[[#This Row],[Property]]&lt;&gt;"",Table_Question_Sets[[#This Row],[Field Type]]&lt;&gt;""),
""""&amp;Table_Question_Sets[[#This Row],[Key]]&amp;"""","")</calculatedColumnFormula>
    </tableColumn>
    <tableColumn id="59" xr3:uid="{00000000-0010-0000-0000-00003B000000}" name="Config Keys Nested Rollup" dataDxfId="512">
      <calculatedColumnFormula>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calculatedColumnFormula>
    </tableColumn>
    <tableColumn id="18" xr3:uid="{00000000-0010-0000-0000-000012000000}" name="Config Workflow Roles" dataDxfId="511">
      <calculatedColumnFormula>IF(AND(Table_Question_Sets[[#This Row],[Header]]&lt;&gt;"Yes",Table_Question_Sets[[#This Row],[Property]]&lt;&gt;"",Table_Question_Sets[[#This Row],[Workflow Role]]&lt;&gt;""),
""""&amp;Table_Question_Sets[[#This Row],[Workflow Role]]&amp;""":"""&amp;Table_Question_Sets[[#This Row],[Key]]&amp;"""","")</calculatedColumnFormula>
    </tableColumn>
    <tableColumn id="40" xr3:uid="{00000000-0010-0000-0000-000028000000}" name="Calculation Count Back" dataDxfId="510">
      <calculatedColumnFormula>IF(Table_Question_Sets[[#This Row],[Header]]="Yes","",_xlfn.NUMBERVALUE(INDIRECT(SUBSTITUTE(ADDRESS(1,COLUMN(),4),"1","")&amp;ROW()+1))+IF(OR(Table_Question_Sets[[#This Row],[Value]]&lt;&gt;"",AND(Table_Question_Sets[[#This Row],[Data Type]]="Repeating",Table_Question_Sets[[#This Row],[Calculation Repeating]]&lt;&gt;"")),1,0))</calculatedColumnFormula>
    </tableColumn>
    <tableColumn id="39" xr3:uid="{00000000-0010-0000-0000-000027000000}" name="Calculation Repeating" dataDxfId="509">
      <calculatedColumnFormula xml:space="preserve">
IF(Table_Question_Sets[[#This Row],[Data Type]]="Repeating",
OFFSET(Table_Repeating_Question_Sets[[#Headers],[Property]],MATCH(Table_Question_Sets[[#This Row],[Property]],Table_Repeating_Question_Sets[Property],0),MATCH("Calculation",Table_Repeating_Question_Sets[#Headers],0)-1,1,1),
"")</calculatedColumnFormula>
    </tableColumn>
    <tableColumn id="38" xr3:uid="{00000000-0010-0000-0000-000026000000}" name="Calculation" dataDxfId="508">
      <calculatedColumnFormula>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calculatedColumnFormula>
    </tableColumn>
    <tableColumn id="61" xr3:uid="{00000000-0010-0000-0000-00003D000000}" name="Calculation Rollup" dataDxfId="507">
      <calculatedColumnFormula>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calculatedColumnFormula>
    </tableColumn>
    <tableColumn id="31" xr3:uid="{00000000-0010-0000-0000-00001F000000}" name="Output Config" dataDxfId="506">
      <calculatedColumnFormula>IF(ISNUMBER(Table_Question_Sets[[#This Row],[Config Use Row]]),INDEX(Table_Question_Sets[Config Rollup],Table_Question_Sets[[#This Row],[Config Use Row]]),"")</calculatedColumnFormula>
    </tableColumn>
    <tableColumn id="60" xr3:uid="{00000000-0010-0000-0000-00003C000000}" name="Output Config Keys Nested" dataDxfId="505">
      <calculatedColumnFormula>IF(ISNUMBER(Table_Question_Sets[[#This Row],[Config Use Row]]),INDEX(Table_Question_Sets[Config Keys Nested Rollup],Table_Question_Sets[[#This Row],[Config Use Row]]),"")</calculatedColumnFormula>
    </tableColumn>
    <tableColumn id="62" xr3:uid="{00000000-0010-0000-0000-00003E000000}" name="Output Calculation" dataDxfId="504">
      <calculatedColumnFormula>IF(ISNUMBER(Table_Question_Sets[[#This Row],[Config Use Row]]),INDEX(Table_Question_Sets[Calculation Rollup],Table_Question_Sets[[#This Row],[Config Use Row]]),"")</calculatedColumnFormula>
    </tableColumn>
  </tableColumns>
  <tableStyleInfo name="uBind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_Repeating_Question_Sets" displayName="Table_Repeating_Question_Sets" ref="B4:CQ14" totalsRowShown="0" headerRowDxfId="503" dataDxfId="502" headerRowCellStyle="Normal" dataCellStyle="Normal">
  <autoFilter ref="B4:CQ14"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autoFilter>
  <tableColumns count="94">
    <tableColumn id="2" xr3:uid="{00000000-0010-0000-0100-000002000000}" name="Property" dataDxfId="501" dataCellStyle="Normal"/>
    <tableColumn id="19" xr3:uid="{00000000-0010-0000-0100-000013000000}" name="Header" dataDxfId="500" dataCellStyle="Normal"/>
    <tableColumn id="4" xr3:uid="{00000000-0010-0000-0100-000004000000}" name="Type" dataDxfId="499" dataCellStyle="Normal">
      <calculatedColumnFormula>IF(Table_Repeating_Question_Sets[[#This Row],[Header]]="Yes","",
IF(INDIRECT(SUBSTITUTE(ADDRESS(1,COLUMN(),4),"1","")&amp;ROW()-1)="",
INDIRECT(SUBSTITUTE(ADDRESS(1,COLUMN(Table_Repeating_Question_Sets[[#This Row],[Property]]),4),"1","")&amp;ROW()-1),
INDIRECT(SUBSTITUTE(ADDRESS(1,COLUMN(),4),"1","")&amp;ROW()-1)))</calculatedColumnFormula>
    </tableColumn>
    <tableColumn id="1" xr3:uid="{00000000-0010-0000-0100-000001000000}" name="Key" dataDxfId="498" dataCellStyle="Normal">
      <calculatedColumnFormula>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calculatedColumnFormula>
    </tableColumn>
    <tableColumn id="62" xr3:uid="{00000000-0010-0000-0100-00003E000000}" name="Field Key Prefix" dataDxfId="497">
      <calculatedColumnFormula>IF(Table_Repeating_Question_Sets[[#This Row],[Header]]="Yes","",IF(INDIRECT(SUBSTITUTE(ADDRESS(1,COLUMN(),4),"1","")&amp;ROW()-1)="",
INDIRECT(SUBSTITUTE(ADDRESS(1,COLUMN(Table_Repeating_Question_Sets[[#This Row],[Property]]),4),"1","")&amp;ROW()-1),INDIRECT(SUBSTITUTE(ADDRESS(1,COLUMN(),4),"1","")&amp;ROW()-1)))</calculatedColumnFormula>
    </tableColumn>
    <tableColumn id="61" xr3:uid="{00000000-0010-0000-0100-00003D000000}" name="Field Key" dataDxfId="496">
      <calculatedColumnFormula>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calculatedColumnFormula>
    </tableColumn>
    <tableColumn id="31" xr3:uid="{00000000-0010-0000-0100-00001F000000}" name="Field Code" dataDxfId="495">
      <calculatedColumnFormula>IF(Table_Repeating_Question_Sets[[#This Row],[Header]]="Yes","",IF(Table_Repeating_Question_Sets[[#This Row],[Property]]&lt;&gt;"",SUBSTITUTE(Table_Repeating_Question_Sets[[#This Row],[Property]]," ",""),""))</calculatedColumnFormula>
    </tableColumn>
    <tableColumn id="3" xr3:uid="{00000000-0010-0000-0100-000003000000}" name="Value 1" dataDxfId="494" dataCellStyle="uBind Input"/>
    <tableColumn id="20" xr3:uid="{00000000-0010-0000-0100-000014000000}" name="Value 2" dataDxfId="493" dataCellStyle="uBind Input"/>
    <tableColumn id="23" xr3:uid="{00000000-0010-0000-0100-000017000000}" name="Value 3" dataDxfId="492" dataCellStyle="uBind Input"/>
    <tableColumn id="24" xr3:uid="{00000000-0010-0000-0100-000018000000}" name="Value 4" dataDxfId="491" dataCellStyle="uBind Input"/>
    <tableColumn id="25" xr3:uid="{00000000-0010-0000-0100-000019000000}" name="Value 5" dataDxfId="490" dataCellStyle="uBind Input"/>
    <tableColumn id="26" xr3:uid="{00000000-0010-0000-0100-00001A000000}" name="Value 6" dataDxfId="489" dataCellStyle="uBind Input"/>
    <tableColumn id="27" xr3:uid="{00000000-0010-0000-0100-00001B000000}" name="Value 7" dataDxfId="488" dataCellStyle="uBind Input"/>
    <tableColumn id="28" xr3:uid="{00000000-0010-0000-0100-00001C000000}" name="Value 8" dataDxfId="487" dataCellStyle="uBind Input"/>
    <tableColumn id="29" xr3:uid="{00000000-0010-0000-0100-00001D000000}" name="Value 9" dataDxfId="486" dataCellStyle="uBind Input"/>
    <tableColumn id="30" xr3:uid="{00000000-0010-0000-0100-00001E000000}" name="Value 10" dataDxfId="485" dataCellStyle="uBind Input"/>
    <tableColumn id="32" xr3:uid="{00000000-0010-0000-0100-000020000000}" name="Total" dataDxfId="484" dataCellStyle="uBind Input">
      <calculatedColumnFormula>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calculatedColumnFormula>
    </tableColumn>
    <tableColumn id="55" xr3:uid="{00000000-0010-0000-0100-000037000000}" name="Count" dataDxfId="483" dataCellStyle="uBind Input">
      <calculatedColumnFormula>IF(Table_Repeating_Question_Sets[[#This Row],[Header]]&lt;&gt;"Yes",COUNTA(Table_Repeating_Question_Sets[[#This Row],[Value 1]:[Value 10]]),"")</calculatedColumnFormula>
    </tableColumn>
    <tableColumn id="6" xr3:uid="{00000000-0010-0000-0100-000006000000}" name="Data Type" dataDxfId="482" dataCellStyle="Normal"/>
    <tableColumn id="7" xr3:uid="{00000000-0010-0000-0100-000007000000}" name="Field Type" dataDxfId="481" dataCellStyle="Normal"/>
    <tableColumn id="51" xr3:uid="{00000000-0010-0000-0100-000033000000}" name="Option Set" dataDxfId="480"/>
    <tableColumn id="12" xr3:uid="{00000000-0010-0000-0100-00000C000000}" name="Required" dataDxfId="479" dataCellStyle="Normal"/>
    <tableColumn id="10" xr3:uid="{00000000-0010-0000-0100-00000A000000}" name="Row" dataDxfId="478"/>
    <tableColumn id="16" xr3:uid="{00000000-0010-0000-0100-000010000000}" name="X" dataDxfId="477"/>
    <tableColumn id="18" xr3:uid="{00000000-0010-0000-0100-000012000000}" name="S" dataDxfId="476"/>
    <tableColumn id="82" xr3:uid="{00000000-0010-0000-0100-000052000000}" name="M" dataDxfId="475"/>
    <tableColumn id="83" xr3:uid="{00000000-0010-0000-0100-000053000000}" name="L" dataDxfId="474"/>
    <tableColumn id="91" xr3:uid="{00000000-0010-0000-0100-00005B000000}" name="Width" dataDxfId="473"/>
    <tableColumn id="5" xr3:uid="{00000000-0010-0000-0100-000005000000}" name="Label" dataDxfId="472" dataCellStyle="Normal"/>
    <tableColumn id="56" xr3:uid="{00000000-0010-0000-0100-000038000000}" name="Question" dataDxfId="471"/>
    <tableColumn id="14" xr3:uid="{00000000-0010-0000-0100-00000E000000}" name="Hide Condition" dataDxfId="470" dataCellStyle="Normal"/>
    <tableColumn id="11" xr3:uid="{00000000-0010-0000-0100-00000B000000}" name="Validation Rules" dataDxfId="469" dataCellStyle="Normal"/>
    <tableColumn id="86" xr3:uid="{00000000-0010-0000-0100-000056000000}" name="Heading 2" dataDxfId="468"/>
    <tableColumn id="87" xr3:uid="{00000000-0010-0000-0100-000057000000}" name="Heading 3" dataDxfId="467"/>
    <tableColumn id="75" xr3:uid="{00000000-0010-0000-0100-00004B000000}" name="Heading 4" dataDxfId="466"/>
    <tableColumn id="88" xr3:uid="{00000000-0010-0000-0100-000058000000}" name="Paragraph" dataDxfId="465"/>
    <tableColumn id="80" xr3:uid="{00000000-0010-0000-0100-000050000000}" name="Terms" dataDxfId="464"/>
    <tableColumn id="8" xr3:uid="{00000000-0010-0000-0100-000008000000}" name="Placeholder" dataDxfId="463" dataCellStyle="Normal"/>
    <tableColumn id="17" xr3:uid="{00000000-0010-0000-0100-000011000000}" name="Help Message" dataDxfId="462" dataCellStyle="Normal"/>
    <tableColumn id="57" xr3:uid="{00000000-0010-0000-0100-000039000000}" name="Tooltip" dataDxfId="461"/>
    <tableColumn id="94" xr3:uid="{00000000-0010-0000-0100-00005E000000}" name="Icon" dataDxfId="460"/>
    <tableColumn id="9" xr3:uid="{00000000-0010-0000-0100-000009000000}" name="Default Value" dataDxfId="459" dataCellStyle="Normal"/>
    <tableColumn id="90" xr3:uid="{00000000-0010-0000-0100-00005A000000}" name="Calculated Value" dataDxfId="458"/>
    <tableColumn id="13" xr3:uid="{00000000-0010-0000-0100-00000D000000}" name="Disabled Condition" dataDxfId="457" dataCellStyle="Normal"/>
    <tableColumn id="66" xr3:uid="{00000000-0010-0000-0100-000042000000}" name="Affects Premium" dataDxfId="456"/>
    <tableColumn id="65" xr3:uid="{00000000-0010-0000-0100-000041000000}" name="Affects Triggers" dataDxfId="455"/>
    <tableColumn id="92" xr3:uid="{00000000-0010-0000-0100-00005C000000}" name="Container Class" dataDxfId="454"/>
    <tableColumn id="93" xr3:uid="{00000000-0010-0000-0100-00005D000000}" name="Container Style" dataDxfId="453"/>
    <tableColumn id="37" xr3:uid="{00000000-0010-0000-0100-000025000000}" name="Count 1" dataDxfId="452" dataCellStyle="Normal">
      <calculatedColumnFormula>IF(Table_Repeating_Question_Sets[[#This Row],[Header]]="Yes","",_xlfn.NUMBERVALUE(INDIRECT(SUBSTITUTE(ADDRESS(1,COLUMN(Table_Repeating_Question_Sets[[#This Row],[Count 1]]),4),"1","")&amp;ROW(Table_Repeating_Question_Sets[[#This Row],[Count 1]])+1))+IF(Table_Repeating_Question_Sets[[#This Row],[Value 1]]&lt;&gt;"",1,0))</calculatedColumnFormula>
    </tableColumn>
    <tableColumn id="22" xr3:uid="{00000000-0010-0000-0100-000016000000}" name="Invalid 1" dataDxfId="451">
      <calculatedColumnFormula>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calculatedColumnFormula>
    </tableColumn>
    <tableColumn id="40" xr3:uid="{00000000-0010-0000-0100-000028000000}" name="Calculation 1" dataDxfId="450" dataCellStyle="Normal">
      <calculatedColumnFormula>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calculatedColumnFormula>
    </tableColumn>
    <tableColumn id="43" xr3:uid="{00000000-0010-0000-0100-00002B000000}" name="Count 2" dataDxfId="449" dataCellStyle="Normal">
      <calculatedColumnFormula>IF(Table_Repeating_Question_Sets[[#This Row],[Header]]="Yes","",_xlfn.NUMBERVALUE(INDIRECT(SUBSTITUTE(ADDRESS(1,COLUMN(Table_Repeating_Question_Sets[[#This Row],[Count 2]]),4),"1","")&amp;ROW(Table_Repeating_Question_Sets[[#This Row],[Count 2]])+1))+IF(Table_Repeating_Question_Sets[[#This Row],[Value 2]]&lt;&gt;"",1,0))</calculatedColumnFormula>
    </tableColumn>
    <tableColumn id="33" xr3:uid="{00000000-0010-0000-0100-000021000000}" name="Invalid 2" dataDxfId="448">
      <calculatedColumnFormula>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calculatedColumnFormula>
    </tableColumn>
    <tableColumn id="36" xr3:uid="{00000000-0010-0000-0100-000024000000}" name="Calculation 2" dataDxfId="447" dataCellStyle="Normal">
      <calculatedColumnFormula>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calculatedColumnFormula>
    </tableColumn>
    <tableColumn id="41" xr3:uid="{00000000-0010-0000-0100-000029000000}" name="Count 3" dataDxfId="446" dataCellStyle="Normal">
      <calculatedColumnFormula>IF(Table_Repeating_Question_Sets[[#This Row],[Header]]="Yes","",_xlfn.NUMBERVALUE(INDIRECT(SUBSTITUTE(ADDRESS(1,COLUMN(Table_Repeating_Question_Sets[[#This Row],[Count 3]]),4),"1","")&amp;ROW(Table_Repeating_Question_Sets[[#This Row],[Count 3]])+1))+IF(Table_Repeating_Question_Sets[[#This Row],[Value 3]]&lt;&gt;"",1,0))</calculatedColumnFormula>
    </tableColumn>
    <tableColumn id="34" xr3:uid="{00000000-0010-0000-0100-000022000000}" name="Invalid 3" dataDxfId="445">
      <calculatedColumnFormula>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calculatedColumnFormula>
    </tableColumn>
    <tableColumn id="42" xr3:uid="{00000000-0010-0000-0100-00002A000000}" name="Calculation 3" dataDxfId="444" dataCellStyle="Normal">
      <calculatedColumnFormula>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calculatedColumnFormula>
    </tableColumn>
    <tableColumn id="48" xr3:uid="{00000000-0010-0000-0100-000030000000}" name="Count 4" dataDxfId="443" dataCellStyle="Normal">
      <calculatedColumnFormula>IF(Table_Repeating_Question_Sets[[#This Row],[Header]]="Yes","",_xlfn.NUMBERVALUE(INDIRECT(SUBSTITUTE(ADDRESS(1,COLUMN(Table_Repeating_Question_Sets[[#This Row],[Count 4]]),4),"1","")&amp;ROW(Table_Repeating_Question_Sets[[#This Row],[Count 4]])+1))+IF(Table_Repeating_Question_Sets[[#This Row],[Value 4]]&lt;&gt;"",1,0))</calculatedColumnFormula>
    </tableColumn>
    <tableColumn id="35" xr3:uid="{00000000-0010-0000-0100-000023000000}" name="Invalid 4" dataDxfId="442">
      <calculatedColumnFormula>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calculatedColumnFormula>
    </tableColumn>
    <tableColumn id="49" xr3:uid="{00000000-0010-0000-0100-000031000000}" name="Calculation 4" dataDxfId="441" dataCellStyle="Normal">
      <calculatedColumnFormula>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calculatedColumnFormula>
    </tableColumn>
    <tableColumn id="53" xr3:uid="{00000000-0010-0000-0100-000035000000}" name="Count 5" dataDxfId="440" dataCellStyle="Normal">
      <calculatedColumnFormula>IF(Table_Repeating_Question_Sets[[#This Row],[Header]]="Yes","",_xlfn.NUMBERVALUE(INDIRECT(SUBSTITUTE(ADDRESS(1,COLUMN(Table_Repeating_Question_Sets[[#This Row],[Count 5]]),4),"1","")&amp;ROW(Table_Repeating_Question_Sets[[#This Row],[Count 5]])+1))+IF(Table_Repeating_Question_Sets[[#This Row],[Value 5]]&lt;&gt;"",1,0))</calculatedColumnFormula>
    </tableColumn>
    <tableColumn id="38" xr3:uid="{00000000-0010-0000-0100-000026000000}" name="Invalid 5" dataDxfId="439">
      <calculatedColumnFormula>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calculatedColumnFormula>
    </tableColumn>
    <tableColumn id="54" xr3:uid="{00000000-0010-0000-0100-000036000000}" name="Calculation 5" dataDxfId="438" dataCellStyle="Normal">
      <calculatedColumnFormula>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calculatedColumnFormula>
    </tableColumn>
    <tableColumn id="58" xr3:uid="{00000000-0010-0000-0100-00003A000000}" name="Count 6" dataDxfId="437" dataCellStyle="Normal">
      <calculatedColumnFormula>IF(Table_Repeating_Question_Sets[[#This Row],[Header]]="Yes","",_xlfn.NUMBERVALUE(INDIRECT(SUBSTITUTE(ADDRESS(1,COLUMN(Table_Repeating_Question_Sets[[#This Row],[Count 6]]),4),"1","")&amp;ROW(Table_Repeating_Question_Sets[[#This Row],[Count 6]])+1))+IF(Table_Repeating_Question_Sets[[#This Row],[Value 6]]&lt;&gt;"",1,0))</calculatedColumnFormula>
    </tableColumn>
    <tableColumn id="39" xr3:uid="{00000000-0010-0000-0100-000027000000}" name="Invalid 6" dataDxfId="436">
      <calculatedColumnFormula>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calculatedColumnFormula>
    </tableColumn>
    <tableColumn id="59" xr3:uid="{00000000-0010-0000-0100-00003B000000}" name="Calculation 6" dataDxfId="435" dataCellStyle="Normal">
      <calculatedColumnFormula>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calculatedColumnFormula>
    </tableColumn>
    <tableColumn id="63" xr3:uid="{00000000-0010-0000-0100-00003F000000}" name="Count 7" dataDxfId="434" dataCellStyle="Normal">
      <calculatedColumnFormula>IF(Table_Repeating_Question_Sets[[#This Row],[Header]]="Yes","",_xlfn.NUMBERVALUE(INDIRECT(SUBSTITUTE(ADDRESS(1,COLUMN(Table_Repeating_Question_Sets[[#This Row],[Count 7]]),4),"1","")&amp;ROW(Table_Repeating_Question_Sets[[#This Row],[Count 7]])+1))+IF(Table_Repeating_Question_Sets[[#This Row],[Value 7]]&lt;&gt;"",1,0))</calculatedColumnFormula>
    </tableColumn>
    <tableColumn id="45" xr3:uid="{00000000-0010-0000-0100-00002D000000}" name="Invalid 7" dataDxfId="433">
      <calculatedColumnFormula>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calculatedColumnFormula>
    </tableColumn>
    <tableColumn id="64" xr3:uid="{00000000-0010-0000-0100-000040000000}" name="Calculation 7" dataDxfId="432" dataCellStyle="Normal">
      <calculatedColumnFormula>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calculatedColumnFormula>
    </tableColumn>
    <tableColumn id="68" xr3:uid="{00000000-0010-0000-0100-000044000000}" name="Count 8" dataDxfId="431" dataCellStyle="Normal">
      <calculatedColumnFormula>IF(Table_Repeating_Question_Sets[[#This Row],[Header]]="Yes","",_xlfn.NUMBERVALUE(INDIRECT(SUBSTITUTE(ADDRESS(1,COLUMN(Table_Repeating_Question_Sets[[#This Row],[Count 8]]),4),"1","")&amp;ROW(Table_Repeating_Question_Sets[[#This Row],[Count 8]])+1))+IF(Table_Repeating_Question_Sets[[#This Row],[Value 8]]&lt;&gt;"",1,0))</calculatedColumnFormula>
    </tableColumn>
    <tableColumn id="46" xr3:uid="{00000000-0010-0000-0100-00002E000000}" name="Invalid 8" dataDxfId="430">
      <calculatedColumnFormula>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calculatedColumnFormula>
    </tableColumn>
    <tableColumn id="69" xr3:uid="{00000000-0010-0000-0100-000045000000}" name="Calculation 8" dataDxfId="429" dataCellStyle="Normal">
      <calculatedColumnFormula>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calculatedColumnFormula>
    </tableColumn>
    <tableColumn id="73" xr3:uid="{00000000-0010-0000-0100-000049000000}" name="Count 9" dataDxfId="428" dataCellStyle="Normal">
      <calculatedColumnFormula>IF(Table_Repeating_Question_Sets[[#This Row],[Header]]="Yes","",_xlfn.NUMBERVALUE(INDIRECT(SUBSTITUTE(ADDRESS(1,COLUMN(Table_Repeating_Question_Sets[[#This Row],[Count 9]]),4),"1","")&amp;ROW(Table_Repeating_Question_Sets[[#This Row],[Count 9]])+1))+IF(Table_Repeating_Question_Sets[[#This Row],[Value 9]]&lt;&gt;"",1,0))</calculatedColumnFormula>
    </tableColumn>
    <tableColumn id="47" xr3:uid="{00000000-0010-0000-0100-00002F000000}" name="Invalid 9" dataDxfId="427">
      <calculatedColumnFormula>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calculatedColumnFormula>
    </tableColumn>
    <tableColumn id="74" xr3:uid="{00000000-0010-0000-0100-00004A000000}" name="Calculation 9" dataDxfId="426" dataCellStyle="Normal">
      <calculatedColumnFormula>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calculatedColumnFormula>
    </tableColumn>
    <tableColumn id="78" xr3:uid="{00000000-0010-0000-0100-00004E000000}" name="Count 10" dataDxfId="425" dataCellStyle="Normal">
      <calculatedColumnFormula>IF(Table_Repeating_Question_Sets[[#This Row],[Header]]="Yes","",_xlfn.NUMBERVALUE(INDIRECT(SUBSTITUTE(ADDRESS(1,COLUMN(Table_Repeating_Question_Sets[[#This Row],[Count 10]]),4),"1","")&amp;ROW(Table_Repeating_Question_Sets[[#This Row],[Count 10]])+1))+IF(Table_Repeating_Question_Sets[[#This Row],[Value 10]]&lt;&gt;"",1,0))</calculatedColumnFormula>
    </tableColumn>
    <tableColumn id="50" xr3:uid="{00000000-0010-0000-0100-000032000000}" name="Invalid 10" dataDxfId="424">
      <calculatedColumnFormula>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calculatedColumnFormula>
    </tableColumn>
    <tableColumn id="79" xr3:uid="{00000000-0010-0000-0100-00004F000000}" name="Calculation 10" dataDxfId="423"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52" xr3:uid="{00000000-0010-0000-0100-000034000000}" name="Invalid" dataDxfId="422">
      <calculatedColumnFormula>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calculatedColumnFormula>
    </tableColumn>
    <tableColumn id="44" xr3:uid="{00000000-0010-0000-0100-00002C000000}" name="Calculation" dataDxfId="421" dataCellStyle="Normal">
      <calculatedColumnFormula>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calculatedColumnFormula>
    </tableColumn>
    <tableColumn id="85" xr3:uid="{00000000-0010-0000-0100-000055000000}" name="Config Count Fwd" dataDxfId="420">
      <calculatedColumnFormula>IF(Table_Repeating_Question_Sets[[#This Row],[Header]]="Yes","",_xlfn.NUMBERVALUE(INDIRECT(SUBSTITUTE(ADDRESS(1,COLUMN(Table_Repeating_Question_Sets[[#This Row],[Config Count Fwd]]),4),"1","")&amp;ROW(Table_Repeating_Question_Sets[[#This Row],[Config Count Fwd]])-1))+IF(Table_Repeating_Question_Sets[[#This Row],[Property]]&lt;&gt;"",1,0))</calculatedColumnFormula>
    </tableColumn>
    <tableColumn id="84" xr3:uid="{00000000-0010-0000-0100-000054000000}" name="Config Count Back" dataDxfId="419">
      <calculatedColumnFormula>IF(Table_Repeating_Question_Sets[[#This Row],[Header]]="Yes","",_xlfn.NUMBERVALUE(INDIRECT(SUBSTITUTE(ADDRESS(1,COLUMN(Table_Repeating_Question_Sets[[#This Row],[Config Count Back]]),4),"1","")&amp;ROW(Table_Repeating_Question_Sets[[#This Row],[Config Count Back]])+1))+IF(Table_Repeating_Question_Sets[[#This Row],[Property]]&lt;&gt;"",1,0))</calculatedColumnFormula>
    </tableColumn>
    <tableColumn id="81" xr3:uid="{00000000-0010-0000-0100-000051000000}" name="Config Options" dataDxfId="418" dataCellStyle="Normal">
      <calculatedColumnFormula array="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calculatedColumnFormula>
    </tableColumn>
    <tableColumn id="60" xr3:uid="{00000000-0010-0000-0100-00003C000000}" name="Config Validators" dataDxfId="417">
      <calculatedColumnFormula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calculatedColumnFormula>
    </tableColumn>
    <tableColumn id="70" xr3:uid="{00000000-0010-0000-0100-000046000000}" name="Config TO" dataDxfId="416">
      <calculatedColumnFormula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calculatedColumnFormula>
    </tableColumn>
    <tableColumn id="89" xr3:uid="{00000000-0010-0000-0100-000059000000}" name="Config Field" dataDxfId="415">
      <calculatedColumnFormula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calculatedColumnFormula>
    </tableColumn>
    <tableColumn id="15" xr3:uid="{00000000-0010-0000-0100-00000F000000}" name="Config Content" dataDxfId="414" dataCellStyle="Normal">
      <calculatedColumnFormula xml:space="preserve">
IF(Table_Repeating_Question_Sets[[#This Row],[Row]]="Yes","]},{""className"": ""row"",""fieldGroup"": [","")&amp;
Table_Repeating_Question_Sets[[#This Row],[Config Field]]</calculatedColumnFormula>
    </tableColumn>
    <tableColumn id="71" xr3:uid="{00000000-0010-0000-0100-000047000000}" name="Config Rollup" dataDxfId="413">
      <calculatedColumnFormula>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calculatedColumnFormula>
    </tableColumn>
    <tableColumn id="72" xr3:uid="{00000000-0010-0000-0100-000048000000}" name="Config Use Row" dataDxfId="412">
      <calculatedColumnFormula>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calculatedColumnFormula>
    </tableColumn>
    <tableColumn id="67" xr3:uid="{00000000-0010-0000-0100-000043000000}" name="Config Keys Nested" dataDxfId="411" dataCellStyle="Normal">
      <calculatedColumnFormula>IF(AND(Table_Repeating_Question_Sets[[#This Row],[Header]]="",Table_Repeating_Question_Sets[[#This Row],[Property]]&lt;&gt;"",Table_Repeating_Question_Sets[[#This Row],[Field Type]]&lt;&gt;""),
""""&amp;Table_Repeating_Question_Sets[[#This Row],[Key]]&amp;"""","")</calculatedColumnFormula>
    </tableColumn>
    <tableColumn id="76" xr3:uid="{00000000-0010-0000-0100-00004C000000}" name="Config Keys Nested Rollup" dataDxfId="410" dataCellStyle="Normal">
      <calculatedColumnFormula>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calculatedColumnFormula>
    </tableColumn>
    <tableColumn id="21" xr3:uid="{00000000-0010-0000-0100-000015000000}" name="Output Config" dataDxfId="409" dataCellStyle="Normal">
      <calculatedColumnFormula>IF(ISNUMBER(Table_Repeating_Question_Sets[[#This Row],[Config Use Row]]),INDEX(Table_Repeating_Question_Sets[Config Rollup],Table_Repeating_Question_Sets[[#This Row],[Config Use Row]]),"")</calculatedColumnFormula>
    </tableColumn>
    <tableColumn id="77" xr3:uid="{00000000-0010-0000-0100-00004D000000}" name="Output Config Keys Nested" dataDxfId="408" dataCellStyle="Normal">
      <calculatedColumnFormula>IF(ISNUMBER(Table_Repeating_Question_Sets[[#This Row],[Config Use Row]]),INDEX(Table_Repeating_Question_Sets[Config Keys Nested Rollup],Table_Repeating_Question_Sets[[#This Row],[Config Use Row]]),"")</calculatedColumnFormula>
    </tableColumn>
  </tableColumns>
  <tableStyleInfo name="uBind Tab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02000000}" name="Table_Question_Options" displayName="Table_Question_Options" ref="B5:I111" totalsRowShown="0" headerRowDxfId="407" dataDxfId="406" headerRowCellStyle="Normal" dataCellStyle="Normal">
  <autoFilter ref="B5:I111"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200-000001000000}" name="Value" dataDxfId="405" dataCellStyle="Normal"/>
    <tableColumn id="5" xr3:uid="{00000000-0010-0000-0200-000005000000}" name="Header" dataDxfId="404"/>
    <tableColumn id="2" xr3:uid="{00000000-0010-0000-0200-000002000000}" name="Display" dataDxfId="403" dataCellStyle="Normal"/>
    <tableColumn id="3" xr3:uid="{00000000-0010-0000-0200-000003000000}" name="Icon" dataDxfId="402" dataCellStyle="Normal"/>
    <tableColumn id="4" xr3:uid="{00000000-0010-0000-0200-000004000000}" name="Hide Condition" dataDxfId="401" dataCellStyle="Normal"/>
    <tableColumn id="8" xr3:uid="{00000000-0010-0000-0200-000008000000}" name="Config Buttons" dataDxfId="400">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calculatedColumnFormula>
    </tableColumn>
    <tableColumn id="7" xr3:uid="{00000000-0010-0000-0200-000007000000}" name="Config Radio" dataDxfId="399" dataCellStyle="uBind Normal">
      <calculatedColumnFormula>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calculatedColumnFormula>
    </tableColumn>
    <tableColumn id="6" xr3:uid="{00000000-0010-0000-0200-000006000000}" name="Config Select" dataDxfId="398" dataCellStyle="Normal">
      <calculatedColumnFormula>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calculatedColumnFormula>
    </tableColumn>
  </tableColumns>
  <tableStyleInfo name="uBind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Triggers" displayName="Table_Triggers" ref="B4:P18" totalsRowShown="0" headerRowDxfId="396" dataDxfId="395" headerRowCellStyle="Normal" dataCellStyle="Normal">
  <autoFilter ref="B4:P18"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000000-0010-0000-0300-000001000000}" name="Property" dataDxfId="394" dataCellStyle="Normal"/>
    <tableColumn id="9" xr3:uid="{00000000-0010-0000-0300-000009000000}" name="Header" dataDxfId="393" dataCellStyle="Normal"/>
    <tableColumn id="4" xr3:uid="{00000000-0010-0000-0300-000004000000}" name="Type" dataDxfId="392" dataCellStyle="Normal">
      <calculatedColumnFormula>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calculatedColumnFormula>
    </tableColumn>
    <tableColumn id="3" xr3:uid="{00000000-0010-0000-0300-000003000000}" name="Key" dataDxfId="391" dataCellStyle="Normal">
      <calculatedColumnFormula>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calculatedColumnFormula>
    </tableColumn>
    <tableColumn id="12" xr3:uid="{00000000-0010-0000-0300-00000C000000}" name="Field Code" dataDxfId="390">
      <calculatedColumnFormula>IF(Table_Triggers[[#This Row],[Header]]="Yes","",IF(Table_Triggers[[#This Row],[Property]]&lt;&gt;"",SUBSTITUTE(Table_Triggers[[#This Row],[Type]]," ","")&amp;SUBSTITUTE(Table_Triggers[[#This Row],[Property]]," ",""),""))</calculatedColumnFormula>
    </tableColumn>
    <tableColumn id="7" xr3:uid="{00000000-0010-0000-0300-000007000000}" name="Text" dataDxfId="389" dataCellStyle="Normal">
      <calculatedColumnFormula>IF(Table_Triggers[[#This Row],[Header]]&lt;&gt;"Yes",IF(Table_Triggers[[#This Row],[Value]]=FALSE,"false",IF(Table_Triggers[[#This Row],[Value]]=TRUE,"true","")),"")</calculatedColumnFormula>
    </tableColumn>
    <tableColumn id="6" xr3:uid="{00000000-0010-0000-0300-000006000000}" name="Config" dataDxfId="388">
      <calculatedColumnFormula xml:space="preserve">
IF(AND(Table_Triggers[[#This Row],[Header]]&lt;&gt;"Yes",Table_Triggers[[#This Row],[Property]]&lt;&gt;"",Table_Triggers[[#This Row],[Text]]&lt;&gt;""),
"""" &amp;  Table_Triggers[[#This Row],[Key]] &amp; """: """ &amp; Table_Triggers[[#This Row],[Message]] &amp; """",
"")</calculatedColumnFormula>
    </tableColumn>
    <tableColumn id="13" xr3:uid="{00000000-0010-0000-0300-00000D000000}" name="Config Rollup" dataDxfId="387">
      <calculatedColumnFormula>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calculatedColumnFormula>
    </tableColumn>
    <tableColumn id="14" xr3:uid="{00000000-0010-0000-0300-00000E000000}" name="Config Use Row" dataDxfId="386">
      <calculatedColumnFormula>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calculatedColumnFormula>
    </tableColumn>
    <tableColumn id="11" xr3:uid="{00000000-0010-0000-0300-00000B000000}" name="Output Config" dataDxfId="385">
      <calculatedColumnFormula>IF(ISNUMBER(Table_Triggers[[#This Row],[Config Use Row]]),INDEX(Table_Triggers[Config Rollup],Table_Triggers[[#This Row],[Config Use Row]]),"")</calculatedColumnFormula>
    </tableColumn>
    <tableColumn id="16" xr3:uid="{00000000-0010-0000-0300-000010000000}" name="Calculation" dataDxfId="384">
      <calculatedColumnFormula xml:space="preserve">
IF(AND(Table_Triggers[[#This Row],[Header]]&lt;&gt;"Yes",Table_Triggers[[#This Row],[Property]]&lt;&gt;"",Table_Triggers[[#This Row],[Text]]&lt;&gt;""),
""""&amp;Table_Triggers[[#This Row],[Key]]&amp;""":"&amp;Table_Triggers[[#This Row],[Text]],
"")</calculatedColumnFormula>
    </tableColumn>
    <tableColumn id="17" xr3:uid="{00000000-0010-0000-0300-000011000000}" name="Calculation Rollup" dataDxfId="383">
      <calculatedColumnFormula>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calculatedColumnFormula>
    </tableColumn>
    <tableColumn id="8" xr3:uid="{00000000-0010-0000-0300-000008000000}" name="Output Calculation" dataDxfId="382">
      <calculatedColumnFormula>IF(ISNUMBER(Table_Triggers[[#This Row],[Config Use Row]]),INDEX(Table_Triggers[Calculation Rollup],Table_Triggers[[#This Row],[Config Use Row]]),"")</calculatedColumnFormula>
    </tableColumn>
    <tableColumn id="2" xr3:uid="{00000000-0010-0000-0300-000002000000}" name="Value" dataDxfId="381" dataCellStyle="Normal"/>
    <tableColumn id="10" xr3:uid="{00000000-0010-0000-0300-00000A000000}" name="Message" dataDxfId="380" dataCellStyle="Normal"/>
  </tableColumns>
  <tableStyleInfo name="uBind Tab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_Risk_1" displayName="Table_Risk_1" ref="B4:N60" headerRowDxfId="378" dataDxfId="377" totalsRowDxfId="376" headerRowCellStyle="Normal" dataCellStyle="Normal" totalsRowCellStyle="Normal">
  <autoFilter ref="B4:N60"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400-000003000000}" name="Property" dataDxfId="374" totalsRowDxfId="375" dataCellStyle="Normal"/>
    <tableColumn id="5" xr3:uid="{00000000-0010-0000-0400-000005000000}" name="Header" dataDxfId="372" totalsRowDxfId="373" dataCellStyle="Normal"/>
    <tableColumn id="2" xr3:uid="{00000000-0010-0000-0400-000002000000}" name="Type" totalsRowLabel="Total" dataDxfId="370" totalsRowDxfId="371" dataCellStyle="Normal">
      <calculatedColumnFormula>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calculatedColumnFormula>
    </tableColumn>
    <tableColumn id="1" xr3:uid="{00000000-0010-0000-0400-000001000000}" name="Key" dataDxfId="368" totalsRowDxfId="369" dataCellStyle="Normal">
      <calculatedColumnFormula>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calculatedColumnFormula>
    </tableColumn>
    <tableColumn id="8" xr3:uid="{00000000-0010-0000-0400-000008000000}" name="Field Code" dataDxfId="366" totalsRowDxfId="367">
      <calculatedColumnFormula>IF(Table_Risk_1[[#This Row],[Header]]="Yes","",IF(Table_Risk_1[[#This Row],[Property]]&lt;&gt;"",Risk_1_Prefix&amp;SUBSTITUTE(Table_Risk_1[[#This Row],[Type]]," ","")&amp;SUBSTITUTE(Table_Risk_1[[#This Row],[Property]]," ",""),""))</calculatedColumnFormula>
    </tableColumn>
    <tableColumn id="6" xr3:uid="{00000000-0010-0000-0400-000006000000}" name="Text" dataDxfId="364" totalsRowDxfId="365">
      <calculatedColumnFormula>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calculatedColumnFormula>
    </tableColumn>
    <tableColumn id="9" xr3:uid="{00000000-0010-0000-0400-000009000000}" name="String" dataDxfId="362" totalsRowDxfId="363" dataCellStyle="Normal">
      <calculatedColumnFormula>IF(OR(Table_Risk_1[[#This Row],[Header]]="Yes",Table_Risk_1[[#This Row],[Property]]=""),"",IF(OR(Table_Risk_1[[#This Row],[Text]]="true",Table_Risk_1[[#This Row],[Text]]="false",ISNUMBER(Table_Risk_1[[#This Row],[Text]])),Table_Risk_1[[#This Row],[Text]],""""&amp;Table_Risk_1[[#This Row],[Text]]&amp;""""))</calculatedColumnFormula>
    </tableColumn>
    <tableColumn id="14" xr3:uid="{00000000-0010-0000-0400-00000E000000}" name="Output Calculation" dataDxfId="360" totalsRowDxfId="361">
      <calculatedColumnFormula>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calculatedColumnFormula>
    </tableColumn>
    <tableColumn id="4" xr3:uid="{00000000-0010-0000-0400-000004000000}" name="Value" dataDxfId="359" dataCellStyle="Normal"/>
    <tableColumn id="10" xr3:uid="{00000000-0010-0000-0400-00000A000000}" name="Test 1" dataDxfId="357" totalsRowDxfId="358" dataCellStyle="Normal"/>
    <tableColumn id="11" xr3:uid="{00000000-0010-0000-0400-00000B000000}" name="Test 2" dataDxfId="355" totalsRowDxfId="356" dataCellStyle="Normal"/>
    <tableColumn id="12" xr3:uid="{00000000-0010-0000-0400-00000C000000}" name="Test 3" dataDxfId="353" totalsRowDxfId="354" dataCellStyle="Normal"/>
    <tableColumn id="13" xr3:uid="{00000000-0010-0000-0400-00000D000000}" name="Test 4" dataDxfId="351" totalsRowDxfId="352" dataCellStyle="Normal"/>
  </tableColumns>
  <tableStyleInfo name="uBind Tab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83909A8-5F8C-4040-878C-F2F428C6AC83}" name="Table_Risk_125" displayName="Table_Risk_125" ref="B4:N44" headerRowDxfId="349" dataDxfId="348" totalsRowDxfId="347" headerRowCellStyle="Normal" dataCellStyle="Normal" totalsRowCellStyle="Normal">
  <autoFilter ref="B4:N44"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10567FBA-B92C-46F8-A4FF-B03DBC6DA21B}" name="Property" dataDxfId="345" totalsRowDxfId="346" dataCellStyle="Normal"/>
    <tableColumn id="5" xr3:uid="{E09F11C9-0DBE-4601-AE9E-BAFB9EA8FC6D}" name="Header" dataDxfId="343" totalsRowDxfId="344" dataCellStyle="Normal"/>
    <tableColumn id="2" xr3:uid="{DABB05C5-BD6B-464D-8182-260C56721D36}" name="Type" totalsRowLabel="Total" dataDxfId="341" totalsRowDxfId="342" dataCellStyle="Normal">
      <calculatedColumnFormula>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calculatedColumnFormula>
    </tableColumn>
    <tableColumn id="1" xr3:uid="{876C26A4-4157-4E05-ACAA-BFE1C6635F72}" name="Key" dataDxfId="339" totalsRowDxfId="340" dataCellStyle="Normal">
      <calculatedColumnFormula>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calculatedColumnFormula>
    </tableColumn>
    <tableColumn id="8" xr3:uid="{C8AFD54D-C4FF-432A-8F91-A339B8A63423}" name="Field Code" dataDxfId="337" totalsRowDxfId="338">
      <calculatedColumnFormula>IF(Table_Risk_125[[#This Row],[Header]]="Yes","",IF(Table_Risk_125[[#This Row],[Property]]&lt;&gt;"",Risk_1_Prefix&amp;SUBSTITUTE(Table_Risk_125[[#This Row],[Type]]," ","")&amp;SUBSTITUTE(Table_Risk_125[[#This Row],[Property]]," ",""),""))</calculatedColumnFormula>
    </tableColumn>
    <tableColumn id="6" xr3:uid="{9B9A61CD-1CFA-480B-BB03-D70D4C1D98AC}" name="Text" dataDxfId="335" totalsRowDxfId="336">
      <calculatedColumnFormula>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calculatedColumnFormula>
    </tableColumn>
    <tableColumn id="9" xr3:uid="{E23D80CC-CA91-47F2-9BD1-E63C98121A04}" name="String" dataDxfId="333" totalsRowDxfId="334" dataCellStyle="Normal">
      <calculatedColumnFormula>IF(OR(Table_Risk_125[[#This Row],[Header]]="Yes",Table_Risk_125[[#This Row],[Property]]=""),"",IF(OR(Table_Risk_125[[#This Row],[Text]]="true",Table_Risk_125[[#This Row],[Text]]="false",ISNUMBER(Table_Risk_125[[#This Row],[Text]])),Table_Risk_125[[#This Row],[Text]],""""&amp;Table_Risk_125[[#This Row],[Text]]&amp;""""))</calculatedColumnFormula>
    </tableColumn>
    <tableColumn id="14" xr3:uid="{DC1E5147-8C8C-4FC6-89A8-5CAE2512006D}" name="Output Calculation" dataDxfId="331" totalsRowDxfId="332">
      <calculatedColumnFormula>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calculatedColumnFormula>
    </tableColumn>
    <tableColumn id="4" xr3:uid="{126360AE-6B24-4497-8D89-E7AFB14A5A45}" name="Value" dataDxfId="330" dataCellStyle="Normal"/>
    <tableColumn id="10" xr3:uid="{6B2BB227-A45B-4135-A1C0-990A1120DA8B}" name="Test 1" dataDxfId="328" totalsRowDxfId="329" dataCellStyle="Normal"/>
    <tableColumn id="11" xr3:uid="{A9C7792B-9E7F-425B-B427-CBA8E7ABB7CA}" name="Test 2" dataDxfId="326" totalsRowDxfId="327" dataCellStyle="Normal"/>
    <tableColumn id="12" xr3:uid="{9C48A380-A4E7-4A7B-B359-F7F87816337B}" name="Test 3" dataDxfId="324" totalsRowDxfId="325" dataCellStyle="Normal"/>
    <tableColumn id="13" xr3:uid="{0DC3118B-B2CC-4113-912E-15426AC93B54}" name="Test 4" dataDxfId="322" totalsRowDxfId="323" dataCellStyle="Normal"/>
  </tableColumns>
  <tableStyleInfo name="uBind Tab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_Risk_2" displayName="Table_Risk_2" ref="B4:N38" headerRowDxfId="320" dataDxfId="319" totalsRowDxfId="318" headerRowCellStyle="Normal" dataCellStyle="Normal" totalsRowCellStyle="Normal">
  <autoFilter ref="B4:N38"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3" xr3:uid="{00000000-0010-0000-0500-000003000000}" name="Property" dataDxfId="316" totalsRowDxfId="317" dataCellStyle="Normal"/>
    <tableColumn id="5" xr3:uid="{00000000-0010-0000-0500-000005000000}" name="Header" dataDxfId="314" totalsRowDxfId="315" dataCellStyle="Normal"/>
    <tableColumn id="2" xr3:uid="{00000000-0010-0000-0500-000002000000}" name="Type" totalsRowLabel="Total" dataDxfId="312" totalsRowDxfId="313" dataCellStyle="Normal">
      <calculatedColumnFormula>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calculatedColumnFormula>
    </tableColumn>
    <tableColumn id="1" xr3:uid="{00000000-0010-0000-0500-000001000000}" name="Key" dataDxfId="310" totalsRowDxfId="311" dataCellStyle="Normal">
      <calculatedColumnFormula>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calculatedColumnFormula>
    </tableColumn>
    <tableColumn id="8" xr3:uid="{00000000-0010-0000-0500-000008000000}" name="Field Code" dataDxfId="308" totalsRowDxfId="309">
      <calculatedColumnFormula>IF(Table_Risk_2[[#This Row],[Header]]="Yes","",IF(Table_Risk_2[[#This Row],[Property]]&lt;&gt;"",Risk_2_Prefix&amp;SUBSTITUTE(Table_Risk_2[[#This Row],[Type]]," ","")&amp;SUBSTITUTE(Table_Risk_2[[#This Row],[Property]]," ",""),""))</calculatedColumnFormula>
    </tableColumn>
    <tableColumn id="9" xr3:uid="{00000000-0010-0000-0500-000009000000}" name="Text" dataDxfId="306" totalsRowDxfId="307" dataCellStyle="Normal">
      <calculatedColumnFormula>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calculatedColumnFormula>
    </tableColumn>
    <tableColumn id="6" xr3:uid="{00000000-0010-0000-0500-000006000000}" name="String" dataDxfId="304" totalsRowDxfId="305" dataCellStyle="Normal">
      <calculatedColumnFormula>IF(OR(Table_Risk_2[[#This Row],[Header]]="Yes",Table_Risk_2[[#This Row],[Property]]=""),"",IF(OR(Table_Risk_2[[#This Row],[Text]]="true",Table_Risk_2[[#This Row],[Text]]="false",ISNUMBER(Table_Risk_2[[#This Row],[Text]])),Table_Risk_2[[#This Row],[Text]],""""&amp;Table_Risk_2[[#This Row],[Text]]&amp;""""))</calculatedColumnFormula>
    </tableColumn>
    <tableColumn id="14" xr3:uid="{00000000-0010-0000-0500-00000E000000}" name="Output Calculation" dataDxfId="302" totalsRowDxfId="303">
      <calculatedColumnFormula>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calculatedColumnFormula>
    </tableColumn>
    <tableColumn id="4" xr3:uid="{00000000-0010-0000-0500-000004000000}" name="Value" dataDxfId="300" totalsRowDxfId="301" dataCellStyle="Normal"/>
    <tableColumn id="10" xr3:uid="{00000000-0010-0000-0500-00000A000000}" name="Test 1" dataDxfId="298" totalsRowDxfId="299" dataCellStyle="Normal"/>
    <tableColumn id="11" xr3:uid="{00000000-0010-0000-0500-00000B000000}" name="Test 2" dataDxfId="296" totalsRowDxfId="297" dataCellStyle="Normal"/>
    <tableColumn id="12" xr3:uid="{00000000-0010-0000-0500-00000C000000}" name="Test 3" dataDxfId="294" totalsRowDxfId="295" dataCellStyle="Normal"/>
    <tableColumn id="13" xr3:uid="{00000000-0010-0000-0500-00000D000000}" name="Test 4" dataDxfId="292" totalsRowDxfId="293" dataCellStyle="Normal"/>
  </tableColumns>
  <tableStyleInfo name="uBind Tab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6000000}" name="Table_Statutory_Rates" displayName="Table_Statutory_Rates" ref="B6:M22" totalsRowShown="0" headerRowDxfId="291" dataDxfId="290" headerRowCellStyle="Normal" dataCellStyle="Normal">
  <autoFilter ref="B6:M2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600-000001000000}" name="Effective Date" dataDxfId="289" dataCellStyle="Normal"/>
    <tableColumn id="14" xr3:uid="{00000000-0010-0000-0600-00000E000000}" name="Header" dataDxfId="288"/>
    <tableColumn id="13" xr3:uid="{00000000-0010-0000-0600-00000D000000}" name="Type" dataDxfId="287">
      <calculatedColumnFormula>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calculatedColumnFormula>
    </tableColumn>
    <tableColumn id="15" xr3:uid="{00000000-0010-0000-0600-00000F000000}" name="Next Value" dataDxfId="286">
      <calculatedColumnFormula>IF(INDIRECT(SUBSTITUTE(ADDRESS(1,COLUMN(Table_Statutory_Rates[[#This Row],[Effective Date]]),4),"1","")&amp;ROW()+1)&lt;&gt;"",INDIRECT(SUBSTITUTE(ADDRESS(1,COLUMN(Table_Statutory_Rates[[#This Row],[Effective Date]]),4),"1","")&amp;ROW()+1),"END")</calculatedColumnFormula>
    </tableColumn>
    <tableColumn id="2" xr3:uid="{00000000-0010-0000-0600-000002000000}" name="ACT" dataDxfId="285" dataCellStyle="Percent"/>
    <tableColumn id="3" xr3:uid="{00000000-0010-0000-0600-000003000000}" name="NSW" dataDxfId="284" dataCellStyle="Percent"/>
    <tableColumn id="5" xr3:uid="{00000000-0010-0000-0600-000005000000}" name="NT" dataDxfId="283" dataCellStyle="Percent"/>
    <tableColumn id="9" xr3:uid="{00000000-0010-0000-0600-000009000000}" name="QLD" dataDxfId="282" dataCellStyle="Percent"/>
    <tableColumn id="4" xr3:uid="{00000000-0010-0000-0600-000004000000}" name="SA" dataDxfId="281" dataCellStyle="Percent"/>
    <tableColumn id="10" xr3:uid="{00000000-0010-0000-0600-00000A000000}" name="TAS" dataDxfId="280" dataCellStyle="Percent">
      <calculatedColumnFormula>Table_Statutory_Rates[[#This Row],[SA]]</calculatedColumnFormula>
    </tableColumn>
    <tableColumn id="11" xr3:uid="{00000000-0010-0000-0600-00000B000000}" name="VIC" dataDxfId="279" dataCellStyle="Percent">
      <calculatedColumnFormula>Table_Statutory_Rates[[#This Row],[TAS]]</calculatedColumnFormula>
    </tableColumn>
    <tableColumn id="12" xr3:uid="{00000000-0010-0000-0600-00000C000000}" name="WA" dataDxfId="278" dataCellStyle="Percent">
      <calculatedColumnFormula>Table_Statutory_Rates[[#This Row],[VIC]]</calculatedColumnFormula>
    </tableColumn>
  </tableColumns>
  <tableStyleInfo name="uBind Table"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7000000}" name="Table_Risk_Types" displayName="Table_Risk_Types" ref="B29:B34" totalsRowShown="0" headerRowDxfId="277" dataDxfId="276" headerRowCellStyle="Normal" dataCellStyle="Normal">
  <autoFilter ref="B29:B34" xr:uid="{00000000-0009-0000-0100-00000C000000}">
    <filterColumn colId="0" hiddenButton="1"/>
  </autoFilter>
  <tableColumns count="1">
    <tableColumn id="1" xr3:uid="{00000000-0010-0000-0700-000001000000}" name="Value" dataDxfId="275" dataCellStyle="Normal"/>
  </tableColumns>
  <tableStyleInfo name="uBind Table"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_ESL" displayName="Table_ESL" ref="B38:B40" totalsRowShown="0" headerRowDxfId="274" dataDxfId="273" headerRowCellStyle="Normal" dataCellStyle="Normal">
  <autoFilter ref="B38:B40" xr:uid="{00000000-0009-0000-0100-000011000000}">
    <filterColumn colId="0" hiddenButton="1"/>
  </autoFilter>
  <tableColumns count="1">
    <tableColumn id="1" xr3:uid="{00000000-0010-0000-0800-000001000000}" name="Value" dataDxfId="272" dataCellStyle="Normal"/>
  </tableColumns>
  <tableStyleInfo name="uBind Table"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_Payment_Options" displayName="Table_Payment_Options" ref="B6:F17" totalsRowShown="0" headerRowDxfId="271" dataDxfId="270" headerRowCellStyle="Normal" dataCellStyle="Normal">
  <autoFilter ref="B6:F17" xr:uid="{00000000-0009-0000-0100-00000F000000}">
    <filterColumn colId="0" hiddenButton="1"/>
    <filterColumn colId="1" hiddenButton="1"/>
    <filterColumn colId="2" hiddenButton="1"/>
    <filterColumn colId="3" hiddenButton="1"/>
    <filterColumn colId="4" hiddenButton="1"/>
  </autoFilter>
  <tableColumns count="5">
    <tableColumn id="1" xr3:uid="{00000000-0010-0000-0900-000001000000}" name="Item" dataDxfId="269" dataCellStyle="Normal"/>
    <tableColumn id="2" xr3:uid="{00000000-0010-0000-0900-000002000000}" name="Yearly" dataDxfId="268" dataCellStyle="Normal"/>
    <tableColumn id="3" xr3:uid="{00000000-0010-0000-0900-000003000000}" name="Monthly" dataDxfId="267" dataCellStyle="Normal"/>
    <tableColumn id="4" xr3:uid="{00000000-0010-0000-0900-000004000000}" name="Fortnightly" dataDxfId="266" dataCellStyle="Normal"/>
    <tableColumn id="5" xr3:uid="{00000000-0010-0000-0900-000005000000}" name="Weekly" dataDxfId="265" dataCellStyle="Normal"/>
  </tableColumns>
  <tableStyleInfo name="uBind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0A000000}" name="Table_Payment_Methods" displayName="Table_Payment_Methods" ref="B21:G31" totalsRowShown="0" headerRowDxfId="264" dataDxfId="263" headerRowCellStyle="Normal" dataCellStyle="Normal">
  <autoFilter ref="B21:G31" xr:uid="{00000000-0009-0000-0100-00002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A00-000001000000}" name="Item" dataDxfId="262" dataCellStyle="Normal"/>
    <tableColumn id="5" xr3:uid="{00000000-0010-0000-0A00-000005000000}" name="Premium Funding" dataDxfId="261"/>
    <tableColumn id="2" xr3:uid="{00000000-0010-0000-0A00-000002000000}" name="VISA" dataDxfId="260" dataCellStyle="Normal"/>
    <tableColumn id="3" xr3:uid="{00000000-0010-0000-0A00-000003000000}" name="Mastercard" dataDxfId="259" dataCellStyle="Normal"/>
    <tableColumn id="4" xr3:uid="{00000000-0010-0000-0A00-000004000000}" name="Diners Club" dataDxfId="258" dataCellStyle="Normal"/>
    <tableColumn id="6" xr3:uid="{15BDB9A2-63DD-43CE-90F0-FB9FFE798F32}" name="AMEX" dataDxfId="257" dataCellStyle="Normal"/>
  </tableColumns>
  <tableStyleInfo name="uBind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Table_Premium_Breakdown" displayName="Table_Premium_Breakdown" ref="B6:M16" totalsRowCount="1" headerRowCellStyle="Normal" dataCellStyle="Normal">
  <autoFilter ref="B6:M1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B00-000001000000}" name="Item" totalsRowLabel="Total" totalsRowDxfId="256" dataCellStyle="Normal"/>
    <tableColumn id="3" xr3:uid="{00000000-0010-0000-0B00-000003000000}" name="Premium" totalsRowFunction="custom" dataDxfId="254" totalsRowDxfId="255" dataCellStyle="Currency">
      <totalsRowFormula>SUM(Table_Premium_Breakdown[Premium])</totalsRowFormula>
    </tableColumn>
    <tableColumn id="2" xr3:uid="{00000000-0010-0000-0B00-000002000000}" name="ESL" totalsRowFunction="custom" dataDxfId="252" totalsRowDxfId="253" dataCellStyle="Currency">
      <calculatedColumnFormula>'Risk 2'!J34</calculatedColumnFormula>
      <totalsRowFormula>SUM(Table_Premium_Breakdown[ESL])</totalsRowFormula>
    </tableColumn>
    <tableColumn id="5" xr3:uid="{00000000-0010-0000-0B00-000005000000}" name="GST" totalsRowFunction="custom" dataDxfId="250" totalsRowDxfId="251" dataCellStyle="Currency">
      <totalsRowFormula>SUM(Table_Premium_Breakdown[GST])</totalsRowFormula>
    </tableColumn>
    <tableColumn id="6" xr3:uid="{00000000-0010-0000-0B00-000006000000}" name="Stamp Duty" totalsRowFunction="custom" dataDxfId="248" totalsRowDxfId="249" dataCellStyle="Currency">
      <totalsRowFormula>SUM(Table_Premium_Breakdown[Stamp Duty])</totalsRowFormula>
    </tableColumn>
    <tableColumn id="9" xr3:uid="{00000000-0010-0000-0B00-000009000000}" name="Service Fees" totalsRowFunction="custom" dataDxfId="246" totalsRowDxfId="247">
      <totalsRowFormula>SUM(Table_Premium_Breakdown[Service Fees])</totalsRowFormula>
    </tableColumn>
    <tableColumn id="15" xr3:uid="{00000000-0010-0000-0B00-00000F000000}" name="Sub Total 1" totalsRowFunction="custom" dataDxfId="244" totalsRowDxfId="245" dataCellStyle="Currency">
      <calculatedColumnFormula>SUM(Table_Premium_Breakdown[[#This Row],[Premium]:[Service Fees]])</calculatedColumnFormula>
      <totalsRowFormula>SUM(Table_Premium_Breakdown[Sub Total 1])</totalsRowFormula>
    </tableColumn>
    <tableColumn id="10" xr3:uid="{00000000-0010-0000-0B00-00000A000000}" name="Interest" totalsRowFunction="custom" dataDxfId="242" totalsRowDxfId="243" dataCellStyle="Currency">
      <totalsRowFormula>SUM(Table_Premium_Breakdown[Interest])</totalsRowFormula>
    </tableColumn>
    <tableColumn id="13" xr3:uid="{00000000-0010-0000-0B00-00000D000000}" name="Sub Total 2" totalsRowFunction="custom" dataDxfId="240" totalsRowDxfId="241">
      <totalsRowFormula>SUM(Table_Premium_Breakdown[Sub Total 2])</totalsRowFormula>
    </tableColumn>
    <tableColumn id="12" xr3:uid="{00000000-0010-0000-0B00-00000C000000}" name="Merchant Fees" totalsRowFunction="custom" totalsRowDxfId="239">
      <totalsRowFormula>SUM(Table_Premium_Breakdown[Merchant Fees])</totalsRowFormula>
    </tableColumn>
    <tableColumn id="11" xr3:uid="{00000000-0010-0000-0B00-00000B000000}" name="Transaction Costs" totalsRowFunction="custom" dataDxfId="237" totalsRowDxfId="238">
      <totalsRowFormula>SUM(Table_Premium_Breakdown[Transaction Costs])</totalsRowFormula>
    </tableColumn>
    <tableColumn id="7" xr3:uid="{00000000-0010-0000-0B00-000007000000}" name="Total" totalsRowFunction="custom" dataDxfId="235" totalsRowDxfId="236" dataCellStyle="Currency">
      <calculatedColumnFormula>SUM(Table_Premium_Breakdown[[#This Row],[Sub Total 2]:[Transaction Costs]])</calculatedColumnFormula>
      <totalsRowFormula>SUM(Table_Premium_Breakdown[Total])</totalsRowFormula>
    </tableColumn>
  </tableColumns>
  <tableStyleInfo name="uBind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_Broker_Fee" displayName="Table_Broker_Fee" ref="B27:C30" totalsRowCount="1" headerRowCellStyle="Normal" dataCellStyle="Normal">
  <autoFilter ref="B27:C29" xr:uid="{00000000-0009-0000-0100-000012000000}">
    <filterColumn colId="0" hiddenButton="1"/>
    <filterColumn colId="1" hiddenButton="1"/>
  </autoFilter>
  <tableColumns count="2">
    <tableColumn id="1" xr3:uid="{00000000-0010-0000-0C00-000001000000}" name="Item" totalsRowLabel="Total" totalsRowDxfId="234" dataCellStyle="Normal"/>
    <tableColumn id="2" xr3:uid="{00000000-0010-0000-0C00-000002000000}" name="Amount" totalsRowFunction="custom" dataDxfId="232" totalsRowDxfId="233" dataCellStyle="Currency">
      <calculatedColumnFormula>Settings_Financial_Service_Fee_Once_Off+(Table_Premium_Breakdown[[#Totals],[Premium]]*Settings_Financial_Service_Fee_Premium_Percent)</calculatedColumnFormula>
      <totalsRowFormula>SUM(Table_Broker_Fee[Amount])</totalsRowFormula>
    </tableColumn>
  </tableColumns>
  <tableStyleInfo name="uBind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D000000}" name="Table_Instalments" displayName="Table_Instalments" ref="B21:C23" totalsRowShown="0" headerRowCellStyle="Normal" dataCellStyle="Normal">
  <autoFilter ref="B21:C23" xr:uid="{00000000-0009-0000-0100-00000B000000}">
    <filterColumn colId="0" hiddenButton="1"/>
    <filterColumn colId="1" hiddenButton="1"/>
  </autoFilter>
  <tableColumns count="2">
    <tableColumn id="1" xr3:uid="{00000000-0010-0000-0D00-000001000000}" name="Property" dataCellStyle="Normal"/>
    <tableColumn id="2" xr3:uid="{00000000-0010-0000-0D00-000002000000}" name="Value" dataDxfId="231" dataCellStyle="Normal">
      <calculatedColumnFormula xml:space="preserve">
IF(Input_Payment_Option="Yearly",1,
IF(Input_Payment_Option="Monthly",12,
IF(Input_Payment_Option="Fortnightly",26,
IF(Input_Payment_Option="Weekly",52,
1))))</calculatedColumnFormula>
    </tableColumn>
  </tableColumns>
  <tableStyleInfo name="uBind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E000000}" name="Table_Settings" displayName="Table_Settings" ref="B4:K45" totalsRowShown="0" headerRowCellStyle="Normal" dataCellStyle="Normal">
  <autoFilter ref="B4:K45"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E00-000001000000}" name="Property" dataCellStyle="Normal"/>
    <tableColumn id="3" xr3:uid="{00000000-0010-0000-0E00-000003000000}" name="Header"/>
    <tableColumn id="4" xr3:uid="{00000000-0010-0000-0E00-000004000000}" name="Type" dataDxfId="230"/>
    <tableColumn id="5" xr3:uid="{00000000-0010-0000-0E00-000005000000}" name="Key" dataDxfId="229"/>
    <tableColumn id="6" xr3:uid="{00000000-0010-0000-0E00-000006000000}" name="Field Code" dataDxfId="228"/>
    <tableColumn id="7" xr3:uid="{00000000-0010-0000-0E00-000007000000}" name="Text" dataDxfId="227"/>
    <tableColumn id="10" xr3:uid="{00000000-0010-0000-0E00-00000A000000}" name="String" dataDxfId="226"/>
    <tableColumn id="8" xr3:uid="{00000000-0010-0000-0E00-000008000000}" name="Config" dataDxfId="225"/>
    <tableColumn id="9" xr3:uid="{00000000-0010-0000-0E00-000009000000}" name="Config Min" dataDxfId="224"/>
    <tableColumn id="2" xr3:uid="{00000000-0010-0000-0E00-000002000000}" name="Value" dataDxfId="223" dataCellStyle="Normal"/>
  </tableColumns>
  <tableStyleInfo name="uBind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F000000}" name="Table_Styles" displayName="Table_Styles" ref="B4:CG149" totalsRowShown="0" dataDxfId="222" headerRowCellStyle="Normal" dataCellStyle="Normal">
  <autoFilter ref="B4:CG149"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autoFilter>
  <tableColumns count="84">
    <tableColumn id="1" xr3:uid="{00000000-0010-0000-0F00-000001000000}" name="Element" dataDxfId="221" dataCellStyle="Normal"/>
    <tableColumn id="57" xr3:uid="{00000000-0010-0000-0F00-000039000000}" name="Selector" dataDxfId="220"/>
    <tableColumn id="2" xr3:uid="{00000000-0010-0000-0F00-000002000000}" name="Font Family" dataDxfId="219" dataCellStyle="Normal"/>
    <tableColumn id="21" xr3:uid="{00000000-0010-0000-0F00-000015000000}" name="Font Family Default" dataDxfId="218"/>
    <tableColumn id="22" xr3:uid="{00000000-0010-0000-0F00-000016000000}" name="Font Family Used" dataDxfId="217">
      <calculatedColumnFormula>IF(Table_Styles[[#This Row],[Font Family]]&lt;&gt;"",Table_Styles[[#This Row],[Font Family]],IF(Table_Styles[[#This Row],[Font Family Default]]&lt;&gt;"",Table_Styles[[#This Row],[Font Family Default]],""))</calculatedColumnFormula>
    </tableColumn>
    <tableColumn id="3" xr3:uid="{00000000-0010-0000-0F00-000003000000}" name="Font Size" dataDxfId="216" dataCellStyle="Normal"/>
    <tableColumn id="23" xr3:uid="{00000000-0010-0000-0F00-000017000000}" name="Font Size Default" dataDxfId="215"/>
    <tableColumn id="24" xr3:uid="{00000000-0010-0000-0F00-000018000000}" name="Font Size Used" dataDxfId="214">
      <calculatedColumnFormula>IF(Table_Styles[[#This Row],[Font Size]]&lt;&gt;"",Table_Styles[[#This Row],[Font Size]],IF(Table_Styles[[#This Row],[Font Size Default]]&lt;&gt;"",Table_Styles[[#This Row],[Font Size Default]],""))</calculatedColumnFormula>
    </tableColumn>
    <tableColumn id="4" xr3:uid="{00000000-0010-0000-0F00-000004000000}" name="Font Weight" dataDxfId="213" dataCellStyle="Normal"/>
    <tableColumn id="25" xr3:uid="{00000000-0010-0000-0F00-000019000000}" name="Font Weight Default" dataDxfId="212"/>
    <tableColumn id="26" xr3:uid="{00000000-0010-0000-0F00-00001A000000}" name="Font Weight Used" dataDxfId="211">
      <calculatedColumnFormula>IF(Table_Styles[[#This Row],[Font Weight]]&lt;&gt;"",Table_Styles[[#This Row],[Font Weight]],IF(Table_Styles[[#This Row],[Font Weight Default]]&lt;&gt;"",Table_Styles[[#This Row],[Font Weight Default]],""))</calculatedColumnFormula>
    </tableColumn>
    <tableColumn id="5" xr3:uid="{00000000-0010-0000-0F00-000005000000}" name="Colour" dataDxfId="210" dataCellStyle="Normal"/>
    <tableColumn id="27" xr3:uid="{00000000-0010-0000-0F00-00001B000000}" name="Colour Default" dataDxfId="209"/>
    <tableColumn id="28" xr3:uid="{00000000-0010-0000-0F00-00001C000000}" name="Colour Used" dataDxfId="208">
      <calculatedColumnFormula>IF(Table_Styles[[#This Row],[Colour]]&lt;&gt;"",Table_Styles[[#This Row],[Colour]],IF(Table_Styles[[#This Row],[Colour Default]]&lt;&gt;"",Table_Styles[[#This Row],[Colour Default]],""))</calculatedColumnFormula>
    </tableColumn>
    <tableColumn id="6" xr3:uid="{00000000-0010-0000-0F00-000006000000}" name="Background" dataDxfId="207" dataCellStyle="Normal"/>
    <tableColumn id="29" xr3:uid="{00000000-0010-0000-0F00-00001D000000}" name="Background Default" dataDxfId="206"/>
    <tableColumn id="30" xr3:uid="{00000000-0010-0000-0F00-00001E000000}" name="Background Used" dataDxfId="205">
      <calculatedColumnFormula>IF(Table_Styles[[#This Row],[Background]]&lt;&gt;"",Table_Styles[[#This Row],[Background]],IF(Table_Styles[[#This Row],[Background Default]]&lt;&gt;"",Table_Styles[[#This Row],[Background Default]],""))</calculatedColumnFormula>
    </tableColumn>
    <tableColumn id="7" xr3:uid="{00000000-0010-0000-0F00-000007000000}" name="Border" dataDxfId="204" dataCellStyle="Normal"/>
    <tableColumn id="31" xr3:uid="{00000000-0010-0000-0F00-00001F000000}" name="Border Default" dataDxfId="203"/>
    <tableColumn id="32" xr3:uid="{00000000-0010-0000-0F00-000020000000}" name="Border Used" dataDxfId="202">
      <calculatedColumnFormula>IF(Table_Styles[[#This Row],[Border]]&lt;&gt;"",Table_Styles[[#This Row],[Border]],IF(Table_Styles[[#This Row],[Border Default]]&lt;&gt;"",Table_Styles[[#This Row],[Border Default]],""))</calculatedColumnFormula>
    </tableColumn>
    <tableColumn id="64" xr3:uid="{00000000-0010-0000-0F00-000040000000}" name="Border Radius" dataDxfId="201"/>
    <tableColumn id="63" xr3:uid="{00000000-0010-0000-0F00-00003F000000}" name="Border Radius Default" dataDxfId="200"/>
    <tableColumn id="62" xr3:uid="{00000000-0010-0000-0F00-00003E000000}" name="Border Radius Used" dataDxfId="199">
      <calculatedColumnFormula>IF(Table_Styles[[#This Row],[Border Radius]]&lt;&gt;"",Table_Styles[[#This Row],[Border Radius]],IF(Table_Styles[[#This Row],[Border Radius Default]]&lt;&gt;"",Table_Styles[[#This Row],[Border Radius Default]],""))</calculatedColumnFormula>
    </tableColumn>
    <tableColumn id="8" xr3:uid="{00000000-0010-0000-0F00-000008000000}" name="MT" dataDxfId="198" dataCellStyle="Normal"/>
    <tableColumn id="33" xr3:uid="{00000000-0010-0000-0F00-000021000000}" name="MT Default" dataDxfId="197"/>
    <tableColumn id="34" xr3:uid="{00000000-0010-0000-0F00-000022000000}" name="MT Used" dataDxfId="196">
      <calculatedColumnFormula>IF(Table_Styles[[#This Row],[MT]]&lt;&gt;"",Table_Styles[[#This Row],[MT]],IF(Table_Styles[[#This Row],[MT Default]]&lt;&gt;"",Table_Styles[[#This Row],[MT Default]],""))</calculatedColumnFormula>
    </tableColumn>
    <tableColumn id="9" xr3:uid="{00000000-0010-0000-0F00-000009000000}" name="MR" dataDxfId="195" dataCellStyle="Normal"/>
    <tableColumn id="35" xr3:uid="{00000000-0010-0000-0F00-000023000000}" name="MR Default" dataDxfId="194"/>
    <tableColumn id="36" xr3:uid="{00000000-0010-0000-0F00-000024000000}" name="MR Used" dataDxfId="193">
      <calculatedColumnFormula>IF(Table_Styles[[#This Row],[MR]]&lt;&gt;"",Table_Styles[[#This Row],[MR]],IF(Table_Styles[[#This Row],[MR Default]]&lt;&gt;"",Table_Styles[[#This Row],[MR Default]],""))</calculatedColumnFormula>
    </tableColumn>
    <tableColumn id="10" xr3:uid="{00000000-0010-0000-0F00-00000A000000}" name="MB" dataDxfId="192" dataCellStyle="Normal"/>
    <tableColumn id="37" xr3:uid="{00000000-0010-0000-0F00-000025000000}" name="MB Default" dataDxfId="191"/>
    <tableColumn id="38" xr3:uid="{00000000-0010-0000-0F00-000026000000}" name="MB Used" dataDxfId="190">
      <calculatedColumnFormula>IF(Table_Styles[[#This Row],[MB]]&lt;&gt;"",Table_Styles[[#This Row],[MB]],IF(Table_Styles[[#This Row],[MB Default]]&lt;&gt;"",Table_Styles[[#This Row],[MB Default]],""))</calculatedColumnFormula>
    </tableColumn>
    <tableColumn id="11" xr3:uid="{00000000-0010-0000-0F00-00000B000000}" name="ML" dataDxfId="189" dataCellStyle="Normal"/>
    <tableColumn id="39" xr3:uid="{00000000-0010-0000-0F00-000027000000}" name="ML Default" dataDxfId="188"/>
    <tableColumn id="40" xr3:uid="{00000000-0010-0000-0F00-000028000000}" name="ML Used" dataDxfId="187">
      <calculatedColumnFormula>IF(Table_Styles[[#This Row],[ML]]&lt;&gt;"",Table_Styles[[#This Row],[ML]],IF(Table_Styles[[#This Row],[ML Default]]&lt;&gt;"",Table_Styles[[#This Row],[ML Default]],""))</calculatedColumnFormula>
    </tableColumn>
    <tableColumn id="12" xr3:uid="{00000000-0010-0000-0F00-00000C000000}" name="PT" dataDxfId="186" dataCellStyle="Normal"/>
    <tableColumn id="41" xr3:uid="{00000000-0010-0000-0F00-000029000000}" name="PT Default" dataDxfId="185"/>
    <tableColumn id="42" xr3:uid="{00000000-0010-0000-0F00-00002A000000}" name="PT Used" dataDxfId="184">
      <calculatedColumnFormula>IF(Table_Styles[[#This Row],[PT]]&lt;&gt;"",Table_Styles[[#This Row],[PT]],IF(Table_Styles[[#This Row],[PT Default]]&lt;&gt;"",Table_Styles[[#This Row],[PT Default]],""))</calculatedColumnFormula>
    </tableColumn>
    <tableColumn id="13" xr3:uid="{00000000-0010-0000-0F00-00000D000000}" name="PR" dataDxfId="183" dataCellStyle="Normal"/>
    <tableColumn id="43" xr3:uid="{00000000-0010-0000-0F00-00002B000000}" name="PR Default" dataDxfId="182"/>
    <tableColumn id="44" xr3:uid="{00000000-0010-0000-0F00-00002C000000}" name="PR Used" dataDxfId="181">
      <calculatedColumnFormula>IF(Table_Styles[[#This Row],[PR]]&lt;&gt;"",Table_Styles[[#This Row],[PR]],IF(Table_Styles[[#This Row],[PR Default]]&lt;&gt;"",Table_Styles[[#This Row],[PR Default]],""))</calculatedColumnFormula>
    </tableColumn>
    <tableColumn id="14" xr3:uid="{00000000-0010-0000-0F00-00000E000000}" name="PB" dataDxfId="180" dataCellStyle="Normal"/>
    <tableColumn id="45" xr3:uid="{00000000-0010-0000-0F00-00002D000000}" name="PB Default" dataDxfId="179"/>
    <tableColumn id="46" xr3:uid="{00000000-0010-0000-0F00-00002E000000}" name="PB Used" dataDxfId="178">
      <calculatedColumnFormula>IF(Table_Styles[[#This Row],[PB]]&lt;&gt;"",Table_Styles[[#This Row],[PB]],IF(Table_Styles[[#This Row],[PB Default]]&lt;&gt;"",Table_Styles[[#This Row],[PB Default]],""))</calculatedColumnFormula>
    </tableColumn>
    <tableColumn id="15" xr3:uid="{00000000-0010-0000-0F00-00000F000000}" name="PL" dataDxfId="177" dataCellStyle="Normal"/>
    <tableColumn id="47" xr3:uid="{00000000-0010-0000-0F00-00002F000000}" name="PL Default" dataDxfId="176"/>
    <tableColumn id="48" xr3:uid="{00000000-0010-0000-0F00-000030000000}" name="PL Used" dataDxfId="175">
      <calculatedColumnFormula>IF(Table_Styles[[#This Row],[PL]]&lt;&gt;"",Table_Styles[[#This Row],[PL]],IF(Table_Styles[[#This Row],[PL Default]]&lt;&gt;"",Table_Styles[[#This Row],[PL Default]],""))</calculatedColumnFormula>
    </tableColumn>
    <tableColumn id="16" xr3:uid="{00000000-0010-0000-0F00-000010000000}" name="BT" dataDxfId="174" dataCellStyle="Normal"/>
    <tableColumn id="49" xr3:uid="{00000000-0010-0000-0F00-000031000000}" name="BT Default" dataDxfId="173"/>
    <tableColumn id="50" xr3:uid="{00000000-0010-0000-0F00-000032000000}" name="BT Used" dataDxfId="172">
      <calculatedColumnFormula>IF(Table_Styles[[#This Row],[BT]]&lt;&gt;"",Table_Styles[[#This Row],[BT]],IF(Table_Styles[[#This Row],[BT Default]]&lt;&gt;"",Table_Styles[[#This Row],[BT Default]],""))</calculatedColumnFormula>
    </tableColumn>
    <tableColumn id="17" xr3:uid="{00000000-0010-0000-0F00-000011000000}" name="BR" dataDxfId="171" dataCellStyle="Normal"/>
    <tableColumn id="51" xr3:uid="{00000000-0010-0000-0F00-000033000000}" name="BR Default" dataDxfId="170"/>
    <tableColumn id="52" xr3:uid="{00000000-0010-0000-0F00-000034000000}" name="BR Used" dataDxfId="169">
      <calculatedColumnFormula>IF(Table_Styles[[#This Row],[BR]]&lt;&gt;"",Table_Styles[[#This Row],[BR]],IF(Table_Styles[[#This Row],[BR Default]]&lt;&gt;"",Table_Styles[[#This Row],[BR Default]],""))</calculatedColumnFormula>
    </tableColumn>
    <tableColumn id="18" xr3:uid="{00000000-0010-0000-0F00-000012000000}" name="BB" dataDxfId="168" dataCellStyle="Normal"/>
    <tableColumn id="53" xr3:uid="{00000000-0010-0000-0F00-000035000000}" name="BB Default" dataDxfId="167"/>
    <tableColumn id="54" xr3:uid="{00000000-0010-0000-0F00-000036000000}" name="BB Used" dataDxfId="166">
      <calculatedColumnFormula>IF(Table_Styles[[#This Row],[BB]]&lt;&gt;"",Table_Styles[[#This Row],[BB]],IF(Table_Styles[[#This Row],[BB Default]]&lt;&gt;"",Table_Styles[[#This Row],[BB Default]],""))</calculatedColumnFormula>
    </tableColumn>
    <tableColumn id="19" xr3:uid="{00000000-0010-0000-0F00-000013000000}" name="BL" dataDxfId="165" dataCellStyle="Normal"/>
    <tableColumn id="55" xr3:uid="{00000000-0010-0000-0F00-000037000000}" name="BL Default" dataDxfId="164"/>
    <tableColumn id="56" xr3:uid="{00000000-0010-0000-0F00-000038000000}" name="BL Used" dataDxfId="163">
      <calculatedColumnFormula>IF(Table_Styles[[#This Row],[BL]]&lt;&gt;"",Table_Styles[[#This Row],[BL]],IF(Table_Styles[[#This Row],[BL Default]]&lt;&gt;"",Table_Styles[[#This Row],[BL Default]],""))</calculatedColumnFormula>
    </tableColumn>
    <tableColumn id="66" xr3:uid="{00000000-0010-0000-0F00-000042000000}" name="Width" dataDxfId="162"/>
    <tableColumn id="67" xr3:uid="{00000000-0010-0000-0F00-000043000000}" name="Width Default" dataDxfId="161"/>
    <tableColumn id="69" xr3:uid="{00000000-0010-0000-0F00-000045000000}" name="Width Used" dataDxfId="160">
      <calculatedColumnFormula>IF(Table_Styles[[#This Row],[Width]]&lt;&gt;"",Table_Styles[[#This Row],[Width]],IF(Table_Styles[[#This Row],[Width Default]]&lt;&gt;"",Table_Styles[[#This Row],[Width Default]],""))</calculatedColumnFormula>
    </tableColumn>
    <tableColumn id="70" xr3:uid="{00000000-0010-0000-0F00-000046000000}" name="Height" dataDxfId="159"/>
    <tableColumn id="71" xr3:uid="{00000000-0010-0000-0F00-000047000000}" name="Height Default" dataDxfId="158"/>
    <tableColumn id="72" xr3:uid="{00000000-0010-0000-0F00-000048000000}" name="Height Used" dataDxfId="157">
      <calculatedColumnFormula>IF(Table_Styles[[#This Row],[Height]]&lt;&gt;"",Table_Styles[[#This Row],[Height]],IF(Table_Styles[[#This Row],[Height Default]]&lt;&gt;"",Table_Styles[[#This Row],[Height Default]],""))</calculatedColumnFormula>
    </tableColumn>
    <tableColumn id="73" xr3:uid="{00000000-0010-0000-0F00-000049000000}" name="Top" dataDxfId="156"/>
    <tableColumn id="74" xr3:uid="{00000000-0010-0000-0F00-00004A000000}" name="Top Default" dataDxfId="155"/>
    <tableColumn id="75" xr3:uid="{00000000-0010-0000-0F00-00004B000000}" name="Top Used" dataDxfId="154">
      <calculatedColumnFormula>IF(Table_Styles[[#This Row],[Top]]&lt;&gt;"",Table_Styles[[#This Row],[Top]],IF(Table_Styles[[#This Row],[Top Default]]&lt;&gt;"",Table_Styles[[#This Row],[Top Default]],""))</calculatedColumnFormula>
    </tableColumn>
    <tableColumn id="79" xr3:uid="{00000000-0010-0000-0F00-00004F000000}" name="Right" dataDxfId="153"/>
    <tableColumn id="80" xr3:uid="{00000000-0010-0000-0F00-000050000000}" name="Right Default" dataDxfId="152"/>
    <tableColumn id="81" xr3:uid="{00000000-0010-0000-0F00-000051000000}" name="Right Used" dataDxfId="151">
      <calculatedColumnFormula>IF(Table_Styles[[#This Row],[Right]]&lt;&gt;"",Table_Styles[[#This Row],[Right]],IF(Table_Styles[[#This Row],[Right Default]]&lt;&gt;"",Table_Styles[[#This Row],[Right Default]],""))</calculatedColumnFormula>
    </tableColumn>
    <tableColumn id="82" xr3:uid="{00000000-0010-0000-0F00-000052000000}" name="Bottom" dataDxfId="150"/>
    <tableColumn id="83" xr3:uid="{00000000-0010-0000-0F00-000053000000}" name="Bottom Default" dataDxfId="149"/>
    <tableColumn id="84" xr3:uid="{00000000-0010-0000-0F00-000054000000}" name="Bottom Used" dataDxfId="148">
      <calculatedColumnFormula>IF(Table_Styles[[#This Row],[Bottom]]&lt;&gt;"",Table_Styles[[#This Row],[Bottom]],IF(Table_Styles[[#This Row],[Bottom Default]]&lt;&gt;"",Table_Styles[[#This Row],[Bottom Default]],""))</calculatedColumnFormula>
    </tableColumn>
    <tableColumn id="76" xr3:uid="{00000000-0010-0000-0F00-00004C000000}" name="Left" dataDxfId="147"/>
    <tableColumn id="77" xr3:uid="{00000000-0010-0000-0F00-00004D000000}" name="Left Default" dataDxfId="146"/>
    <tableColumn id="78" xr3:uid="{00000000-0010-0000-0F00-00004E000000}" name="Left Used" dataDxfId="145">
      <calculatedColumnFormula>IF(Table_Styles[[#This Row],[Left]]&lt;&gt;"",Table_Styles[[#This Row],[Left]],IF(Table_Styles[[#This Row],[Left Default]]&lt;&gt;"",Table_Styles[[#This Row],[Left Default]],""))</calculatedColumnFormula>
    </tableColumn>
    <tableColumn id="20" xr3:uid="{00000000-0010-0000-0F00-000014000000}" name="Custom" dataDxfId="144" dataCellStyle="Normal"/>
    <tableColumn id="59" xr3:uid="{00000000-0010-0000-0F00-00003B000000}" name="Font" dataDxfId="143">
      <calculatedColumnFormula>IF(AND(Table_Styles[[#This Row],[Selector]]&lt;&gt;"",Table_Styles[[#This Row],[Font Family Used]]&lt;&gt;"",Table_Styles[[#This Row],[Font Weight Used]]&lt;&gt;""),Table_Styles[[#This Row],[Font Family Used]]&amp;" "&amp;Table_Styles[[#This Row],[Font Weight Used]],"")</calculatedColumnFormula>
    </tableColumn>
    <tableColumn id="60" xr3:uid="{00000000-0010-0000-0F00-00003C000000}" name="Unique Font" dataDxfId="142">
      <calculatedColumnFormula>IF(AND(Table_Styles[[#This Row],[Selector]],COUNTIF(OFFSET(CC:CC,0,0,ROW()-1,1),"="&amp;Table_Styles[[#This Row],[Font]])=0),Table_Styles[[#This Row],[Font]],"")</calculatedColumnFormula>
    </tableColumn>
    <tableColumn id="68" xr3:uid="{00000000-0010-0000-0F00-000044000000}" name="Config Font" dataDxfId="141">
      <calculatedColumnFormula>IF(Table_Styles[[#This Row],[Unique Font]]&lt;&gt;"",
"{""fontFamily"":"""&amp;Table_Styles[[#This Row],[Font Family Used]]&amp;""",""fontWeight"":"&amp;Table_Styles[[#This Row],[Font Weight Used]]&amp;"}","")</calculatedColumnFormula>
    </tableColumn>
    <tableColumn id="65" xr3:uid="{00000000-0010-0000-0F00-000041000000}" name="Config Properties" dataDxfId="140">
      <calculatedColumnFormula>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calculatedColumnFormula>
    </tableColumn>
    <tableColumn id="58" xr3:uid="{00000000-0010-0000-0F00-00003A000000}" name="Config" dataDxfId="139" dataCellStyle="Normal">
      <calculatedColumnFormula>IF(AND(Table_Styles[[#This Row],[Selector]]&lt;&gt;"", Table_Styles[[#This Row],[Config Properties]]&lt;&gt;""),
Table_Styles[[#This Row],[Selector]]&amp;" { "&amp;Table_Styles[[#This Row],[Config Properties]]&amp;" }","")</calculatedColumnFormula>
    </tableColumn>
    <tableColumn id="61" xr3:uid="{00000000-0010-0000-0F00-00003D000000}" name="Config Min" dataDxfId="138" dataCellStyle="Normal">
      <calculatedColumnFormula xml:space="preserve">
SUBSTITUTE(SUBSTITUTE(SUBSTITUTE(SUBSTITUTE(SUBSTITUTE(SUBSTITUTE(SUBSTITUTE(SUBSTITUTE(Table_Styles[[#This Row],[Config]],
" {","{"),
"{ ","{"),
" }","}"),
"} ","}"),
" ,",","),
", ",","),
" :",":"),
": ",":")</calculatedColumnFormula>
    </tableColumn>
  </tableColumns>
  <tableStyleInfo name="uBind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0000000}" name="Table_Text" displayName="Table_Text" ref="B4:L122" totalsRowShown="0" headerRowDxfId="137" dataDxfId="136" headerRowCellStyle="Normal" dataCellStyle="Normal">
  <autoFilter ref="B4:L122"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000-000001000000}" name="Property" dataDxfId="135" dataCellStyle="Normal"/>
    <tableColumn id="9" xr3:uid="{00000000-0010-0000-1000-000009000000}" name="Header" dataDxfId="134" dataCellStyle="Normal"/>
    <tableColumn id="4" xr3:uid="{00000000-0010-0000-1000-000004000000}" name="Type" dataDxfId="133" dataCellStyle="Normal">
      <calculatedColumnFormula>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calculatedColumnFormula>
    </tableColumn>
    <tableColumn id="3" xr3:uid="{00000000-0010-0000-1000-000003000000}" name="Key" dataDxfId="132" dataCellStyle="Normal">
      <calculatedColumnFormula>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calculatedColumnFormula>
    </tableColumn>
    <tableColumn id="13" xr3:uid="{00000000-0010-0000-1000-00000D000000}" name="Field Code" dataDxfId="131">
      <calculatedColumnFormula>IF(Table_Text[[#This Row],[Header]]="Yes","",IF(Table_Text[[#This Row],[Property]]&lt;&gt;"",SUBSTITUTE(Table_Text[[#This Row],[Type]]," ","")&amp;SUBSTITUTE(Table_Text[[#This Row],[Property]]," ",""),""))</calculatedColumnFormula>
    </tableColumn>
    <tableColumn id="10" xr3:uid="{00000000-0010-0000-1000-00000A000000}" name="Config" dataDxfId="130">
      <calculatedColumnFormula>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calculatedColumnFormula>
    </tableColumn>
    <tableColumn id="11" xr3:uid="{00000000-0010-0000-1000-00000B000000}" name="Config Min" dataDxfId="129" dataCellStyle="uBind Normal">
      <calculatedColumnFormula>SUBSTITUTE(SUBSTITUTE(SUBSTITUTE(SUBSTITUTE(SUBSTITUTE(SUBSTITUTE(SUBSTITUTE(SUBSTITUTE(
TRIM(CLEAN(Table_Text[[#This Row],[Config]])),
" {","{"),
"{ ","{"),
" }","}"),
"} ","}"),
" [","["),
"[ ","["),
" ]","]"),
"] ","]")</calculatedColumnFormula>
    </tableColumn>
    <tableColumn id="5" xr3:uid="{00000000-0010-0000-1000-000005000000}" name="Quote" dataDxfId="128" dataCellStyle="Normal">
      <calculatedColumnFormula>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calculatedColumnFormula>
    </tableColumn>
    <tableColumn id="12" xr3:uid="{00000000-0010-0000-1000-00000C000000}" name="Quote Min" dataDxfId="127">
      <calculatedColumnFormula>SUBSTITUTE(SUBSTITUTE(SUBSTITUTE(SUBSTITUTE(SUBSTITUTE(SUBSTITUTE(SUBSTITUTE(SUBSTITUTE(
TRIM(CLEAN(Table_Text[[#This Row],[Quote]])),
" {","{"),
"{ ","{"),
" }","}"),
"} ","}"),
" [","["),
"[ ","["),
" ]","]"),
"] ","]")</calculatedColumnFormula>
    </tableColumn>
    <tableColumn id="6" xr3:uid="{00000000-0010-0000-1000-000006000000}" name="Icon" dataDxfId="126" dataCellStyle="Normal"/>
    <tableColumn id="2" xr3:uid="{00000000-0010-0000-1000-000002000000}" name="Text" dataDxfId="125" dataCellStyle="Normal"/>
  </tableColumns>
  <tableStyleInfo name="uBind Table"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1000000}" name="Table_Drop_Down" displayName="Table_Drop_Down" ref="B4:B77" totalsRowShown="0" headerRowCellStyle="Normal" dataCellStyle="Normal">
  <autoFilter ref="B4:B77" xr:uid="{00000000-0009-0000-0100-00000A000000}">
    <filterColumn colId="0" hiddenButton="1"/>
  </autoFilter>
  <tableColumns count="1">
    <tableColumn id="1" xr3:uid="{00000000-0010-0000-1100-000001000000}" name="Value" dataCellStyle="Normal"/>
  </tableColumns>
  <tableStyleInfo name="uBind Table"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12000000}" name="Table_Policy" displayName="Table_Policy" ref="B6:L12" totalsRowShown="0" headerRowDxfId="124" dataDxfId="123">
  <autoFilter ref="B6:L12"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2" xr3:uid="{00000000-0010-0000-1200-000002000000}" name="Property" dataDxfId="122" dataCellStyle="uBind Normal"/>
    <tableColumn id="9" xr3:uid="{00000000-0010-0000-1200-000009000000}" name="Header" dataDxfId="121"/>
    <tableColumn id="4" xr3:uid="{00000000-0010-0000-1200-000004000000}" name="Type" dataDxfId="120" dataCellStyle="Normal"/>
    <tableColumn id="1" xr3:uid="{00000000-0010-0000-1200-000001000000}" name="Key" dataDxfId="119" dataCellStyle="Normal">
      <calculatedColumnFormula>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calculatedColumnFormula>
    </tableColumn>
    <tableColumn id="11" xr3:uid="{00000000-0010-0000-1200-00000B000000}" name="Field Code" dataDxfId="118">
      <calculatedColumnFormula>IF(Table_Policy[[#This Row],[Header]]="Yes","",IF(Table_Policy[[#This Row],[Property]]&lt;&gt;"",SUBSTITUTE(Table_Policy[[#This Row],[Type]]," ","")&amp;SUBSTITUTE(Table_Policy[[#This Row],[Property]]," ",""),""))</calculatedColumnFormula>
    </tableColumn>
    <tableColumn id="5" xr3:uid="{00000000-0010-0000-1200-000005000000}" name="Text" dataDxfId="117" dataCellStyle="Normal">
      <calculatedColumnFormula>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calculatedColumnFormula>
    </tableColumn>
    <tableColumn id="6" xr3:uid="{00000000-0010-0000-1200-000006000000}" name="String" dataDxfId="116" dataCellStyle="Normal">
      <calculatedColumnFormula>IF(OR(Table_Policy[[#This Row],[Header]]="Yes",Table_Policy[[#This Row],[Text]]=""),"",IF(OR(Table_Policy[[#This Row],[Text]]="true",Table_Policy[[#This Row],[Text]]="false",ISNUMBER(Table_Policy[[#This Row],[Text]])),Table_Policy[[#This Row],[Text]],""""&amp;Table_Policy[[#This Row],[Text]]&amp;""""))</calculatedColumnFormula>
    </tableColumn>
    <tableColumn id="7" xr3:uid="{00000000-0010-0000-1200-000007000000}" name="Quote" dataDxfId="115" dataCellStyle="Normal">
      <calculatedColumnFormula>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calculatedColumnFormula>
    </tableColumn>
    <tableColumn id="10" xr3:uid="{00000000-0010-0000-1200-00000A000000}" name="Quote Min" dataDxfId="114">
      <calculatedColumnFormula>SUBSTITUTE(SUBSTITUTE(SUBSTITUTE(SUBSTITUTE(SUBSTITUTE(SUBSTITUTE(SUBSTITUTE(SUBSTITUTE(
TRIM(CLEAN(Table_Policy[[#This Row],[Quote]])),
" {","{"),
"{ ","{"),
" }","}"),
"} ","}"),
" [","["),
"[ ","["),
" ]","]"),
"] ","]")</calculatedColumnFormula>
    </tableColumn>
    <tableColumn id="8" xr3:uid="{00000000-0010-0000-1200-000008000000}" name="URL" dataDxfId="113" dataCellStyle="Normal">
      <calculatedColumnFormula>IF(Table_Policy[[#This Row],[Header]]="Yes","",IF(Table_Policy[[#This Row],[Property]]&lt;&gt;"",Table_Policy[[#This Row],[Key]]&amp;"="&amp;SUBSTITUTE(SUBSTITUTE(Table_Policy[[#This Row],[Text]],"&amp;","%26")," ","%20"),""))</calculatedColumnFormula>
    </tableColumn>
    <tableColumn id="3" xr3:uid="{00000000-0010-0000-1200-000003000000}" name="Value" dataDxfId="112" dataCellStyle="Normal"/>
  </tableColumns>
  <tableStyleInfo name="uBind Table"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3000000}" name="Table_Quote" displayName="Table_Quote" ref="C22:BB28" totalsRowShown="0" headerRowDxfId="111" dataDxfId="110" dataCellStyle="Normal">
  <autoFilter ref="C22:BB28"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300-000001000000}" name="Before" dataDxfId="109" dataCellStyle="Normal">
      <calculatedColumnFormula xml:space="preserve">
"{"&amp;
"""state"": """ &amp;
IF(_xlfn.TEXTJOIN("",TRUE,'Question Sets'!AM5:AM16)&lt;&gt;"","incomplete",
IF(_xlfn.TEXTJOIN("",TRUE,'Question Sets'!AM5:AM18)&lt;&gt;"","estimate",
IF(_xlfn.TEXTJOIN("",TRUE,Table_Question_Sets[Invalid])&lt;&gt;"","quote","binding"))) &amp; ""","&amp;
"""id"": ""SOME_ID"","&amp;
"""questions"": {"&amp;
"""rating"": {"&amp;
_xlfn.TEXTJOIN(",",TRUE,'Question Sets'!BN5:BN18)&amp;
"},"&amp;
"""contact"": {"&amp;
_xlfn.TEXTJOIN(",",TRUE,'Question Sets'!BN18:BN24)&amp;
"},"&amp;
"""personal"": {"&amp;
_xlfn.TEXTJOIN(",",TRUE,'Question Sets'!BN24:BN60)&amp;
"},"&amp;
"""disclosure"": {"&amp;
_xlfn.TEXTJOIN(",",TRUE,'Question Sets'!BN60:BN70)&amp;
"}"&amp;
"},"&amp;
"""risk1"": {"&amp;_xlfn.TEXTJOIN("",TRUE,Table_Risk_1[Output Calculation])&amp;"},"&amp;
"""risk2"": {"&amp;_xlfn.TEXTJOIN("",TRUE,Table_Risk_2[Output Calculation])&amp;"},"&amp;
"""triggers"": {"&amp;
"""softReferral"": {"&amp;
_xlfn.TEXTJOIN(",",TRUE,Triggers!N5:N9)&amp;
"},"&amp;
"""hardReferral"": {"&amp;
_xlfn.TEXTJOIN(",",TRUE,Triggers!N9:N14)&amp;
"},"&amp;
"""decline"": {"&amp;
_xlfn.TEXTJOIN(",",TRUE,Triggers!N14:N16)&amp;
"},"&amp;
"""error"": {"&amp;
_xlfn.TEXTJOIN(",",TRUE,Triggers!N16:N19)&amp;
"}"&amp;
"},"&amp;
_xlfn.TEXTJOIN("",TRUE,Table_Policy[Quote Min])&amp;","&amp;
"""payment"": {"&amp;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"""&amp;TEXT(Totals_Instalment_Instalment_Amount,"$#,##0.00")&amp;""","&amp;
"""instalmentAmount"": """&amp;TEXT(Totals_Instalment_Instalment_Amount,"$#,##0.00")&amp;""""&amp;
"}"&amp;
"}"&amp;
"}"</calculatedColumnFormula>
    </tableColumn>
    <tableColumn id="2" xr3:uid="{00000000-0010-0000-1300-000002000000}" name="Value 1" dataDxfId="108" dataCellStyle="Normal"/>
    <tableColumn id="3" xr3:uid="{00000000-0010-0000-1300-000003000000}" name="Value 2" dataDxfId="107" dataCellStyle="Normal"/>
    <tableColumn id="4" xr3:uid="{00000000-0010-0000-1300-000004000000}" name="Value 3" dataDxfId="106" dataCellStyle="Normal"/>
    <tableColumn id="5" xr3:uid="{00000000-0010-0000-1300-000005000000}" name="Value 4" dataDxfId="105" dataCellStyle="Normal"/>
    <tableColumn id="6" xr3:uid="{00000000-0010-0000-1300-000006000000}" name="Value 5" dataDxfId="104" dataCellStyle="Normal"/>
    <tableColumn id="7" xr3:uid="{00000000-0010-0000-1300-000007000000}" name="Value 6" dataDxfId="103" dataCellStyle="Normal"/>
    <tableColumn id="8" xr3:uid="{00000000-0010-0000-1300-000008000000}" name="Value 7" dataDxfId="102" dataCellStyle="Normal"/>
    <tableColumn id="9" xr3:uid="{00000000-0010-0000-1300-000009000000}" name="Value 8" dataDxfId="101" dataCellStyle="Normal"/>
    <tableColumn id="10" xr3:uid="{00000000-0010-0000-1300-00000A000000}" name="Value 9" dataDxfId="100" dataCellStyle="Normal"/>
    <tableColumn id="11" xr3:uid="{00000000-0010-0000-1300-00000B000000}" name="Value 10" dataDxfId="99" dataCellStyle="Normal"/>
    <tableColumn id="12" xr3:uid="{00000000-0010-0000-1300-00000C000000}" name="Value 11" dataDxfId="98" dataCellStyle="Normal"/>
    <tableColumn id="13" xr3:uid="{00000000-0010-0000-1300-00000D000000}" name="Value 12" dataDxfId="97" dataCellStyle="Normal"/>
    <tableColumn id="14" xr3:uid="{00000000-0010-0000-1300-00000E000000}" name="Value 13" dataDxfId="96" dataCellStyle="Normal"/>
    <tableColumn id="15" xr3:uid="{00000000-0010-0000-1300-00000F000000}" name="Value 14" dataDxfId="95" dataCellStyle="Normal"/>
    <tableColumn id="16" xr3:uid="{00000000-0010-0000-1300-000010000000}" name="Value 15" dataDxfId="94" dataCellStyle="Normal"/>
    <tableColumn id="17" xr3:uid="{00000000-0010-0000-1300-000011000000}" name="Value 16" dataDxfId="93" dataCellStyle="Normal"/>
    <tableColumn id="18" xr3:uid="{00000000-0010-0000-1300-000012000000}" name="Value 17" dataDxfId="92" dataCellStyle="Normal"/>
    <tableColumn id="19" xr3:uid="{00000000-0010-0000-1300-000013000000}" name="Value 18" dataDxfId="91" dataCellStyle="Normal"/>
    <tableColumn id="20" xr3:uid="{00000000-0010-0000-1300-000014000000}" name="Value 19" dataDxfId="90" dataCellStyle="Normal"/>
    <tableColumn id="21" xr3:uid="{00000000-0010-0000-1300-000015000000}" name="Value 20" dataDxfId="89" dataCellStyle="Normal"/>
    <tableColumn id="22" xr3:uid="{00000000-0010-0000-1300-000016000000}" name="Value 21" dataDxfId="88" dataCellStyle="Normal"/>
    <tableColumn id="23" xr3:uid="{00000000-0010-0000-1300-000017000000}" name="Value 22" dataDxfId="87" dataCellStyle="Normal"/>
    <tableColumn id="24" xr3:uid="{00000000-0010-0000-1300-000018000000}" name="Value 23" dataDxfId="86" dataCellStyle="Normal"/>
    <tableColumn id="25" xr3:uid="{00000000-0010-0000-1300-000019000000}" name="Value 24" dataDxfId="85" dataCellStyle="Normal"/>
    <tableColumn id="26" xr3:uid="{00000000-0010-0000-1300-00001A000000}" name="Value 25" dataDxfId="84" dataCellStyle="Normal"/>
    <tableColumn id="27" xr3:uid="{00000000-0010-0000-1300-00001B000000}" name="Value 26" dataDxfId="83" dataCellStyle="Normal"/>
    <tableColumn id="28" xr3:uid="{00000000-0010-0000-1300-00001C000000}" name="Value 27" dataDxfId="82" dataCellStyle="Normal"/>
    <tableColumn id="29" xr3:uid="{00000000-0010-0000-1300-00001D000000}" name="Value 28" dataDxfId="81" dataCellStyle="Normal"/>
    <tableColumn id="30" xr3:uid="{00000000-0010-0000-1300-00001E000000}" name="Value 29" dataDxfId="80" dataCellStyle="Normal"/>
    <tableColumn id="31" xr3:uid="{00000000-0010-0000-1300-00001F000000}" name="Value 30" dataDxfId="79" dataCellStyle="Normal"/>
    <tableColumn id="32" xr3:uid="{00000000-0010-0000-1300-000020000000}" name="Value 31" dataDxfId="78" dataCellStyle="Normal"/>
    <tableColumn id="33" xr3:uid="{00000000-0010-0000-1300-000021000000}" name="Value 32" dataDxfId="77" dataCellStyle="Normal"/>
    <tableColumn id="34" xr3:uid="{00000000-0010-0000-1300-000022000000}" name="Value 33" dataDxfId="76" dataCellStyle="Normal"/>
    <tableColumn id="35" xr3:uid="{00000000-0010-0000-1300-000023000000}" name="Value 34" dataDxfId="75" dataCellStyle="Normal"/>
    <tableColumn id="36" xr3:uid="{00000000-0010-0000-1300-000024000000}" name="Value 35" dataDxfId="74" dataCellStyle="Normal"/>
    <tableColumn id="37" xr3:uid="{00000000-0010-0000-1300-000025000000}" name="Value 36" dataDxfId="73" dataCellStyle="Normal"/>
    <tableColumn id="38" xr3:uid="{00000000-0010-0000-1300-000026000000}" name="Value 37" dataDxfId="72" dataCellStyle="Normal"/>
    <tableColumn id="39" xr3:uid="{00000000-0010-0000-1300-000027000000}" name="Value 38" dataDxfId="71" dataCellStyle="Normal"/>
    <tableColumn id="40" xr3:uid="{00000000-0010-0000-1300-000028000000}" name="Value 39" dataDxfId="70" dataCellStyle="Normal"/>
    <tableColumn id="41" xr3:uid="{00000000-0010-0000-1300-000029000000}" name="Value 40" dataDxfId="69" dataCellStyle="Normal"/>
    <tableColumn id="42" xr3:uid="{00000000-0010-0000-1300-00002A000000}" name="Value 41" dataDxfId="68" dataCellStyle="Normal"/>
    <tableColumn id="43" xr3:uid="{00000000-0010-0000-1300-00002B000000}" name="Value 42" dataDxfId="67" dataCellStyle="Normal"/>
    <tableColumn id="44" xr3:uid="{00000000-0010-0000-1300-00002C000000}" name="Value 43" dataDxfId="66" dataCellStyle="Normal"/>
    <tableColumn id="45" xr3:uid="{00000000-0010-0000-1300-00002D000000}" name="Value 44" dataDxfId="65" dataCellStyle="Normal"/>
    <tableColumn id="46" xr3:uid="{00000000-0010-0000-1300-00002E000000}" name="Value 45" dataDxfId="64" dataCellStyle="Normal"/>
    <tableColumn id="47" xr3:uid="{00000000-0010-0000-1300-00002F000000}" name="Value 46" dataDxfId="63" dataCellStyle="Normal"/>
    <tableColumn id="48" xr3:uid="{00000000-0010-0000-1300-000030000000}" name="Value 47" dataDxfId="62" dataCellStyle="Normal"/>
    <tableColumn id="49" xr3:uid="{00000000-0010-0000-1300-000031000000}" name="Value 48" dataDxfId="61" dataCellStyle="Normal"/>
    <tableColumn id="50" xr3:uid="{00000000-0010-0000-1300-000032000000}" name="Value 49" dataDxfId="60" dataCellStyle="Normal"/>
    <tableColumn id="51" xr3:uid="{00000000-0010-0000-1300-000033000000}" name="Value 50" dataDxfId="59" dataCellStyle="Normal"/>
    <tableColumn id="52" xr3:uid="{00000000-0010-0000-1300-000034000000}" name="After" dataDxfId="58" dataCellStyle="Normal"/>
  </tableColumns>
  <tableStyleInfo name="uBind Table"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4000000}" name="Table_Configuration" displayName="Table_Configuration" ref="C6:BB18" totalsRowShown="0" headerRowDxfId="57" dataCellStyle="Normal">
  <autoFilter ref="C6:BB18"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00000000-0010-0000-1400-000001000000}" name="Before" dataCellStyle="Normal"/>
    <tableColumn id="2" xr3:uid="{00000000-0010-0000-1400-000002000000}" name="Value 1" dataDxfId="56" dataCellStyle="Normal"/>
    <tableColumn id="3" xr3:uid="{00000000-0010-0000-1400-000003000000}" name="Value 2" dataDxfId="55" dataCellStyle="Normal"/>
    <tableColumn id="4" xr3:uid="{00000000-0010-0000-1400-000004000000}" name="Value 3" dataDxfId="54" dataCellStyle="Normal"/>
    <tableColumn id="5" xr3:uid="{00000000-0010-0000-1400-000005000000}" name="Value 4" dataDxfId="53" dataCellStyle="Normal"/>
    <tableColumn id="6" xr3:uid="{00000000-0010-0000-1400-000006000000}" name="Value 5" dataDxfId="52" dataCellStyle="Normal"/>
    <tableColumn id="7" xr3:uid="{00000000-0010-0000-1400-000007000000}" name="Value 6" dataDxfId="51" dataCellStyle="Normal"/>
    <tableColumn id="8" xr3:uid="{00000000-0010-0000-1400-000008000000}" name="Value 7" dataDxfId="50" dataCellStyle="Normal"/>
    <tableColumn id="10" xr3:uid="{00000000-0010-0000-1400-00000A000000}" name="Value 8" dataDxfId="49"/>
    <tableColumn id="11" xr3:uid="{00000000-0010-0000-1400-00000B000000}" name="Value 9" dataDxfId="48"/>
    <tableColumn id="12" xr3:uid="{00000000-0010-0000-1400-00000C000000}" name="Value 10" dataDxfId="47"/>
    <tableColumn id="13" xr3:uid="{00000000-0010-0000-1400-00000D000000}" name="Value 11" dataDxfId="46"/>
    <tableColumn id="14" xr3:uid="{00000000-0010-0000-1400-00000E000000}" name="Value 12" dataDxfId="45"/>
    <tableColumn id="15" xr3:uid="{00000000-0010-0000-1400-00000F000000}" name="Value 13" dataDxfId="44"/>
    <tableColumn id="16" xr3:uid="{00000000-0010-0000-1400-000010000000}" name="Value 14" dataDxfId="43"/>
    <tableColumn id="17" xr3:uid="{00000000-0010-0000-1400-000011000000}" name="Value 15" dataDxfId="42"/>
    <tableColumn id="18" xr3:uid="{00000000-0010-0000-1400-000012000000}" name="Value 16" dataDxfId="41"/>
    <tableColumn id="19" xr3:uid="{00000000-0010-0000-1400-000013000000}" name="Value 17" dataDxfId="40"/>
    <tableColumn id="20" xr3:uid="{00000000-0010-0000-1400-000014000000}" name="Value 18" dataDxfId="39"/>
    <tableColumn id="21" xr3:uid="{00000000-0010-0000-1400-000015000000}" name="Value 19" dataDxfId="38"/>
    <tableColumn id="22" xr3:uid="{00000000-0010-0000-1400-000016000000}" name="Value 20" dataDxfId="37"/>
    <tableColumn id="23" xr3:uid="{00000000-0010-0000-1400-000017000000}" name="Value 21" dataDxfId="36"/>
    <tableColumn id="24" xr3:uid="{00000000-0010-0000-1400-000018000000}" name="Value 22" dataDxfId="35"/>
    <tableColumn id="25" xr3:uid="{00000000-0010-0000-1400-000019000000}" name="Value 23" dataDxfId="34"/>
    <tableColumn id="26" xr3:uid="{00000000-0010-0000-1400-00001A000000}" name="Value 24" dataDxfId="33"/>
    <tableColumn id="27" xr3:uid="{00000000-0010-0000-1400-00001B000000}" name="Value 25" dataDxfId="32"/>
    <tableColumn id="28" xr3:uid="{00000000-0010-0000-1400-00001C000000}" name="Value 26" dataDxfId="31"/>
    <tableColumn id="29" xr3:uid="{00000000-0010-0000-1400-00001D000000}" name="Value 27" dataDxfId="30"/>
    <tableColumn id="30" xr3:uid="{00000000-0010-0000-1400-00001E000000}" name="Value 28" dataDxfId="29"/>
    <tableColumn id="31" xr3:uid="{00000000-0010-0000-1400-00001F000000}" name="Value 29" dataDxfId="28"/>
    <tableColumn id="32" xr3:uid="{00000000-0010-0000-1400-000020000000}" name="Value 30" dataDxfId="27"/>
    <tableColumn id="33" xr3:uid="{00000000-0010-0000-1400-000021000000}" name="Value 31" dataDxfId="26"/>
    <tableColumn id="34" xr3:uid="{00000000-0010-0000-1400-000022000000}" name="Value 32" dataDxfId="25"/>
    <tableColumn id="35" xr3:uid="{00000000-0010-0000-1400-000023000000}" name="Value 33" dataDxfId="24"/>
    <tableColumn id="36" xr3:uid="{00000000-0010-0000-1400-000024000000}" name="Value 34" dataDxfId="23"/>
    <tableColumn id="37" xr3:uid="{00000000-0010-0000-1400-000025000000}" name="Value 35" dataDxfId="22"/>
    <tableColumn id="38" xr3:uid="{00000000-0010-0000-1400-000026000000}" name="Value 36" dataDxfId="21"/>
    <tableColumn id="39" xr3:uid="{00000000-0010-0000-1400-000027000000}" name="Value 37" dataDxfId="20"/>
    <tableColumn id="40" xr3:uid="{00000000-0010-0000-1400-000028000000}" name="Value 38" dataDxfId="19"/>
    <tableColumn id="41" xr3:uid="{00000000-0010-0000-1400-000029000000}" name="Value 39" dataDxfId="18"/>
    <tableColumn id="42" xr3:uid="{00000000-0010-0000-1400-00002A000000}" name="Value 40" dataDxfId="17"/>
    <tableColumn id="43" xr3:uid="{00000000-0010-0000-1400-00002B000000}" name="Value 41" dataDxfId="16"/>
    <tableColumn id="45" xr3:uid="{00000000-0010-0000-1400-00002D000000}" name="Value 42" dataDxfId="15"/>
    <tableColumn id="46" xr3:uid="{00000000-0010-0000-1400-00002E000000}" name="Value 43" dataDxfId="14"/>
    <tableColumn id="47" xr3:uid="{00000000-0010-0000-1400-00002F000000}" name="Value 44" dataDxfId="13"/>
    <tableColumn id="48" xr3:uid="{00000000-0010-0000-1400-000030000000}" name="Value 45" dataDxfId="12"/>
    <tableColumn id="49" xr3:uid="{00000000-0010-0000-1400-000031000000}" name="Value 46" dataDxfId="11"/>
    <tableColumn id="50" xr3:uid="{00000000-0010-0000-1400-000032000000}" name="Value 47" dataDxfId="10"/>
    <tableColumn id="51" xr3:uid="{00000000-0010-0000-1400-000033000000}" name="Value 48" dataDxfId="9"/>
    <tableColumn id="52" xr3:uid="{00000000-0010-0000-1400-000034000000}" name="Value 49" dataDxfId="8"/>
    <tableColumn id="53" xr3:uid="{00000000-0010-0000-1400-000035000000}" name="Value 50" dataDxfId="7"/>
    <tableColumn id="9" xr3:uid="{00000000-0010-0000-1400-000009000000}" name="After" dataCellStyle="Normal"/>
  </tableColumns>
  <tableStyleInfo name="uBind Table"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5000000}" name="Table_Building_Rates" displayName="Table_Building_Rates" ref="B6:C14" totalsRowShown="0" dataDxfId="6" headerRowCellStyle="Normal" dataCellStyle="Normal">
  <autoFilter ref="B6:C14" xr:uid="{00000000-0009-0000-0100-00001D000000}">
    <filterColumn colId="0" hiddenButton="1"/>
    <filterColumn colId="1" hiddenButton="1"/>
  </autoFilter>
  <tableColumns count="2">
    <tableColumn id="1" xr3:uid="{00000000-0010-0000-1500-000001000000}" name="State" dataDxfId="5" dataCellStyle="Currency"/>
    <tableColumn id="2" xr3:uid="{00000000-0010-0000-1500-000002000000}" name="Rate" dataDxfId="4" dataCellStyle="Percent"/>
  </tableColumns>
  <tableStyleInfo name="uBind Table"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6000000}" name="Table_Other_Rating_Factors" displayName="Table_Other_Rating_Factors" ref="B32:C35" totalsRowShown="0" headerRowCellStyle="Normal" dataCellStyle="Normal">
  <autoFilter ref="B32:C35" xr:uid="{00000000-0009-0000-0100-00000E000000}">
    <filterColumn colId="0" hiddenButton="1"/>
    <filterColumn colId="1" hiddenButton="1"/>
  </autoFilter>
  <tableColumns count="2">
    <tableColumn id="1" xr3:uid="{00000000-0010-0000-1600-000001000000}" name="Property" dataCellStyle="Normal"/>
    <tableColumn id="2" xr3:uid="{00000000-0010-0000-1600-000002000000}" name="Value" dataCellStyle="Normal"/>
  </tableColumns>
  <tableStyleInfo name="uBind Table"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0BD8A54-8D65-4C68-9CB7-D7E38087A861}" name="Table_Referral_Postcodes" displayName="Table_Referral_Postcodes" ref="B39:C161" totalsRowShown="0" headerRowCellStyle="Normal" dataCellStyle="Normal">
  <autoFilter ref="B39:C161" xr:uid="{68453268-F8EC-4D9C-BFF8-34EA2D242485}">
    <filterColumn colId="0" hiddenButton="1"/>
    <filterColumn colId="1" hiddenButton="1"/>
  </autoFilter>
  <tableColumns count="2">
    <tableColumn id="1" xr3:uid="{49320D65-2AED-49BC-857F-FA95DAD04162}" name="Area" dataCellStyle="Normal"/>
    <tableColumn id="2" xr3:uid="{B011EB7F-F107-4188-9E3F-CDD4F6B92F10}" name="Postcode " dataCellStyle="Normal"/>
  </tableColumns>
  <tableStyleInfo name="uBind Table"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A4199BC-F480-4D41-9BEA-EAC32A64BBA6}" name="Table_Promotional_Codes_Buildings" displayName="Table_Promotional_Codes_Buildings" ref="B18:F21" totalsRowShown="0" headerRowCellStyle="Normal" dataCellStyle="Normal">
  <autoFilter ref="B18:F21" xr:uid="{FF0B0043-EC64-4D0A-94D2-1AD36CAB538F}">
    <filterColumn colId="0" hiddenButton="1"/>
    <filterColumn colId="1" hiddenButton="1"/>
    <filterColumn colId="2" hiddenButton="1"/>
    <filterColumn colId="3" hiddenButton="1"/>
    <filterColumn colId="4" hiddenButton="1"/>
  </autoFilter>
  <tableColumns count="5">
    <tableColumn id="1" xr3:uid="{3402B554-6EB2-458C-A27A-BBC47BBFD513}" name="Code" dataCellStyle="Normal"/>
    <tableColumn id="5" xr3:uid="{648F43E2-6647-49D2-9996-3002FD212157}" name="Description"/>
    <tableColumn id="2" xr3:uid="{419DF99A-3C70-414B-9674-68128A9548A6}" name="Overall Discount" dataCellStyle="Normal"/>
    <tableColumn id="3" xr3:uid="{EDA7FB66-DC76-4C92-A039-F10C4EF8FF66}" name="Discount Amount" dataDxfId="3" dataCellStyle="Percent"/>
    <tableColumn id="4" xr3:uid="{22851317-98F9-4039-8FB1-DEFB5F04A5E9}" name="Discount Rate" dataDxfId="2" dataCellStyle="Percent"/>
  </tableColumns>
  <tableStyleInfo name="uBind Table"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DBD56E5-5AA7-475F-8866-1A4F745E9F20}" name="Table_Promotional_Codes_Landlord" displayName="Table_Promotional_Codes_Landlord" ref="B25:F28" totalsRowShown="0" headerRowCellStyle="Normal" dataCellStyle="Normal">
  <autoFilter ref="B25:F28" xr:uid="{359AE680-BB6F-4F0D-9ED5-F0D87933BFB3}">
    <filterColumn colId="0" hiddenButton="1"/>
    <filterColumn colId="1" hiddenButton="1"/>
    <filterColumn colId="2" hiddenButton="1"/>
    <filterColumn colId="3" hiddenButton="1"/>
    <filterColumn colId="4" hiddenButton="1"/>
  </autoFilter>
  <tableColumns count="5">
    <tableColumn id="1" xr3:uid="{D17293FD-BF40-414F-8819-27E71D6647D7}" name="Code" dataCellStyle="Normal"/>
    <tableColumn id="5" xr3:uid="{24A3D81C-0365-43AD-AD3C-962453BDB9CF}" name="Description"/>
    <tableColumn id="2" xr3:uid="{5600E531-A17C-4410-92C7-6C00B9038921}" name="Overall Discount" dataDxfId="1" dataCellStyle="Percent"/>
    <tableColumn id="3" xr3:uid="{8A59D26F-E903-4AC7-AC7A-0A8B2E875860}" name="Discount Amount" dataCellStyle="Currency"/>
    <tableColumn id="4" xr3:uid="{D418F9AB-762D-49AF-A82E-7F9C48BB38BB}" name="Discount Rate" dataDxfId="0" dataCellStyle="Percent"/>
  </tableColumns>
  <tableStyleInfo name="uBind Table" showFirstColumn="0" showLastColumn="0" showRowStripes="1" showColumnStripes="0"/>
</table>
</file>

<file path=xl/theme/theme1.xml><?xml version="1.0" encoding="utf-8"?>
<a:theme xmlns:a="http://schemas.openxmlformats.org/drawingml/2006/main" name="Office Theme">
  <a:themeElements>
    <a:clrScheme name="uBind">
      <a:dk1>
        <a:srgbClr val="151515"/>
      </a:dk1>
      <a:lt1>
        <a:srgbClr val="A7A7A7"/>
      </a:lt1>
      <a:dk2>
        <a:srgbClr val="44546A"/>
      </a:dk2>
      <a:lt2>
        <a:srgbClr val="E7E6E6"/>
      </a:lt2>
      <a:accent1>
        <a:srgbClr val="5B9BD5"/>
      </a:accent1>
      <a:accent2>
        <a:srgbClr val="ED7D31"/>
      </a:accent2>
      <a:accent3>
        <a:srgbClr val="A5A5A5"/>
      </a:accent3>
      <a:accent4>
        <a:srgbClr val="FFC000"/>
      </a:accent4>
      <a:accent5>
        <a:srgbClr val="4472C4"/>
      </a:accent5>
      <a:accent6>
        <a:srgbClr val="2A2A2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0.bin"/><Relationship Id="rId4"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7.bin"/><Relationship Id="rId6" Type="http://schemas.openxmlformats.org/officeDocument/2006/relationships/table" Target="../tables/table27.xml"/><Relationship Id="rId5" Type="http://schemas.openxmlformats.org/officeDocument/2006/relationships/table" Target="../tables/table26.xml"/><Relationship Id="rId4"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F5F34"/>
  </sheetPr>
  <dimension ref="B1:BR93"/>
  <sheetViews>
    <sheetView topLeftCell="A50" workbookViewId="0" xr3:uid="{AEA406A1-0E4B-5B11-9CD5-51D6E497D94C}">
      <pane xSplit="6" topLeftCell="G1" activePane="topRight" state="frozen"/>
      <selection pane="topRight" activeCell="B57" sqref="B57"/>
    </sheetView>
  </sheetViews>
  <sheetFormatPr defaultColWidth="9.125" defaultRowHeight="21" customHeight="1"/>
  <cols>
    <col min="1" max="1" width="9.125" style="2" customWidth="1"/>
    <col min="2" max="2" width="37.75" style="2" customWidth="1"/>
    <col min="3" max="3" width="22" style="2" hidden="1" customWidth="1"/>
    <col min="4" max="4" width="22.625" style="2" hidden="1" customWidth="1"/>
    <col min="5" max="5" width="23.875" style="2" hidden="1" customWidth="1"/>
    <col min="6" max="6" width="38.375" style="2" hidden="1" customWidth="1"/>
    <col min="7" max="7" width="28.625" style="14" customWidth="1"/>
    <col min="8" max="9" width="10.75" style="2" customWidth="1"/>
    <col min="10" max="10" width="17.875" style="2" customWidth="1"/>
    <col min="11" max="13" width="9.25" style="2" customWidth="1"/>
    <col min="14" max="14" width="7.125" style="2" customWidth="1"/>
    <col min="15" max="18" width="3.625" style="2" customWidth="1"/>
    <col min="19" max="19" width="7.625" style="2" customWidth="1"/>
    <col min="20" max="20" width="21.375" style="2" customWidth="1"/>
    <col min="21" max="21" width="57.125" style="2" customWidth="1"/>
    <col min="22" max="23" width="28.625" style="2" customWidth="1"/>
    <col min="24" max="33" width="21.375" style="2" customWidth="1"/>
    <col min="34" max="34" width="26.25" style="2" customWidth="1"/>
    <col min="35" max="36" width="21.375" style="2" customWidth="1"/>
    <col min="37" max="38" width="16.125" style="2" customWidth="1"/>
    <col min="39" max="39" width="15" style="2" customWidth="1"/>
    <col min="40" max="40" width="19.25" style="2" customWidth="1"/>
    <col min="41" max="42" width="21.375" style="2" customWidth="1"/>
    <col min="43" max="44" width="17.875" style="2" customWidth="1"/>
    <col min="45" max="47" width="17" style="2" customWidth="1"/>
    <col min="48" max="50" width="28.625" style="2" customWidth="1"/>
    <col min="51" max="52" width="28.625" style="14" customWidth="1"/>
    <col min="53" max="82" width="28.625" style="2" customWidth="1"/>
    <col min="83" max="83" width="31.875" style="2" customWidth="1"/>
    <col min="84" max="84" width="9.125" style="2"/>
    <col min="85" max="85" width="30.375" style="2" customWidth="1"/>
    <col min="86" max="86" width="96.375" style="2" customWidth="1"/>
    <col min="87" max="90" width="102.125" style="2" customWidth="1"/>
    <col min="91" max="93" width="17.25" style="2" customWidth="1"/>
    <col min="94" max="94" width="23.875" style="2" customWidth="1"/>
    <col min="95" max="95" width="53.125" style="2" customWidth="1"/>
    <col min="96" max="96" width="115.875" style="2" customWidth="1"/>
    <col min="97" max="97" width="21.375" style="2" customWidth="1"/>
    <col min="98" max="98" width="23.375" style="2" customWidth="1"/>
    <col min="99" max="99" width="25" style="2" customWidth="1"/>
    <col min="100" max="100" width="28" style="2" customWidth="1"/>
    <col min="101" max="101" width="21.875" style="2" customWidth="1"/>
    <col min="102" max="103" width="21.125" style="2" customWidth="1"/>
    <col min="104" max="106" width="81" style="2" customWidth="1"/>
    <col min="107" max="107" width="22.25" style="2" customWidth="1"/>
    <col min="108" max="108" width="19.625" style="2" customWidth="1"/>
    <col min="109" max="109" width="16" style="2" customWidth="1"/>
    <col min="110" max="16384" width="9.125" style="2"/>
  </cols>
  <sheetData>
    <row r="1" spans="2:70" ht="21" customHeight="1">
      <c r="G1" s="37"/>
      <c r="K1" s="37"/>
      <c r="M1" s="48"/>
      <c r="N1" s="14"/>
      <c r="O1" s="14"/>
      <c r="P1" s="14"/>
      <c r="Q1" s="14"/>
      <c r="R1" s="14"/>
      <c r="S1" s="14"/>
      <c r="AH1" s="48"/>
      <c r="AI1" s="48"/>
      <c r="AP1" s="14"/>
      <c r="AV1" s="14"/>
      <c r="AW1" s="14"/>
      <c r="AX1" s="14"/>
      <c r="BA1" s="14"/>
      <c r="BB1" s="14"/>
      <c r="BC1" s="14"/>
      <c r="BD1" s="14"/>
      <c r="BE1" s="14"/>
    </row>
    <row r="2" spans="2:70" ht="47.25" thickBot="1">
      <c r="B2" s="12" t="s">
        <v>0</v>
      </c>
      <c r="C2" s="12"/>
      <c r="D2" s="12"/>
      <c r="E2" s="12"/>
      <c r="F2" s="12"/>
      <c r="G2" s="33"/>
      <c r="H2" s="12"/>
      <c r="I2" s="12"/>
      <c r="J2" s="12"/>
      <c r="K2" s="33"/>
      <c r="L2" s="12"/>
      <c r="M2" s="54"/>
      <c r="N2" s="15"/>
      <c r="O2" s="15"/>
      <c r="P2" s="15"/>
      <c r="Q2" s="15"/>
      <c r="R2" s="15"/>
      <c r="S2" s="15"/>
      <c r="T2" s="12"/>
      <c r="U2" s="12"/>
      <c r="V2" s="12"/>
      <c r="W2" s="12"/>
      <c r="X2" s="12"/>
      <c r="Y2" s="12"/>
      <c r="Z2" s="12"/>
      <c r="AA2" s="12"/>
      <c r="AB2" s="12"/>
      <c r="AC2" s="12"/>
      <c r="AD2" s="12"/>
      <c r="AE2" s="12"/>
      <c r="AF2" s="12"/>
      <c r="AG2" s="12"/>
      <c r="AH2" s="54"/>
      <c r="AI2" s="54"/>
      <c r="AJ2" s="12"/>
      <c r="AK2" s="12"/>
      <c r="AL2" s="12"/>
      <c r="AM2" s="12"/>
      <c r="AN2" s="12"/>
      <c r="AO2" s="12"/>
      <c r="AP2" s="15"/>
      <c r="AQ2" s="12"/>
      <c r="AR2" s="12"/>
      <c r="AS2" s="12"/>
      <c r="AT2" s="12"/>
      <c r="AU2" s="12"/>
      <c r="AV2" s="15"/>
      <c r="AW2" s="15"/>
      <c r="AX2" s="15"/>
      <c r="AY2" s="15"/>
      <c r="AZ2" s="15"/>
      <c r="BA2" s="15"/>
      <c r="BB2" s="15"/>
      <c r="BC2" s="15"/>
      <c r="BD2" s="15"/>
      <c r="BE2" s="15"/>
      <c r="BF2" s="15"/>
      <c r="BG2" s="15"/>
      <c r="BH2" s="15"/>
      <c r="BI2" s="15"/>
      <c r="BJ2" s="15"/>
      <c r="BK2" s="15"/>
      <c r="BL2" s="12"/>
      <c r="BM2" s="12"/>
      <c r="BN2" s="12"/>
      <c r="BO2" s="12"/>
      <c r="BP2" s="15"/>
      <c r="BQ2" s="15"/>
      <c r="BR2" s="12"/>
    </row>
    <row r="3" spans="2:70" ht="21" customHeight="1">
      <c r="G3" s="37"/>
      <c r="K3" s="37"/>
      <c r="M3" s="48"/>
      <c r="N3" s="14"/>
      <c r="O3" s="14"/>
      <c r="P3" s="14"/>
      <c r="Q3" s="14"/>
      <c r="R3" s="14"/>
      <c r="S3" s="14"/>
      <c r="AH3" s="48"/>
      <c r="AI3" s="48"/>
      <c r="AP3" s="14"/>
      <c r="AV3" s="14"/>
      <c r="AW3" s="14"/>
      <c r="AX3" s="14"/>
      <c r="BA3" s="14"/>
      <c r="BB3" s="14"/>
      <c r="BC3" s="14"/>
      <c r="BD3" s="14"/>
      <c r="BE3" s="14"/>
    </row>
    <row r="4" spans="2:70" ht="15">
      <c r="B4" s="90" t="s">
        <v>1</v>
      </c>
      <c r="C4" s="90" t="s">
        <v>2</v>
      </c>
      <c r="D4" t="s">
        <v>3</v>
      </c>
      <c r="E4" t="s">
        <v>4</v>
      </c>
      <c r="F4" t="s">
        <v>5</v>
      </c>
      <c r="G4" s="34" t="s">
        <v>6</v>
      </c>
      <c r="H4" s="1" t="s">
        <v>7</v>
      </c>
      <c r="I4" s="90" t="s">
        <v>8</v>
      </c>
      <c r="J4" s="90" t="s">
        <v>9</v>
      </c>
      <c r="K4" s="34" t="s">
        <v>10</v>
      </c>
      <c r="L4" s="1" t="s">
        <v>11</v>
      </c>
      <c r="M4" s="50" t="s">
        <v>12</v>
      </c>
      <c r="N4" s="39" t="s">
        <v>13</v>
      </c>
      <c r="O4" s="39" t="s">
        <v>14</v>
      </c>
      <c r="P4" s="39" t="s">
        <v>15</v>
      </c>
      <c r="Q4" s="39" t="s">
        <v>16</v>
      </c>
      <c r="R4" s="39" t="s">
        <v>17</v>
      </c>
      <c r="S4" s="39"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50" t="s">
        <v>33</v>
      </c>
      <c r="AI4" s="50" t="s">
        <v>34</v>
      </c>
      <c r="AJ4" s="1" t="s">
        <v>35</v>
      </c>
      <c r="AK4" s="1" t="s">
        <v>36</v>
      </c>
      <c r="AL4" s="1" t="s">
        <v>37</v>
      </c>
      <c r="AM4" s="1" t="s">
        <v>38</v>
      </c>
      <c r="AN4" s="1" t="s">
        <v>39</v>
      </c>
      <c r="AO4" s="1" t="s">
        <v>40</v>
      </c>
      <c r="AP4" s="39" t="s">
        <v>41</v>
      </c>
      <c r="AQ4" s="1" t="s">
        <v>42</v>
      </c>
      <c r="AR4" s="1" t="s">
        <v>43</v>
      </c>
      <c r="AS4" s="1" t="s">
        <v>44</v>
      </c>
      <c r="AT4" s="1" t="s">
        <v>45</v>
      </c>
      <c r="AU4" s="1" t="s">
        <v>46</v>
      </c>
      <c r="AV4" s="18" t="s">
        <v>47</v>
      </c>
      <c r="AW4" s="18" t="s">
        <v>48</v>
      </c>
      <c r="AX4" s="18" t="s">
        <v>49</v>
      </c>
      <c r="AY4" s="39" t="s">
        <v>50</v>
      </c>
      <c r="AZ4" s="39" t="s">
        <v>51</v>
      </c>
      <c r="BA4" s="91" t="s">
        <v>52</v>
      </c>
      <c r="BB4" s="91" t="s">
        <v>53</v>
      </c>
      <c r="BC4" s="91" t="s">
        <v>54</v>
      </c>
      <c r="BD4" s="91" t="s">
        <v>55</v>
      </c>
      <c r="BE4" s="91" t="s">
        <v>56</v>
      </c>
      <c r="BF4" s="90" t="s">
        <v>57</v>
      </c>
      <c r="BG4" s="90" t="s">
        <v>58</v>
      </c>
      <c r="BH4" s="90" t="s">
        <v>59</v>
      </c>
      <c r="BI4" s="90" t="s">
        <v>60</v>
      </c>
      <c r="BJ4" s="90" t="s">
        <v>61</v>
      </c>
      <c r="BK4" s="90" t="s">
        <v>62</v>
      </c>
      <c r="BL4" s="90" t="s">
        <v>63</v>
      </c>
      <c r="BM4" s="90" t="s">
        <v>64</v>
      </c>
      <c r="BN4" s="1" t="s">
        <v>65</v>
      </c>
      <c r="BO4" s="1" t="s">
        <v>66</v>
      </c>
      <c r="BP4" s="90" t="s">
        <v>67</v>
      </c>
      <c r="BQ4" s="90" t="s">
        <v>68</v>
      </c>
      <c r="BR4" s="1" t="s">
        <v>69</v>
      </c>
    </row>
    <row r="5" spans="2:70" ht="29.25" thickBot="1">
      <c r="B5" s="3" t="s">
        <v>70</v>
      </c>
      <c r="C5" s="3" t="s">
        <v>71</v>
      </c>
      <c r="D5" s="3" t="str">
        <f ca="1">IF(Table_Question_Sets[[#This Row],[Header]]="Yes","",
IF(INDIRECT(SUBSTITUTE(ADDRESS(1,COLUMN(),4),"1","")&amp;ROW()-1)="",
INDIRECT(SUBSTITUTE(ADDRESS(1,COLUMN(Table_Question_Sets[[#This Row],[Property]]),4),"1","")&amp;ROW()-1),
INDIRECT(SUBSTITUTE(ADDRESS(1,COLUMN(),4),"1","")&amp;ROW()-1)))</f>
        <v/>
      </c>
      <c r="E5"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ratingPrimary</v>
      </c>
      <c r="F5" s="3" t="str">
        <f>IF(Table_Question_Sets[[#This Row],[Header]]="Yes","",IF(Table_Question_Sets[[#This Row],[Property]]&lt;&gt;"",SUBSTITUTE(Table_Question_Sets[[#This Row],[Property]]," ",""),""))</f>
        <v/>
      </c>
      <c r="G5" s="19"/>
      <c r="H5" s="3"/>
      <c r="I5" s="3"/>
      <c r="J5" s="3"/>
      <c r="K5" s="19"/>
      <c r="L5" s="3"/>
      <c r="M5" s="3"/>
      <c r="N5" s="19"/>
      <c r="O5" s="19"/>
      <c r="P5" s="19"/>
      <c r="Q5" s="19"/>
      <c r="R5" s="19"/>
      <c r="S5" s="19"/>
      <c r="T5" s="3"/>
      <c r="U5" s="3"/>
      <c r="V5" s="3"/>
      <c r="W5" s="3"/>
      <c r="X5" s="3"/>
      <c r="Y5" s="3"/>
      <c r="Z5" s="3"/>
      <c r="AA5" s="3"/>
      <c r="AB5" s="3"/>
      <c r="AC5" s="3"/>
      <c r="AD5" s="3"/>
      <c r="AE5" s="3"/>
      <c r="AF5" s="3"/>
      <c r="AG5" s="3"/>
      <c r="AH5" s="3"/>
      <c r="AI5" s="3"/>
      <c r="AJ5" s="3"/>
      <c r="AK5"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 s="30"/>
      <c r="AM5"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 s="3"/>
      <c r="AP5" s="19"/>
      <c r="AQ5" s="3"/>
      <c r="AR5" s="3"/>
      <c r="AS5" s="3"/>
      <c r="AT5" s="3"/>
      <c r="AU5" s="3"/>
      <c r="AV5"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 s="19" t="str">
        <f>IF(OR(Table_Question_Sets[[#This Row],[Header]]="Yes",Table_Question_Sets[[#This Row],[Text]]=""),"",IF(OR(Table_Question_Sets[[#This Row],[Text]]="true",Table_Question_Sets[[#This Row],[Text]]="false",ISNUMBER(Table_Question_Sets[[#This Row],[Text]])),Table_Question_Sets[[#This Row],[Text]],""""&amp;Table_Question_Sets[[#This Row],[Text]]&amp;""""))</f>
        <v/>
      </c>
      <c r="AX5" s="19" t="str">
        <f>IF(AND(Table_Question_Sets[[#This Row],[Header]]&lt;&gt;"Yes",Table_Question_Sets[[#This Row],[Property]]&lt;&gt;"",Table_Question_Sets[[#This Row],[Summary Label]]&lt;&gt;""),""""&amp;Table_Question_Sets[[#This Row],[Key]]&amp;""": """&amp;Table_Question_Sets[[#This Row],[Summary Label]]&amp;"""","")</f>
        <v/>
      </c>
      <c r="AY5" s="19" t="str">
        <f ca="1">IF(Table_Question_Sets[[#This Row],[Header]]="Yes","",_xlfn.NUMBERVALUE(INDIRECT(SUBSTITUTE(ADDRESS(1,COLUMN(),4),"1","")&amp;ROW()-1))+IF(Table_Question_Sets[[#This Row],[Property]]&lt;&gt;"",1,0))</f>
        <v/>
      </c>
      <c r="AZ5" s="19" t="str">
        <f ca="1">IF(Table_Question_Sets[[#This Row],[Header]]="Yes","",_xlfn.NUMBERVALUE(INDIRECT(SUBSTITUTE(ADDRESS(1,COLUMN(),4),"1","")&amp;ROW()+1))+IF(Table_Question_Sets[[#This Row],[Property]]&lt;&gt;"",1,0))</f>
        <v/>
      </c>
      <c r="BA5" s="19" t="str">
        <f t="array" aca="1" ref="BA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 s="1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5" s="1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 s="1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5" s="1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5" s="3" t="str">
        <f xml:space="preserve">
IF(Table_Question_Sets[[#This Row],[Row]]="Yes","]},{""className"": ""row"",""fieldGroup"": [","")&amp;
Table_Question_Sets[[#This Row],[Config Field]]</f>
        <v/>
      </c>
      <c r="BG5"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"ratingPrimary":[{"className": "row","fieldGroup":[{"key": "buildingCover","type": "buttons-field","className":"col-xs-12","templateOptions":{"options":[{"value":"Yes","key":"Yes","icon":"glyphicon glyphicon-ok md"},{"value":"No","key":"No","icon":"glyphicon glyphicon-remove md"}],"question":"Would you like to include building cover with your landlord insurance policy?"},"validators": {"validation": Validators.compose([ValidationService.required('true', '')])}},{"key": "buildingHeading","type": "content-field","className":"col-xs-12","templateOptions":{"content":{"heading3":"Property Details"},"hideCondition":"buildingCover == ''"},"validators": {"validation": Validators.compose([])}},{"key":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5" s="3">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v>
      </c>
      <c r="BI5" s="3" t="str">
        <f>IF(AND(Table_Question_Sets[[#This Row],[Header]]="",Table_Question_Sets[[#This Row],[Property]]&lt;&gt;"",Table_Question_Sets[[#This Row],[Field Type]]&lt;&gt;""),
""""&amp;Table_Question_Sets[[#This Row],[Key]]&amp;"""","")</f>
        <v/>
      </c>
      <c r="BJ5"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"ratingPrimary":["buildingCover","buildingHeading","buildingSumInsured","ratingState","buildingPostcode","discountCode","discountCodeSuccessfulMessage","discountCodeUnsuccessfulMessage","buildingSumInsuredDisplay"],</v>
      </c>
      <c r="BK5" s="3" t="str">
        <f>IF(AND(Table_Question_Sets[[#This Row],[Header]]&lt;&gt;"Yes",Table_Question_Sets[[#This Row],[Property]]&lt;&gt;"",Table_Question_Sets[[#This Row],[Workflow Role]]&lt;&gt;""),
""""&amp;Table_Question_Sets[[#This Row],[Workflow Role]]&amp;""":"""&amp;Table_Question_Sets[[#This Row],[Key]]&amp;"""","")</f>
        <v/>
      </c>
      <c r="BL5" s="3" t="str">
        <f ca="1">IF(Table_Question_Sets[[#This Row],[Header]]="Yes","",_xlfn.NUMBERVALUE(INDIRECT(SUBSTITUTE(ADDRESS(1,COLUMN(),4),"1","")&amp;ROW()+1))+IF(OR(Table_Question_Sets[[#This Row],[Value]]&lt;&gt;"",AND(Table_Question_Sets[[#This Row],[Data Type]]="Repeating",Table_Question_Sets[[#This Row],[Calculation Repeating]]&lt;&gt;"")),1,0))</f>
        <v/>
      </c>
      <c r="BM5" s="3" t="str">
        <f ca="1" xml:space="preserve">
IF(Table_Question_Sets[[#This Row],[Data Type]]="Repeating",
OFFSET(Table_Repeating_Question_Sets[[#Headers],[Property]],MATCH(Table_Question_Sets[[#This Row],[Property]],Table_Repeating_Question_Sets[Property],0),MATCH("Calculation",Table_Repeating_Question_Sets[#Headers],0)-1,1,1),
"")</f>
        <v/>
      </c>
      <c r="BN5"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"ratingPrimary":{"buildingCover": "Yes","buildingSumInsured": "$100,000.00","ratingState": "NSW","buildingPostcode": "2000","discountCode": "PC0318CRUISE"},</v>
      </c>
      <c r="BP5" s="3" t="str">
        <f ca="1">IF(ISNUMBER(Table_Question_Sets[[#This Row],[Config Use Row]]),INDEX(Table_Question_Sets[Config Rollup],Table_Question_Sets[[#This Row],[Config Use Row]]),"")</f>
        <v>"ratingPrimary":[{"className": "row","fieldGroup":[{"key": "buildingCover","type": "buttons-field","className":"col-xs-12","templateOptions":{"options":[{"value":"Yes","key":"Yes","icon":"glyphicon glyphicon-ok md"},{"value":"No","key":"No","icon":"glyphicon glyphicon-remove md"}],"question":"Would you like to include building cover with your landlord insurance policy?"},"validators": {"validation": Validators.compose([ValidationService.required('true', '')])}},{"key": "buildingHeading","type": "content-field","className":"col-xs-12","templateOptions":{"content":{"heading3":"Property Details"},"hideCondition":"buildingCover == ''"},"validators": {"validation": Validators.compose([])}},{"key":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Q5" s="3" t="str">
        <f ca="1">IF(ISNUMBER(Table_Question_Sets[[#This Row],[Config Use Row]]),INDEX(Table_Question_Sets[Config Keys Nested Rollup],Table_Question_Sets[[#This Row],[Config Use Row]]),"")</f>
        <v>"ratingPrimary":["buildingCover","buildingHeading","buildingSumInsured","ratingState","buildingPostcode","discountCode","discountCodeSuccessfulMessage","discountCodeUnsuccessfulMessage","buildingSumInsuredDisplay"],</v>
      </c>
      <c r="BR5" s="3" t="str">
        <f ca="1">IF(ISNUMBER(Table_Question_Sets[[#This Row],[Config Use Row]]),INDEX(Table_Question_Sets[Calculation Rollup],Table_Question_Sets[[#This Row],[Config Use Row]]),"")</f>
        <v>"ratingPrimary":{"buildingCover": "Yes","buildingSumInsured": "$100,000.00","ratingState": "NSW","buildingPostcode": "2000","discountCode": "PC0318CRUISE"},</v>
      </c>
    </row>
    <row r="6" spans="2:70" s="13" customFormat="1" ht="16.5" hidden="1" customHeight="1">
      <c r="B6" s="7"/>
      <c r="C6" s="92"/>
      <c r="D6" s="7" t="str">
        <f ca="1">IF(Table_Question_Sets[[#This Row],[Header]]="Yes","",
IF(INDIRECT(SUBSTITUTE(ADDRESS(1,COLUMN(),4),"1","")&amp;ROW()-1)="",
INDIRECT(SUBSTITUTE(ADDRESS(1,COLUMN(Table_Question_Sets[[#This Row],[Property]]),4),"1","")&amp;ROW()-1),
INDIRECT(SUBSTITUTE(ADDRESS(1,COLUMN(),4),"1","")&amp;ROW()-1)))</f>
        <v>Rating Primary</v>
      </c>
      <c r="E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 s="7" t="str">
        <f>IF(Table_Question_Sets[[#This Row],[Header]]="Yes","",IF(Table_Question_Sets[[#This Row],[Property]]&lt;&gt;"",SUBSTITUTE(Table_Question_Sets[[#This Row],[Property]]," ",""),""))</f>
        <v/>
      </c>
      <c r="G6" s="52"/>
      <c r="H6" s="7"/>
      <c r="I6" s="7"/>
      <c r="J6" s="7"/>
      <c r="K6" s="36"/>
      <c r="L6" s="46"/>
      <c r="M6" s="46"/>
      <c r="N6" s="16"/>
      <c r="O6" s="16"/>
      <c r="P6" s="16"/>
      <c r="Q6" s="16"/>
      <c r="R6" s="16"/>
      <c r="S6" s="16"/>
      <c r="T6" s="7"/>
      <c r="U6" s="7"/>
      <c r="V6" s="7"/>
      <c r="W6" s="7"/>
      <c r="X6" s="7"/>
      <c r="Y6" s="7"/>
      <c r="Z6" s="7"/>
      <c r="AA6" s="7"/>
      <c r="AB6" s="7"/>
      <c r="AC6" s="7"/>
      <c r="AD6" s="7"/>
      <c r="AE6" s="7"/>
      <c r="AF6" s="7"/>
      <c r="AG6" s="7"/>
      <c r="AH6" s="46"/>
      <c r="AI6" s="46"/>
      <c r="AJ6" s="7"/>
      <c r="AK6"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 s="92"/>
      <c r="AM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 s="7"/>
      <c r="AP6" s="16"/>
      <c r="AQ6" s="7"/>
      <c r="AR6" s="7"/>
      <c r="AS6" s="7"/>
      <c r="AT6" s="7"/>
      <c r="AU6" s="7"/>
      <c r="AV6"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6" s="16" t="str">
        <f>IF(OR(Table_Question_Sets[[#This Row],[Header]]="Yes",Table_Question_Sets[[#This Row],[Text]]=""),"",IF(OR(Table_Question_Sets[[#This Row],[Text]]="true",Table_Question_Sets[[#This Row],[Text]]="false",ISNUMBER(Table_Question_Sets[[#This Row],[Text]])),Table_Question_Sets[[#This Row],[Text]],""""&amp;Table_Question_Sets[[#This Row],[Text]]&amp;""""))</f>
        <v/>
      </c>
      <c r="AX6" s="16" t="str">
        <f>IF(AND(Table_Question_Sets[[#This Row],[Header]]&lt;&gt;"Yes",Table_Question_Sets[[#This Row],[Property]]&lt;&gt;"",Table_Question_Sets[[#This Row],[Summary Label]]&lt;&gt;""),""""&amp;Table_Question_Sets[[#This Row],[Key]]&amp;""": """&amp;Table_Question_Sets[[#This Row],[Summary Label]]&amp;"""","")</f>
        <v/>
      </c>
      <c r="AY6" s="16">
        <f ca="1">IF(Table_Question_Sets[[#This Row],[Header]]="Yes","",_xlfn.NUMBERVALUE(INDIRECT(SUBSTITUTE(ADDRESS(1,COLUMN(),4),"1","")&amp;ROW()-1))+IF(Table_Question_Sets[[#This Row],[Property]]&lt;&gt;"",1,0))</f>
        <v>0</v>
      </c>
      <c r="AZ6" s="16">
        <f ca="1">IF(Table_Question_Sets[[#This Row],[Header]]="Yes","",_xlfn.NUMBERVALUE(INDIRECT(SUBSTITUTE(ADDRESS(1,COLUMN(),4),"1","")&amp;ROW()+1))+IF(Table_Question_Sets[[#This Row],[Property]]&lt;&gt;"",1,0))</f>
        <v>9</v>
      </c>
      <c r="BA6" s="16" t="str">
        <f t="array" aca="1" ref="BA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 s="16"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 s="1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 s="7" t="str">
        <f xml:space="preserve">
IF(Table_Question_Sets[[#This Row],[Row]]="Yes","]},{""className"": ""row"",""fieldGroup"": [","")&amp;
Table_Question_Sets[[#This Row],[Config Field]]</f>
        <v/>
      </c>
      <c r="BG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"buildingCover","type": "buttons-field","className":"col-xs-12","templateOptions":{"options":[{"value":"Yes","key":"Yes","icon":"glyphicon glyphicon-ok md"},{"value":"No","key":"No","icon":"glyphicon glyphicon-remove md"}],"question":"Would you like to include building cover with your landlord insurance policy?"},"validators": {"validation": Validators.compose([ValidationService.required('true', '')])}},{"key": "buildingHeading","type": "content-field","className":"col-xs-12","templateOptions":{"content":{"heading3":"Property Details"},"hideCondition":"buildingCover == ''"},"validators": {"validation": Validators.compose([])}},{"key":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6"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12</v>
      </c>
      <c r="BI6" s="7" t="str">
        <f>IF(AND(Table_Question_Sets[[#This Row],[Header]]="",Table_Question_Sets[[#This Row],[Property]]&lt;&gt;"",Table_Question_Sets[[#This Row],[Field Type]]&lt;&gt;""),
""""&amp;Table_Question_Sets[[#This Row],[Key]]&amp;"""","")</f>
        <v/>
      </c>
      <c r="BJ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"buildingCover","buildingHeading","buildingSumInsured","ratingState","buildingPostcode","discountCode","discountCodeSuccessfulMessage","discountCodeUnsuccessfulMessage","buildingSumInsuredDisplay"</v>
      </c>
      <c r="BK6" s="7" t="str">
        <f>IF(AND(Table_Question_Sets[[#This Row],[Header]]&lt;&gt;"Yes",Table_Question_Sets[[#This Row],[Property]]&lt;&gt;"",Table_Question_Sets[[#This Row],[Workflow Role]]&lt;&gt;""),
""""&amp;Table_Question_Sets[[#This Row],[Workflow Role]]&amp;""":"""&amp;Table_Question_Sets[[#This Row],[Key]]&amp;"""","")</f>
        <v/>
      </c>
      <c r="BL6" s="7">
        <f ca="1">IF(Table_Question_Sets[[#This Row],[Header]]="Yes","",_xlfn.NUMBERVALUE(INDIRECT(SUBSTITUTE(ADDRESS(1,COLUMN(),4),"1","")&amp;ROW()+1))+IF(OR(Table_Question_Sets[[#This Row],[Value]]&lt;&gt;"",AND(Table_Question_Sets[[#This Row],[Data Type]]="Repeating",Table_Question_Sets[[#This Row],[Calculation Repeating]]&lt;&gt;"")),1,0))</f>
        <v>5</v>
      </c>
      <c r="BM6" s="7" t="str">
        <f ca="1" xml:space="preserve">
IF(Table_Question_Sets[[#This Row],[Data Type]]="Repeating",
OFFSET(Table_Repeating_Question_Sets[[#Headers],[Property]],MATCH(Table_Question_Sets[[#This Row],[Property]],Table_Repeating_Question_Sets[Property],0),MATCH("Calculation",Table_Repeating_Question_Sets[#Headers],0)-1,1,1),
"")</f>
        <v/>
      </c>
      <c r="BN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"buildingCover": "Yes","buildingSumInsured": "$100,000.00","ratingState": "NSW","buildingPostcode": "2000","discountCode": "PC0318CRUISE"</v>
      </c>
      <c r="BP6" s="7" t="str">
        <f ca="1">IF(ISNUMBER(Table_Question_Sets[[#This Row],[Config Use Row]]),INDEX(Table_Question_Sets[Config Rollup],Table_Question_Sets[[#This Row],[Config Use Row]]),"")</f>
        <v>"ratingSecondary":[{"className": "row","fieldGroup":[]}],</v>
      </c>
      <c r="BQ6" s="7" t="str">
        <f ca="1">IF(ISNUMBER(Table_Question_Sets[[#This Row],[Config Use Row]]),INDEX(Table_Question_Sets[Config Keys Nested Rollup],Table_Question_Sets[[#This Row],[Config Use Row]]),"")</f>
        <v>"ratingSecondary":[],</v>
      </c>
      <c r="BR6" s="7" t="str">
        <f ca="1">IF(ISNUMBER(Table_Question_Sets[[#This Row],[Config Use Row]]),INDEX(Table_Question_Sets[Calculation Rollup],Table_Question_Sets[[#This Row],[Config Use Row]]),"")</f>
        <v>"ratingSecondary":{},</v>
      </c>
    </row>
    <row r="7" spans="2:70" s="13" customFormat="1" ht="21" customHeight="1">
      <c r="B7" s="8" t="s">
        <v>72</v>
      </c>
      <c r="C7" s="92"/>
      <c r="D7" s="7" t="str">
        <f ca="1">IF(Table_Question_Sets[[#This Row],[Header]]="Yes","",
IF(INDIRECT(SUBSTITUTE(ADDRESS(1,COLUMN(),4),"1","")&amp;ROW()-1)="",
INDIRECT(SUBSTITUTE(ADDRESS(1,COLUMN(Table_Question_Sets[[#This Row],[Property]]),4),"1","")&amp;ROW()-1),
INDIRECT(SUBSTITUTE(ADDRESS(1,COLUMN(),4),"1","")&amp;ROW()-1)))</f>
        <v>Rating Primary</v>
      </c>
      <c r="E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buildingCover</v>
      </c>
      <c r="F7" s="7" t="str">
        <f>IF(Table_Question_Sets[[#This Row],[Header]]="Yes","",IF(Table_Question_Sets[[#This Row],[Property]]&lt;&gt;"",SUBSTITUTE(Table_Question_Sets[[#This Row],[Property]]," ",""),""))</f>
        <v>BuildingCover</v>
      </c>
      <c r="G7" s="52" t="s">
        <v>71</v>
      </c>
      <c r="H7" s="7" t="s">
        <v>47</v>
      </c>
      <c r="I7" s="7" t="s">
        <v>73</v>
      </c>
      <c r="J7" s="8" t="s">
        <v>74</v>
      </c>
      <c r="K7" s="38" t="s">
        <v>71</v>
      </c>
      <c r="L7" s="46"/>
      <c r="M7" s="46"/>
      <c r="N7" s="36"/>
      <c r="O7" s="93"/>
      <c r="P7" s="93"/>
      <c r="Q7" s="93"/>
      <c r="R7" s="93"/>
      <c r="S7" s="93"/>
      <c r="T7" s="7"/>
      <c r="U7" s="8" t="s">
        <v>75</v>
      </c>
      <c r="V7" s="7"/>
      <c r="W7" s="7"/>
      <c r="X7" s="7"/>
      <c r="Y7" s="8"/>
      <c r="Z7" s="8"/>
      <c r="AA7" s="7"/>
      <c r="AB7" s="8"/>
      <c r="AC7" s="7"/>
      <c r="AD7" s="7"/>
      <c r="AE7" s="7"/>
      <c r="AF7" s="92"/>
      <c r="AG7" s="92"/>
      <c r="AH7" s="46"/>
      <c r="AI7" s="46"/>
      <c r="AJ7" s="7"/>
      <c r="AK7"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7" s="92"/>
      <c r="AM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 s="7"/>
      <c r="AP7" s="94" t="s">
        <v>72</v>
      </c>
      <c r="AQ7" s="7"/>
      <c r="AR7" s="7"/>
      <c r="AS7" s="7"/>
      <c r="AT7" s="7"/>
      <c r="AU7" s="7"/>
      <c r="AV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W7" s="16" t="str">
        <f>IF(OR(Table_Question_Sets[[#This Row],[Header]]="Yes",Table_Question_Sets[[#This Row],[Text]]=""),"",IF(OR(Table_Question_Sets[[#This Row],[Text]]="true",Table_Question_Sets[[#This Row],[Text]]="false",ISNUMBER(Table_Question_Sets[[#This Row],[Text]])),Table_Question_Sets[[#This Row],[Text]],""""&amp;Table_Question_Sets[[#This Row],[Text]]&amp;""""))</f>
        <v>"Yes"</v>
      </c>
      <c r="AX7" s="16" t="str">
        <f>IF(AND(Table_Question_Sets[[#This Row],[Header]]&lt;&gt;"Yes",Table_Question_Sets[[#This Row],[Property]]&lt;&gt;"",Table_Question_Sets[[#This Row],[Summary Label]]&lt;&gt;""),""""&amp;Table_Question_Sets[[#This Row],[Key]]&amp;""": """&amp;Table_Question_Sets[[#This Row],[Summary Label]]&amp;"""","")</f>
        <v>"buildingCover": "Building Cover"</v>
      </c>
      <c r="AY7" s="16">
        <f ca="1">IF(Table_Question_Sets[[#This Row],[Header]]="Yes","",_xlfn.NUMBERVALUE(INDIRECT(SUBSTITUTE(ADDRESS(1,COLUMN(),4),"1","")&amp;ROW()-1))+IF(Table_Question_Sets[[#This Row],[Property]]&lt;&gt;"",1,0))</f>
        <v>1</v>
      </c>
      <c r="AZ7" s="16">
        <f ca="1">IF(Table_Question_Sets[[#This Row],[Header]]="Yes","",_xlfn.NUMBERVALUE(INDIRECT(SUBSTITUTE(ADDRESS(1,COLUMN(),4),"1","")&amp;ROW()+1))+IF(Table_Question_Sets[[#This Row],[Property]]&lt;&gt;"",1,0))</f>
        <v>9</v>
      </c>
      <c r="BA7" s="16" t="str">
        <f t="array" aca="1" ref="BA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7"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7"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md"}],"question":"Would you like to include building cover with your landlord insurance policy?"}</v>
      </c>
      <c r="BE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"buildingCover","type": "buttons-field","className":"col-xs-12","templateOptions":{"options":[{"value":"Yes","key":"Yes","icon":"glyphicon glyphicon-ok md"},{"value":"No","key":"No","icon":"glyphicon glyphicon-remove md"}],"question":"Would you like to include building cover with your landlord insurance policy?"},"validators": {"validation": Validators.compose([ValidationService.required('true', '')])}}</v>
      </c>
      <c r="BF7" s="7" t="str">
        <f ca="1" xml:space="preserve">
IF(Table_Question_Sets[[#This Row],[Row]]="Yes","]},{""className"": ""row"",""fieldGroup"": [","")&amp;
Table_Question_Sets[[#This Row],[Config Field]]</f>
        <v>{"key": "buildingCover","type": "buttons-field","className":"col-xs-12","templateOptions":{"options":[{"value":"Yes","key":"Yes","icon":"glyphicon glyphicon-ok md"},{"value":"No","key":"No","icon":"glyphicon glyphicon-remove md"}],"question":"Would you like to include building cover with your landlord insurance policy?"},"validators": {"validation": Validators.compose([ValidationService.required('true', '')])}}</v>
      </c>
      <c r="BG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"buildingCover","type": "buttons-field","className":"col-xs-12","templateOptions":{"options":[{"value":"Yes","key":"Yes","icon":"glyphicon glyphicon-ok md"},{"value":"No","key":"No","icon":"glyphicon glyphicon-remove md"}],"question":"Would you like to include building cover with your landlord insurance policy?"},"validators": {"validation": Validators.compose([ValidationService.required('true', '')])}},{"key": "buildingHeading","type": "content-field","className":"col-xs-12","templateOptions":{"content":{"heading3":"Property Details"},"hideCondition":"buildingCover == ''"},"validators": {"validation": Validators.compose([])}},{"key":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7"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14</v>
      </c>
      <c r="BI7" s="7" t="str">
        <f>IF(AND(Table_Question_Sets[[#This Row],[Header]]="",Table_Question_Sets[[#This Row],[Property]]&lt;&gt;"",Table_Question_Sets[[#This Row],[Field Type]]&lt;&gt;""),
""""&amp;Table_Question_Sets[[#This Row],[Key]]&amp;"""","")</f>
        <v>"buildingCover"</v>
      </c>
      <c r="BJ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"buildingCover","buildingHeading","buildingSumInsured","ratingState","buildingPostcode","discountCode","discountCodeSuccessfulMessage","discountCodeUnsuccessfulMessage","buildingSumInsuredDisplay"</v>
      </c>
      <c r="BK7" s="7" t="str">
        <f>IF(AND(Table_Question_Sets[[#This Row],[Header]]&lt;&gt;"Yes",Table_Question_Sets[[#This Row],[Property]]&lt;&gt;"",Table_Question_Sets[[#This Row],[Workflow Role]]&lt;&gt;""),
""""&amp;Table_Question_Sets[[#This Row],[Workflow Role]]&amp;""":"""&amp;Table_Question_Sets[[#This Row],[Key]]&amp;"""","")</f>
        <v/>
      </c>
      <c r="BL7" s="7">
        <f ca="1">IF(Table_Question_Sets[[#This Row],[Header]]="Yes","",_xlfn.NUMBERVALUE(INDIRECT(SUBSTITUTE(ADDRESS(1,COLUMN(),4),"1","")&amp;ROW()+1))+IF(OR(Table_Question_Sets[[#This Row],[Value]]&lt;&gt;"",AND(Table_Question_Sets[[#This Row],[Data Type]]="Repeating",Table_Question_Sets[[#This Row],[Calculation Repeating]]&lt;&gt;"")),1,0))</f>
        <v>5</v>
      </c>
      <c r="BM7" s="7" t="str">
        <f ca="1" xml:space="preserve">
IF(Table_Question_Sets[[#This Row],[Data Type]]="Repeating",
OFFSET(Table_Repeating_Question_Sets[[#Headers],[Property]],MATCH(Table_Question_Sets[[#This Row],[Property]],Table_Repeating_Question_Sets[Property],0),MATCH("Calculation",Table_Repeating_Question_Sets[#Headers],0)-1,1,1),
"")</f>
        <v/>
      </c>
      <c r="BN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"buildingCover": "Yes"</v>
      </c>
      <c r="BO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"buildingCover": "Yes","buildingSumInsured": "$100,000.00","ratingState": "NSW","buildingPostcode": "2000","discountCode": "PC0318CRUISE"</v>
      </c>
      <c r="BP7" s="7" t="str">
        <f ca="1">IF(ISNUMBER(Table_Question_Sets[[#This Row],[Config Use Row]]),INDEX(Table_Question_Sets[Config Rollup],Table_Question_Sets[[#This Row],[Config Use Row]]),"")</f>
        <v>"contact":[{"className": "row","fieldGroup":[{"key": "contactName","type": "input-field","className":"col-xs-12 col-md-6","templateOptions":{"label":"Name"},"validators":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Validators.compose([ValidationService.isPhoneNumber()])}}]}],</v>
      </c>
      <c r="BQ7" s="7" t="str">
        <f ca="1">IF(ISNUMBER(Table_Question_Sets[[#This Row],[Config Use Row]]),INDEX(Table_Question_Sets[Config Keys Nested Rollup],Table_Question_Sets[[#This Row],[Config Use Row]]),"")</f>
        <v>"contact":["contactName","contactEmail","contactPhone","contactMobile"],</v>
      </c>
      <c r="BR7" s="7" t="str">
        <f ca="1">IF(ISNUMBER(Table_Question_Sets[[#This Row],[Config Use Row]]),INDEX(Table_Question_Sets[Calculation Rollup],Table_Question_Sets[[#This Row],[Config Use Row]]),"")</f>
        <v>"contact":{"contactName": "SDFSDF","contactEmail": "SFDFSD@SFDFDS.COM"},</v>
      </c>
    </row>
    <row r="8" spans="2:70" s="13" customFormat="1" ht="21" customHeight="1">
      <c r="B8" s="7" t="s">
        <v>76</v>
      </c>
      <c r="C8" s="92"/>
      <c r="D8" s="7" t="str">
        <f ca="1">IF(Table_Question_Sets[[#This Row],[Header]]="Yes","",
IF(INDIRECT(SUBSTITUTE(ADDRESS(1,COLUMN(),4),"1","")&amp;ROW()-1)="",
INDIRECT(SUBSTITUTE(ADDRESS(1,COLUMN(Table_Question_Sets[[#This Row],[Property]]),4),"1","")&amp;ROW()-1),
INDIRECT(SUBSTITUTE(ADDRESS(1,COLUMN(),4),"1","")&amp;ROW()-1)))</f>
        <v>Rating Primary</v>
      </c>
      <c r="E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buildingHeading</v>
      </c>
      <c r="F8" s="7" t="str">
        <f>IF(Table_Question_Sets[[#This Row],[Header]]="Yes","",IF(Table_Question_Sets[[#This Row],[Property]]&lt;&gt;"",SUBSTITUTE(Table_Question_Sets[[#This Row],[Property]]," ",""),""))</f>
        <v>BuildingHeading</v>
      </c>
      <c r="G8" s="52"/>
      <c r="H8" s="7" t="s">
        <v>77</v>
      </c>
      <c r="I8" s="7" t="s">
        <v>77</v>
      </c>
      <c r="J8" s="8"/>
      <c r="K8" s="36"/>
      <c r="L8" s="46"/>
      <c r="M8" s="46"/>
      <c r="N8" s="36"/>
      <c r="O8" s="93" t="s">
        <v>78</v>
      </c>
      <c r="P8" s="93"/>
      <c r="Q8" s="93"/>
      <c r="R8" s="93"/>
      <c r="S8" s="93"/>
      <c r="T8" s="7"/>
      <c r="U8" s="8"/>
      <c r="V8" s="8" t="s">
        <v>79</v>
      </c>
      <c r="W8" s="7"/>
      <c r="X8" s="7"/>
      <c r="Y8" s="8" t="s">
        <v>80</v>
      </c>
      <c r="Z8" s="8"/>
      <c r="AA8" s="7"/>
      <c r="AB8" s="8"/>
      <c r="AC8" s="7"/>
      <c r="AD8" s="7"/>
      <c r="AE8" s="7"/>
      <c r="AF8" s="92"/>
      <c r="AG8" s="92"/>
      <c r="AH8" s="46"/>
      <c r="AI8" s="46"/>
      <c r="AJ8" s="7"/>
      <c r="AK8"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 s="92"/>
      <c r="AM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 s="7"/>
      <c r="AP8" s="94"/>
      <c r="AQ8" s="7"/>
      <c r="AR8" s="7"/>
      <c r="AS8" s="7"/>
      <c r="AT8" s="7"/>
      <c r="AU8" s="7"/>
      <c r="AV8"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 s="16" t="str">
        <f>IF(OR(Table_Question_Sets[[#This Row],[Header]]="Yes",Table_Question_Sets[[#This Row],[Text]]=""),"",IF(OR(Table_Question_Sets[[#This Row],[Text]]="true",Table_Question_Sets[[#This Row],[Text]]="false",ISNUMBER(Table_Question_Sets[[#This Row],[Text]])),Table_Question_Sets[[#This Row],[Text]],""""&amp;Table_Question_Sets[[#This Row],[Text]]&amp;""""))</f>
        <v/>
      </c>
      <c r="AX8" s="16" t="str">
        <f>IF(AND(Table_Question_Sets[[#This Row],[Header]]&lt;&gt;"Yes",Table_Question_Sets[[#This Row],[Property]]&lt;&gt;"",Table_Question_Sets[[#This Row],[Summary Label]]&lt;&gt;""),""""&amp;Table_Question_Sets[[#This Row],[Key]]&amp;""": """&amp;Table_Question_Sets[[#This Row],[Summary Label]]&amp;"""","")</f>
        <v/>
      </c>
      <c r="AY8" s="16">
        <f ca="1">IF(Table_Question_Sets[[#This Row],[Header]]="Yes","",_xlfn.NUMBERVALUE(INDIRECT(SUBSTITUTE(ADDRESS(1,COLUMN(),4),"1","")&amp;ROW()-1))+IF(Table_Question_Sets[[#This Row],[Property]]&lt;&gt;"",1,0))</f>
        <v>2</v>
      </c>
      <c r="AZ8" s="16">
        <f ca="1">IF(Table_Question_Sets[[#This Row],[Header]]="Yes","",_xlfn.NUMBERVALUE(INDIRECT(SUBSTITUTE(ADDRESS(1,COLUMN(),4),"1","")&amp;ROW()+1))+IF(Table_Question_Sets[[#This Row],[Property]]&lt;&gt;"",1,0))</f>
        <v>8</v>
      </c>
      <c r="BA8" s="16" t="str">
        <f t="array" aca="1" ref="BA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8"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"templateOptions":{"content":{"heading3":"Property Details"},"hideCondition":"buildingCover == ''"}</v>
      </c>
      <c r="BE8"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"buildingHeading","type": "content-field","className":"col-xs-12","templateOptions":{"content":{"heading3":"Property Details"},"hideCondition":"buildingCover == ''"},"validators": {"validation": Validators.compose([])}}</v>
      </c>
      <c r="BF8" s="7" t="str">
        <f ca="1" xml:space="preserve">
IF(Table_Question_Sets[[#This Row],[Row]]="Yes","]},{""className"": ""row"",""fieldGroup"": [","")&amp;
Table_Question_Sets[[#This Row],[Config Field]]</f>
        <v>{"key": "buildingHeading","type": "content-field","className":"col-xs-12","templateOptions":{"content":{"heading3":"Property Details"},"hideCondition":"buildingCover == ''"},"validators": {"validation": Validators.compose([])}}</v>
      </c>
      <c r="BG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"buildingHeading","type": "content-field","className":"col-xs-12","templateOptions":{"content":{"heading3":"Property Details"},"hideCondition":"buildingCover == ''"},"validators": {"validation": Validators.compose([])}},{"key":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8"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20</v>
      </c>
      <c r="BI8" s="7" t="str">
        <f>IF(AND(Table_Question_Sets[[#This Row],[Header]]="",Table_Question_Sets[[#This Row],[Property]]&lt;&gt;"",Table_Question_Sets[[#This Row],[Field Type]]&lt;&gt;""),
""""&amp;Table_Question_Sets[[#This Row],[Key]]&amp;"""","")</f>
        <v>"buildingHeading"</v>
      </c>
      <c r="BJ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"buildingHeading","buildingSumInsured","ratingState","buildingPostcode","discountCode","discountCodeSuccessfulMessage","discountCodeUnsuccessfulMessage","buildingSumInsuredDisplay"</v>
      </c>
      <c r="BK8" s="7" t="str">
        <f>IF(AND(Table_Question_Sets[[#This Row],[Header]]&lt;&gt;"Yes",Table_Question_Sets[[#This Row],[Property]]&lt;&gt;"",Table_Question_Sets[[#This Row],[Workflow Role]]&lt;&gt;""),
""""&amp;Table_Question_Sets[[#This Row],[Workflow Role]]&amp;""":"""&amp;Table_Question_Sets[[#This Row],[Key]]&amp;"""","")</f>
        <v/>
      </c>
      <c r="BL8" s="7">
        <f ca="1">IF(Table_Question_Sets[[#This Row],[Header]]="Yes","",_xlfn.NUMBERVALUE(INDIRECT(SUBSTITUTE(ADDRESS(1,COLUMN(),4),"1","")&amp;ROW()+1))+IF(OR(Table_Question_Sets[[#This Row],[Value]]&lt;&gt;"",AND(Table_Question_Sets[[#This Row],[Data Type]]="Repeating",Table_Question_Sets[[#This Row],[Calculation Repeating]]&lt;&gt;"")),1,0))</f>
        <v>4</v>
      </c>
      <c r="BM8" s="7" t="str">
        <f ca="1" xml:space="preserve">
IF(Table_Question_Sets[[#This Row],[Data Type]]="Repeating",
OFFSET(Table_Repeating_Question_Sets[[#Headers],[Property]],MATCH(Table_Question_Sets[[#This Row],[Property]],Table_Repeating_Question_Sets[Property],0),MATCH("Calculation",Table_Repeating_Question_Sets[#Headers],0)-1,1,1),
"")</f>
        <v/>
      </c>
      <c r="BN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"buildingSumInsured": "$100,000.00","ratingState": "NSW","buildingPostcode": "2000","discountCode": "PC0318CRUISE"</v>
      </c>
      <c r="BP8" s="7" t="str">
        <f ca="1">IF(ISNUMBER(Table_Question_Sets[[#This Row],[Config Use Row]]),INDEX(Table_Question_Sets[Config Rollup],Table_Question_Sets[[#This Row],[Config Use Row]]),"")</f>
        <v>"personal":[{"className": "row","fieldGroup":[{"key": "propertyHeading","type": "content-field","className":"col-xs-12","templateOptions":{"content":{"heading2":"Property Details","heading3":"Address"}},"validators": {"validation": Validators.compose([])}},{"key": "propertyAddress","type": "input-field","className":"col-xs-12 col-sm-12 col-md-5","templateOptions":{"label":"Street address"},"validators": {"validation": Validators.compose([ValidationService.required('true', '')])}},{"key": "propertyTown","type": "input-field","className":"col-xs-12 col-sm-6 col-md-3","templateOptions":{"label":"Suburb"},"validators": {"validation": Validators.compose([ValidationService.required('true', '')])}},{"key":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Q8" s="7" t="str">
        <f ca="1">IF(ISNUMBER(Table_Question_Sets[[#This Row],[Config Use Row]]),INDEX(Table_Question_Sets[Config Keys Nested Rollup],Table_Question_Sets[[#This Row],[Config Use Row]]),"")</f>
        <v>"personal":["propertyHeading","propertyAddress","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R8" s="7" t="str">
        <f ca="1">IF(ISNUMBER(Table_Question_Sets[[#This Row],[Config Use Row]]),INDEX(Table_Question_Sets[Calculation Rollup],Table_Question_Sets[[#This Row],[Config Use Row]]),"")</f>
        <v>"personal":{"propertyAddress": "ghjghj","propertyTown": "ghjjhg","propertyState": "vic","propertyPostcode": "3000","propertyClubBranch": "FDSDFS","bondLodged": "Yes","policyStartDate": "04/05/2019","insuredName": "sfdsdf"},</v>
      </c>
    </row>
    <row r="9" spans="2:70" s="13" customFormat="1" ht="21" customHeight="1">
      <c r="B9" s="7" t="s">
        <v>81</v>
      </c>
      <c r="C9" s="92"/>
      <c r="D9" s="7" t="str">
        <f ca="1">IF(Table_Question_Sets[[#This Row],[Header]]="Yes","",
IF(INDIRECT(SUBSTITUTE(ADDRESS(1,COLUMN(),4),"1","")&amp;ROW()-1)="",
INDIRECT(SUBSTITUTE(ADDRESS(1,COLUMN(Table_Question_Sets[[#This Row],[Property]]),4),"1","")&amp;ROW()-1),
INDIRECT(SUBSTITUTE(ADDRESS(1,COLUMN(),4),"1","")&amp;ROW()-1)))</f>
        <v>Rating Primary</v>
      </c>
      <c r="E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buildingSumInsured</v>
      </c>
      <c r="F9" s="7" t="str">
        <f>IF(Table_Question_Sets[[#This Row],[Header]]="Yes","",IF(Table_Question_Sets[[#This Row],[Property]]&lt;&gt;"",SUBSTITUTE(Table_Question_Sets[[#This Row],[Property]]," ",""),""))</f>
        <v>BuildingSumInsured</v>
      </c>
      <c r="G9" s="52" t="s">
        <v>82</v>
      </c>
      <c r="H9" s="7" t="s">
        <v>83</v>
      </c>
      <c r="I9" s="7" t="s">
        <v>47</v>
      </c>
      <c r="J9" s="7"/>
      <c r="K9" s="36" t="s">
        <v>71</v>
      </c>
      <c r="L9" s="46"/>
      <c r="M9" s="46"/>
      <c r="N9" s="36"/>
      <c r="O9" s="36" t="s">
        <v>78</v>
      </c>
      <c r="P9" s="36" t="s">
        <v>84</v>
      </c>
      <c r="Q9" s="36"/>
      <c r="R9" s="36"/>
      <c r="S9" s="16"/>
      <c r="T9" s="7" t="s">
        <v>85</v>
      </c>
      <c r="U9" s="7"/>
      <c r="V9" s="8" t="s">
        <v>86</v>
      </c>
      <c r="W9" s="7"/>
      <c r="X9" s="7"/>
      <c r="Y9" s="7"/>
      <c r="Z9" s="7"/>
      <c r="AA9" s="7"/>
      <c r="AB9" s="7"/>
      <c r="AC9" s="7"/>
      <c r="AD9" s="7"/>
      <c r="AE9" s="7"/>
      <c r="AF9" s="7"/>
      <c r="AG9" s="7"/>
      <c r="AH9" s="46"/>
      <c r="AI9" s="46"/>
      <c r="AJ9" s="7">
        <v>0</v>
      </c>
      <c r="AK9" s="92">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100000</v>
      </c>
      <c r="AL9" s="92"/>
      <c r="AM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 s="7"/>
      <c r="AP9" s="16" t="s">
        <v>87</v>
      </c>
      <c r="AQ9" s="7"/>
      <c r="AR9" s="7"/>
      <c r="AS9" s="7"/>
      <c r="AT9" s="7"/>
      <c r="AU9" s="7"/>
      <c r="AV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$100,000.00</v>
      </c>
      <c r="AW9" s="16" t="str">
        <f>IF(OR(Table_Question_Sets[[#This Row],[Header]]="Yes",Table_Question_Sets[[#This Row],[Text]]=""),"",IF(OR(Table_Question_Sets[[#This Row],[Text]]="true",Table_Question_Sets[[#This Row],[Text]]="false",ISNUMBER(Table_Question_Sets[[#This Row],[Text]])),Table_Question_Sets[[#This Row],[Text]],""""&amp;Table_Question_Sets[[#This Row],[Text]]&amp;""""))</f>
        <v>"$100,000.00"</v>
      </c>
      <c r="AX9" s="16" t="str">
        <f>IF(AND(Table_Question_Sets[[#This Row],[Header]]&lt;&gt;"Yes",Table_Question_Sets[[#This Row],[Property]]&lt;&gt;"",Table_Question_Sets[[#This Row],[Summary Label]]&lt;&gt;""),""""&amp;Table_Question_Sets[[#This Row],[Key]]&amp;""": """&amp;Table_Question_Sets[[#This Row],[Summary Label]]&amp;"""","")</f>
        <v>"buildingSumInsured": "Sum Insured"</v>
      </c>
      <c r="AY9" s="16">
        <f ca="1">IF(Table_Question_Sets[[#This Row],[Header]]="Yes","",_xlfn.NUMBERVALUE(INDIRECT(SUBSTITUTE(ADDRESS(1,COLUMN(),4),"1","")&amp;ROW()-1))+IF(Table_Question_Sets[[#This Row],[Property]]&lt;&gt;"",1,0))</f>
        <v>3</v>
      </c>
      <c r="AZ9" s="16">
        <f ca="1">IF(Table_Question_Sets[[#This Row],[Header]]="Yes","",_xlfn.NUMBERVALUE(INDIRECT(SUBSTITUTE(ADDRESS(1,COLUMN(),4),"1","")&amp;ROW()+1))+IF(Table_Question_Sets[[#This Row],[Property]]&lt;&gt;"",1,0))</f>
        <v>7</v>
      </c>
      <c r="BA9" s="16" t="str">
        <f t="array" aca="1" ref="BA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'buildingCover != \'Yes\''), ValidationService.isCurrency(), ValidationService.maxDecimals(2)])}</v>
      </c>
      <c r="BC9"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"templateOptions":{"label":"Insured value","formatTextInput":"currency","addonLeft":{"class":"fa fa-usd"},"hideCondition":"buildingCover != 'Yes'"}</v>
      </c>
      <c r="BE9"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v>
      </c>
      <c r="BF9" s="7" t="str">
        <f ca="1" xml:space="preserve">
IF(Table_Question_Sets[[#This Row],[Row]]="Yes","]},{""className"": ""row"",""fieldGroup"": [","")&amp;
Table_Question_Sets[[#This Row],[Config Field]]</f>
        <v>{"key":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v>
      </c>
      <c r="BG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9"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56</v>
      </c>
      <c r="BI9" s="7" t="str">
        <f>IF(AND(Table_Question_Sets[[#This Row],[Header]]="",Table_Question_Sets[[#This Row],[Property]]&lt;&gt;"",Table_Question_Sets[[#This Row],[Field Type]]&lt;&gt;""),
""""&amp;Table_Question_Sets[[#This Row],[Key]]&amp;"""","")</f>
        <v>"buildingSumInsured"</v>
      </c>
      <c r="BJ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"buildingSumInsured","ratingState","buildingPostcode","discountCode","discountCodeSuccessfulMessage","discountCodeUnsuccessfulMessage","buildingSumInsuredDisplay"</v>
      </c>
      <c r="BK9" s="7" t="str">
        <f>IF(AND(Table_Question_Sets[[#This Row],[Header]]&lt;&gt;"Yes",Table_Question_Sets[[#This Row],[Property]]&lt;&gt;"",Table_Question_Sets[[#This Row],[Workflow Role]]&lt;&gt;""),
""""&amp;Table_Question_Sets[[#This Row],[Workflow Role]]&amp;""":"""&amp;Table_Question_Sets[[#This Row],[Key]]&amp;"""","")</f>
        <v/>
      </c>
      <c r="BL9" s="7">
        <f ca="1">IF(Table_Question_Sets[[#This Row],[Header]]="Yes","",_xlfn.NUMBERVALUE(INDIRECT(SUBSTITUTE(ADDRESS(1,COLUMN(),4),"1","")&amp;ROW()+1))+IF(OR(Table_Question_Sets[[#This Row],[Value]]&lt;&gt;"",AND(Table_Question_Sets[[#This Row],[Data Type]]="Repeating",Table_Question_Sets[[#This Row],[Calculation Repeating]]&lt;&gt;"")),1,0))</f>
        <v>4</v>
      </c>
      <c r="BM9" s="7" t="str">
        <f ca="1" xml:space="preserve">
IF(Table_Question_Sets[[#This Row],[Data Type]]="Repeating",
OFFSET(Table_Repeating_Question_Sets[[#Headers],[Property]],MATCH(Table_Question_Sets[[#This Row],[Property]],Table_Repeating_Question_Sets[Property],0),MATCH("Calculation",Table_Repeating_Question_Sets[#Headers],0)-1,1,1),
"")</f>
        <v/>
      </c>
      <c r="BN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"buildingSumInsured": "$100,000.00"</v>
      </c>
      <c r="BO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"buildingSumInsured": "$100,000.00","ratingState": "NSW","buildingPostcode": "2000","discountCode": "PC0318CRUISE"</v>
      </c>
      <c r="BP9" s="7" t="str">
        <f ca="1">IF(ISNUMBER(Table_Question_Sets[[#This Row],[Config Use Row]]),INDEX(Table_Question_Sets[Config Rollup],Table_Question_Sets[[#This Row],[Config Use Row]]),"")</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Q9" s="7" t="str">
        <f ca="1">IF(ISNUMBER(Table_Question_Sets[[#This Row],[Config Use Row]]),INDEX(Table_Question_Sets[Config Keys Nested Rollup],Table_Question_Sets[[#This Row],[Config Use Row]]),"")</f>
        <v>"disclosure":["disclosureHeading","history","historyDetails","declined","declinedDetails","bankruptcy","bankruptcyDetails","declaration"],</v>
      </c>
      <c r="BR9" s="7" t="str">
        <f ca="1">IF(ISNUMBER(Table_Question_Sets[[#This Row],[Config Use Row]]),INDEX(Table_Question_Sets[Calculation Rollup],Table_Question_Sets[[#This Row],[Config Use Row]]),"")</f>
        <v>"disclosure":{"history": "No","historyDetails": "N/A","declined": "No","declinedDetails": "N/A","bankruptcy": "No","bankruptcyDetails": "N/A","declaration": "Yes"},</v>
      </c>
    </row>
    <row r="10" spans="2:70" s="13" customFormat="1" ht="21" customHeight="1">
      <c r="B10" s="7" t="s">
        <v>88</v>
      </c>
      <c r="C10" s="92"/>
      <c r="D10" s="7" t="str">
        <f ca="1">IF(Table_Question_Sets[[#This Row],[Header]]="Yes","",
IF(INDIRECT(SUBSTITUTE(ADDRESS(1,COLUMN(),4),"1","")&amp;ROW()-1)="",
INDIRECT(SUBSTITUTE(ADDRESS(1,COLUMN(Table_Question_Sets[[#This Row],[Property]]),4),"1","")&amp;ROW()-1),
INDIRECT(SUBSTITUTE(ADDRESS(1,COLUMN(),4),"1","")&amp;ROW()-1)))</f>
        <v>Rating Primary</v>
      </c>
      <c r="E1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ratingState</v>
      </c>
      <c r="F10" s="7" t="str">
        <f>IF(Table_Question_Sets[[#This Row],[Header]]="Yes","",IF(Table_Question_Sets[[#This Row],[Property]]&lt;&gt;"",SUBSTITUTE(Table_Question_Sets[[#This Row],[Property]]," ",""),""))</f>
        <v>RatingState</v>
      </c>
      <c r="G10" s="52" t="s">
        <v>89</v>
      </c>
      <c r="H10" s="7" t="s">
        <v>47</v>
      </c>
      <c r="I10" s="7" t="s">
        <v>90</v>
      </c>
      <c r="J10" s="8" t="s">
        <v>91</v>
      </c>
      <c r="K10" s="38" t="s">
        <v>71</v>
      </c>
      <c r="L10" s="46"/>
      <c r="M10" s="46"/>
      <c r="N10" s="36"/>
      <c r="O10" s="93" t="s">
        <v>92</v>
      </c>
      <c r="P10" s="93" t="s">
        <v>93</v>
      </c>
      <c r="Q10" s="93"/>
      <c r="R10" s="93"/>
      <c r="S10" s="93"/>
      <c r="T10" s="7" t="s">
        <v>91</v>
      </c>
      <c r="U10" s="8"/>
      <c r="V10" s="8" t="s">
        <v>79</v>
      </c>
      <c r="W10" s="7"/>
      <c r="X10" s="7"/>
      <c r="Y10" s="8"/>
      <c r="Z10" s="8"/>
      <c r="AA10" s="7"/>
      <c r="AB10" s="7"/>
      <c r="AC10" s="7"/>
      <c r="AD10" s="7"/>
      <c r="AE10" s="7"/>
      <c r="AF10" s="92"/>
      <c r="AG10" s="92"/>
      <c r="AH10" s="46"/>
      <c r="AI10" s="46"/>
      <c r="AJ10" s="7"/>
      <c r="AK10"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NSW</v>
      </c>
      <c r="AL10" s="92"/>
      <c r="AM1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0" s="7"/>
      <c r="AP10" s="94" t="s">
        <v>91</v>
      </c>
      <c r="AQ10" s="7"/>
      <c r="AR10" s="7" t="s">
        <v>71</v>
      </c>
      <c r="AS10" s="7"/>
      <c r="AT10" s="7"/>
      <c r="AU10" s="7"/>
      <c r="AV10"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NSW</v>
      </c>
      <c r="AW10" s="16" t="str">
        <f>IF(OR(Table_Question_Sets[[#This Row],[Header]]="Yes",Table_Question_Sets[[#This Row],[Text]]=""),"",IF(OR(Table_Question_Sets[[#This Row],[Text]]="true",Table_Question_Sets[[#This Row],[Text]]="false",ISNUMBER(Table_Question_Sets[[#This Row],[Text]])),Table_Question_Sets[[#This Row],[Text]],""""&amp;Table_Question_Sets[[#This Row],[Text]]&amp;""""))</f>
        <v>"NSW"</v>
      </c>
      <c r="AX10" s="16" t="str">
        <f>IF(AND(Table_Question_Sets[[#This Row],[Header]]&lt;&gt;"Yes",Table_Question_Sets[[#This Row],[Property]]&lt;&gt;"",Table_Question_Sets[[#This Row],[Summary Label]]&lt;&gt;""),""""&amp;Table_Question_Sets[[#This Row],[Key]]&amp;""": """&amp;Table_Question_Sets[[#This Row],[Summary Label]]&amp;"""","")</f>
        <v>"ratingState": "State"</v>
      </c>
      <c r="AY10" s="16">
        <f ca="1">IF(Table_Question_Sets[[#This Row],[Header]]="Yes","",_xlfn.NUMBERVALUE(INDIRECT(SUBSTITUTE(ADDRESS(1,COLUMN(),4),"1","")&amp;ROW()-1))+IF(Table_Question_Sets[[#This Row],[Property]]&lt;&gt;"",1,0))</f>
        <v>4</v>
      </c>
      <c r="AZ10" s="16">
        <f ca="1">IF(Table_Question_Sets[[#This Row],[Header]]="Yes","",_xlfn.NUMBERVALUE(INDIRECT(SUBSTITUTE(ADDRESS(1,COLUMN(),4),"1","")&amp;ROW()+1))+IF(Table_Question_Sets[[#This Row],[Property]]&lt;&gt;"",1,0))</f>
        <v>6</v>
      </c>
      <c r="BA10" s="16" t="str">
        <f t="array" aca="1" ref="BA1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10"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'buildingCover == \'\'')])}</v>
      </c>
      <c r="BC10"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0"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ACT","value":"ACT"},{"label":"NSW","value":"NSW"},{"label":"NT","value":"NT"},{"label":"QLD","value":"QLD"},{"label":"SA","value":"SA"},{"label":"TAS","value":"TAS"},{"label":"VIC","value":"VIC"},{"label":"WA","value":"WA"}],"label":"State","hideCondition":"buildingCover == ''","affectsTriggers":"Yes"}</v>
      </c>
      <c r="BE10"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v>
      </c>
      <c r="BF10" s="7" t="str">
        <f ca="1" xml:space="preserve">
IF(Table_Question_Sets[[#This Row],[Row]]="Yes","]},{""className"": ""row"",""fieldGroup"": [","")&amp;
Table_Question_Sets[[#This Row],[Config Field]]</f>
        <v>{"key":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v>
      </c>
      <c r="BG1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10"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66</v>
      </c>
      <c r="BI10" s="7" t="str">
        <f>IF(AND(Table_Question_Sets[[#This Row],[Header]]="",Table_Question_Sets[[#This Row],[Property]]&lt;&gt;"",Table_Question_Sets[[#This Row],[Field Type]]&lt;&gt;""),
""""&amp;Table_Question_Sets[[#This Row],[Key]]&amp;"""","")</f>
        <v>"ratingState"</v>
      </c>
      <c r="BJ1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"ratingState","buildingPostcode","discountCode","discountCodeSuccessfulMessage","discountCodeUnsuccessfulMessage","buildingSumInsuredDisplay"</v>
      </c>
      <c r="BK10" s="7" t="str">
        <f>IF(AND(Table_Question_Sets[[#This Row],[Header]]&lt;&gt;"Yes",Table_Question_Sets[[#This Row],[Property]]&lt;&gt;"",Table_Question_Sets[[#This Row],[Workflow Role]]&lt;&gt;""),
""""&amp;Table_Question_Sets[[#This Row],[Workflow Role]]&amp;""":"""&amp;Table_Question_Sets[[#This Row],[Key]]&amp;"""","")</f>
        <v/>
      </c>
      <c r="BL10" s="7">
        <f ca="1">IF(Table_Question_Sets[[#This Row],[Header]]="Yes","",_xlfn.NUMBERVALUE(INDIRECT(SUBSTITUTE(ADDRESS(1,COLUMN(),4),"1","")&amp;ROW()+1))+IF(OR(Table_Question_Sets[[#This Row],[Value]]&lt;&gt;"",AND(Table_Question_Sets[[#This Row],[Data Type]]="Repeating",Table_Question_Sets[[#This Row],[Calculation Repeating]]&lt;&gt;"")),1,0))</f>
        <v>3</v>
      </c>
      <c r="BM10" s="7" t="str">
        <f ca="1" xml:space="preserve">
IF(Table_Question_Sets[[#This Row],[Data Type]]="Repeating",
OFFSET(Table_Repeating_Question_Sets[[#Headers],[Property]],MATCH(Table_Question_Sets[[#This Row],[Property]],Table_Repeating_Question_Sets[Property],0),MATCH("Calculation",Table_Repeating_Question_Sets[#Headers],0)-1,1,1),
"")</f>
        <v/>
      </c>
      <c r="BN1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"ratingState": "NSW"</v>
      </c>
      <c r="BO1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"ratingState": "NSW","buildingPostcode": "2000","discountCode": "PC0318CRUISE"</v>
      </c>
      <c r="BP10" s="7" t="str">
        <f ca="1">IF(ISNUMBER(Table_Question_Sets[[#This Row],[Config Use Row]]),INDEX(Table_Question_Sets[Config Rollup],Table_Question_Sets[[#This Row],[Config Use Row]]),"")</f>
        <v>"paymentOptions":[{"className": "row","fieldGroup":[{"key": "paymentOption","type": "hidden-field","className":"col-xs-12 col-md-6","templateOptions":{"defaultValue":"'Yearly'"},"validators": {"validation": Validators.compose([])}},{"key": "paymentOptionUsed","type": "hidden-field","className":"col-xs-12","templateOptions":{"defaultValue":"'Yearly'","affectsPremium":"Yes"},"validators": {"validation": Validators.compose([ValidationService.required('true', '')])}}]}],</v>
      </c>
      <c r="BQ10" s="7" t="str">
        <f ca="1">IF(ISNUMBER(Table_Question_Sets[[#This Row],[Config Use Row]]),INDEX(Table_Question_Sets[Config Keys Nested Rollup],Table_Question_Sets[[#This Row],[Config Use Row]]),"")</f>
        <v>"paymentOptions":["paymentOption","paymentOptionUsed"],</v>
      </c>
      <c r="BR10" s="7" t="str">
        <f ca="1">IF(ISNUMBER(Table_Question_Sets[[#This Row],[Config Use Row]]),INDEX(Table_Question_Sets[Calculation Rollup],Table_Question_Sets[[#This Row],[Config Use Row]]),"")</f>
        <v>"paymentOptions":{"paymentOptionUsed": "Yearly"},</v>
      </c>
    </row>
    <row r="11" spans="2:70" s="13" customFormat="1" ht="21" customHeight="1">
      <c r="B11" s="7" t="s">
        <v>94</v>
      </c>
      <c r="C11" s="92"/>
      <c r="D11" s="7" t="str">
        <f ca="1">IF(Table_Question_Sets[[#This Row],[Header]]="Yes","",
IF(INDIRECT(SUBSTITUTE(ADDRESS(1,COLUMN(),4),"1","")&amp;ROW()-1)="",
INDIRECT(SUBSTITUTE(ADDRESS(1,COLUMN(Table_Question_Sets[[#This Row],[Property]]),4),"1","")&amp;ROW()-1),
INDIRECT(SUBSTITUTE(ADDRESS(1,COLUMN(),4),"1","")&amp;ROW()-1)))</f>
        <v>Rating Primary</v>
      </c>
      <c r="E1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buildingPostcode</v>
      </c>
      <c r="F11" s="7" t="str">
        <f>IF(Table_Question_Sets[[#This Row],[Header]]="Yes","",IF(Table_Question_Sets[[#This Row],[Property]]&lt;&gt;"",SUBSTITUTE(Table_Question_Sets[[#This Row],[Property]]," ",""),""))</f>
        <v>BuildingPostcode</v>
      </c>
      <c r="G11" s="52" t="s">
        <v>95</v>
      </c>
      <c r="H11" s="7" t="s">
        <v>96</v>
      </c>
      <c r="I11" s="7" t="s">
        <v>47</v>
      </c>
      <c r="J11" s="7"/>
      <c r="K11" s="38" t="s">
        <v>71</v>
      </c>
      <c r="L11" s="46"/>
      <c r="M11" s="46"/>
      <c r="N11" s="36"/>
      <c r="O11" s="36" t="s">
        <v>93</v>
      </c>
      <c r="P11" s="36" t="s">
        <v>97</v>
      </c>
      <c r="Q11" s="36"/>
      <c r="R11" s="36"/>
      <c r="S11" s="16"/>
      <c r="T11" s="7" t="s">
        <v>96</v>
      </c>
      <c r="U11" s="7"/>
      <c r="V11" s="8" t="s">
        <v>79</v>
      </c>
      <c r="W11" s="8" t="s">
        <v>98</v>
      </c>
      <c r="X11" s="7"/>
      <c r="Y11" s="7"/>
      <c r="Z11" s="7"/>
      <c r="AA11" s="7"/>
      <c r="AB11" s="8"/>
      <c r="AC11" s="7"/>
      <c r="AD11" s="7"/>
      <c r="AE11" s="7"/>
      <c r="AF11" s="7"/>
      <c r="AG11" s="7"/>
      <c r="AH11" s="46"/>
      <c r="AI11" s="46"/>
      <c r="AJ11" s="7">
        <v>3000</v>
      </c>
      <c r="AK11"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2000</v>
      </c>
      <c r="AL11" s="92"/>
      <c r="AM1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1" s="7"/>
      <c r="AP11" s="16" t="s">
        <v>96</v>
      </c>
      <c r="AQ11" s="7"/>
      <c r="AR11" s="7"/>
      <c r="AS11" s="7"/>
      <c r="AT11" s="7"/>
      <c r="AU11" s="7"/>
      <c r="AV1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2000</v>
      </c>
      <c r="AW11" s="16" t="str">
        <f>IF(OR(Table_Question_Sets[[#This Row],[Header]]="Yes",Table_Question_Sets[[#This Row],[Text]]=""),"",IF(OR(Table_Question_Sets[[#This Row],[Text]]="true",Table_Question_Sets[[#This Row],[Text]]="false",ISNUMBER(Table_Question_Sets[[#This Row],[Text]])),Table_Question_Sets[[#This Row],[Text]],""""&amp;Table_Question_Sets[[#This Row],[Text]]&amp;""""))</f>
        <v>"2000"</v>
      </c>
      <c r="AX11" s="16" t="str">
        <f>IF(AND(Table_Question_Sets[[#This Row],[Header]]&lt;&gt;"Yes",Table_Question_Sets[[#This Row],[Property]]&lt;&gt;"",Table_Question_Sets[[#This Row],[Summary Label]]&lt;&gt;""),""""&amp;Table_Question_Sets[[#This Row],[Key]]&amp;""": """&amp;Table_Question_Sets[[#This Row],[Summary Label]]&amp;"""","")</f>
        <v>"buildingPostcode": "Postcode"</v>
      </c>
      <c r="AY11" s="16">
        <f ca="1">IF(Table_Question_Sets[[#This Row],[Header]]="Yes","",_xlfn.NUMBERVALUE(INDIRECT(SUBSTITUTE(ADDRESS(1,COLUMN(),4),"1","")&amp;ROW()-1))+IF(Table_Question_Sets[[#This Row],[Property]]&lt;&gt;"",1,0))</f>
        <v>5</v>
      </c>
      <c r="AZ11" s="16">
        <f ca="1">IF(Table_Question_Sets[[#This Row],[Header]]="Yes","",_xlfn.NUMBERVALUE(INDIRECT(SUBSTITUTE(ADDRESS(1,COLUMN(),4),"1","")&amp;ROW()+1))+IF(Table_Question_Sets[[#This Row],[Property]]&lt;&gt;"",1,0))</f>
        <v>5</v>
      </c>
      <c r="BA11" s="16" t="str">
        <f t="array" aca="1" ref="BA1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1"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'buildingCover == \'\''), ValidationService.isPostcode(), ValidationService.customExpression('postcodeInState(fieldValue, ratingState)', 'The postcode entered does not match the selected state')])}</v>
      </c>
      <c r="BC11"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1"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"templateOptions":{"label":"Postcode","hideCondition":"buildingCover == ''"}</v>
      </c>
      <c r="BE11"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v>
      </c>
      <c r="BF11" s="7" t="str">
        <f ca="1" xml:space="preserve">
IF(Table_Question_Sets[[#This Row],[Row]]="Yes","]},{""className"": ""row"",""fieldGroup"": [","")&amp;
Table_Question_Sets[[#This Row],[Config Field]]</f>
        <v>{"key":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v>
      </c>
      <c r="BG1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11"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70</v>
      </c>
      <c r="BI11" s="7" t="str">
        <f>IF(AND(Table_Question_Sets[[#This Row],[Header]]="",Table_Question_Sets[[#This Row],[Property]]&lt;&gt;"",Table_Question_Sets[[#This Row],[Field Type]]&lt;&gt;""),
""""&amp;Table_Question_Sets[[#This Row],[Key]]&amp;"""","")</f>
        <v>"buildingPostcode"</v>
      </c>
      <c r="BJ1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"buildingPostcode","discountCode","discountCodeSuccessfulMessage","discountCodeUnsuccessfulMessage","buildingSumInsuredDisplay"</v>
      </c>
      <c r="BK11" s="7" t="str">
        <f>IF(AND(Table_Question_Sets[[#This Row],[Header]]&lt;&gt;"Yes",Table_Question_Sets[[#This Row],[Property]]&lt;&gt;"",Table_Question_Sets[[#This Row],[Workflow Role]]&lt;&gt;""),
""""&amp;Table_Question_Sets[[#This Row],[Workflow Role]]&amp;""":"""&amp;Table_Question_Sets[[#This Row],[Key]]&amp;"""","")</f>
        <v/>
      </c>
      <c r="BL11" s="7">
        <f ca="1">IF(Table_Question_Sets[[#This Row],[Header]]="Yes","",_xlfn.NUMBERVALUE(INDIRECT(SUBSTITUTE(ADDRESS(1,COLUMN(),4),"1","")&amp;ROW()+1))+IF(OR(Table_Question_Sets[[#This Row],[Value]]&lt;&gt;"",AND(Table_Question_Sets[[#This Row],[Data Type]]="Repeating",Table_Question_Sets[[#This Row],[Calculation Repeating]]&lt;&gt;"")),1,0))</f>
        <v>2</v>
      </c>
      <c r="BM11" s="7" t="str">
        <f ca="1" xml:space="preserve">
IF(Table_Question_Sets[[#This Row],[Data Type]]="Repeating",
OFFSET(Table_Repeating_Question_Sets[[#Headers],[Property]],MATCH(Table_Question_Sets[[#This Row],[Property]],Table_Repeating_Question_Sets[Property],0),MATCH("Calculation",Table_Repeating_Question_Sets[#Headers],0)-1,1,1),
"")</f>
        <v/>
      </c>
      <c r="BN1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"buildingPostcode": "2000"</v>
      </c>
      <c r="BO1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"buildingPostcode": "2000","discountCode": "PC0318CRUISE"</v>
      </c>
      <c r="BP11" s="7" t="str">
        <f ca="1">IF(ISNUMBER(Table_Question_Sets[[#This Row],[Config Use Row]]),INDEX(Table_Question_Sets[Config Rollup],Table_Question_Sets[[#This Row],[Config Use Row]]),"")</f>
        <v>"paymentMethods":[{"className": "row","fieldGroup":[{"key": "paymentMethod","type": "hidden-field","className":"col-xs-12 col-md-6","templateOptions":{"calculatedValue":"paymentOption == 'Yearly' ? paymentMethodSelect : 'Premium Funding'"},"validators": {"validation": Validators.compose([])},"expressionProperties": { "templateOptions.disabled": "true"}},{"key": "creditCardHeading","type": "content-field","className":"col-xs-12","templateOptions":{"content":{"heading3":"Credit Card Payment","paragraph":"To pay for your insurance policy using Visa or Mastercard please enter your credit card details below."}},"validators": {"validation": Validators.compose([])}},{"key":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Q11" s="7" t="str">
        <f ca="1">IF(ISNUMBER(Table_Question_Sets[[#This Row],[Config Use Row]]),INDEX(Table_Question_Sets[Config Keys Nested Rollup],Table_Question_Sets[[#This Row],[Config Use Row]]),"")</f>
        <v>"paymentMethods":["paymentMethod","creditCardHeading","paymentMethodSelect","creditCardNumber","creditCardName","creditCardExpiryDate","creditCardCCV","creditCardMessage","premiumFundingHeading","premiumFundingAccountName","premiumFundingBSB","premiumFundingAccountNumber"],</v>
      </c>
      <c r="BR11" s="7" t="str">
        <f ca="1">IF(ISNUMBER(Table_Question_Sets[[#This Row],[Config Use Row]]),INDEX(Table_Question_Sets[Calculation Rollup],Table_Question_Sets[[#This Row],[Config Use Row]]),"")</f>
        <v>"paymentMethods":{"paymentMethod": "VISA","paymentMethodSelect": "AMEX","creditCardNumber": "123","creditCardName": "sdfdfs","creditCardExpiryDate": "12/12","creditCardCCV": "123"},</v>
      </c>
    </row>
    <row r="12" spans="2:70" s="13" customFormat="1" ht="21" customHeight="1">
      <c r="B12" s="7" t="s">
        <v>99</v>
      </c>
      <c r="C12" s="92"/>
      <c r="D12" s="7" t="str">
        <f ca="1">IF(Table_Question_Sets[[#This Row],[Header]]="Yes","",
IF(INDIRECT(SUBSTITUTE(ADDRESS(1,COLUMN(),4),"1","")&amp;ROW()-1)="",
INDIRECT(SUBSTITUTE(ADDRESS(1,COLUMN(Table_Question_Sets[[#This Row],[Property]]),4),"1","")&amp;ROW()-1),
INDIRECT(SUBSTITUTE(ADDRESS(1,COLUMN(),4),"1","")&amp;ROW()-1)))</f>
        <v>Rating Primary</v>
      </c>
      <c r="E1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discountCode</v>
      </c>
      <c r="F12" s="7" t="str">
        <f>IF(Table_Question_Sets[[#This Row],[Header]]="Yes","",IF(Table_Question_Sets[[#This Row],[Property]]&lt;&gt;"",SUBSTITUTE(Table_Question_Sets[[#This Row],[Property]]," ",""),""))</f>
        <v>DiscountCode</v>
      </c>
      <c r="G12" s="52" t="s">
        <v>100</v>
      </c>
      <c r="H12" s="7" t="s">
        <v>47</v>
      </c>
      <c r="I12" s="7" t="s">
        <v>47</v>
      </c>
      <c r="J12" s="7"/>
      <c r="K12" s="36"/>
      <c r="L12" s="46"/>
      <c r="M12" s="46"/>
      <c r="N12" s="36" t="s">
        <v>71</v>
      </c>
      <c r="O12" s="36"/>
      <c r="P12" s="36"/>
      <c r="Q12" s="36"/>
      <c r="R12" s="36"/>
      <c r="S12" s="16" t="s">
        <v>101</v>
      </c>
      <c r="T12" s="7"/>
      <c r="U12" s="7" t="s">
        <v>102</v>
      </c>
      <c r="V12" s="7"/>
      <c r="W12" s="7"/>
      <c r="X12" s="7"/>
      <c r="Y12" s="8" t="s">
        <v>99</v>
      </c>
      <c r="Z12" s="7"/>
      <c r="AA12" s="7"/>
      <c r="AB12" s="8"/>
      <c r="AC12" s="7"/>
      <c r="AD12" s="7"/>
      <c r="AE12" s="7"/>
      <c r="AF12" s="7"/>
      <c r="AG12" s="7"/>
      <c r="AH12" s="46"/>
      <c r="AI12" s="46"/>
      <c r="AJ12" s="7"/>
      <c r="AK12"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PC0318CRUISE</v>
      </c>
      <c r="AL12" s="92"/>
      <c r="AM1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2" s="7"/>
      <c r="AP12" s="16"/>
      <c r="AQ12" s="7"/>
      <c r="AR12" s="7"/>
      <c r="AS12" s="7"/>
      <c r="AT12" s="7"/>
      <c r="AU12" s="7"/>
      <c r="AV1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PC0318CRUISE</v>
      </c>
      <c r="AW12" s="16" t="str">
        <f>IF(OR(Table_Question_Sets[[#This Row],[Header]]="Yes",Table_Question_Sets[[#This Row],[Text]]=""),"",IF(OR(Table_Question_Sets[[#This Row],[Text]]="true",Table_Question_Sets[[#This Row],[Text]]="false",ISNUMBER(Table_Question_Sets[[#This Row],[Text]])),Table_Question_Sets[[#This Row],[Text]],""""&amp;Table_Question_Sets[[#This Row],[Text]]&amp;""""))</f>
        <v>"PC0318CRUISE"</v>
      </c>
      <c r="AX12" s="16" t="str">
        <f>IF(AND(Table_Question_Sets[[#This Row],[Header]]&lt;&gt;"Yes",Table_Question_Sets[[#This Row],[Property]]&lt;&gt;"",Table_Question_Sets[[#This Row],[Summary Label]]&lt;&gt;""),""""&amp;Table_Question_Sets[[#This Row],[Key]]&amp;""": """&amp;Table_Question_Sets[[#This Row],[Summary Label]]&amp;"""","")</f>
        <v/>
      </c>
      <c r="AY12" s="16">
        <f ca="1">IF(Table_Question_Sets[[#This Row],[Header]]="Yes","",_xlfn.NUMBERVALUE(INDIRECT(SUBSTITUTE(ADDRESS(1,COLUMN(),4),"1","")&amp;ROW()-1))+IF(Table_Question_Sets[[#This Row],[Property]]&lt;&gt;"",1,0))</f>
        <v>6</v>
      </c>
      <c r="AZ12" s="16">
        <f ca="1">IF(Table_Question_Sets[[#This Row],[Header]]="Yes","",_xlfn.NUMBERVALUE(INDIRECT(SUBSTITUTE(ADDRESS(1,COLUMN(),4),"1","")&amp;ROW()+1))+IF(Table_Question_Sets[[#This Row],[Property]]&lt;&gt;"",1,0))</f>
        <v>4</v>
      </c>
      <c r="BA12" s="16" t="str">
        <f t="array" aca="1" ref="BA1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2"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2"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2"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"templateOptions":{"container":{"style":"width:300px;"},"question":"If you have a discount code please enter it here:","content":{"heading3":"Discount Code"}}</v>
      </c>
      <c r="BE1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"discountCode","type": "input-field","className":"col-xs-12 col-md-6","templateOptions":{"container":{"style":"width:300px;"},"question":"If you have a discount code please enter it here:","content":{"heading3":"Discount Code"}},"validators": {"validation": Validators.compose([])}}</v>
      </c>
      <c r="BF12" s="7" t="str">
        <f ca="1" xml:space="preserve">
IF(Table_Question_Sets[[#This Row],[Row]]="Yes","]},{""className"": ""row"",""fieldGroup"": [","")&amp;
Table_Question_Sets[[#This Row],[Config Field]]</f>
        <v>]},{"className": "row","fieldGroup": [{"key": "discountCode","type": "input-field","className":"col-xs-12 col-md-6","templateOptions":{"container":{"style":"width:300px;"},"question":"If you have a discount code please enter it here:","content":{"heading3":"Discount Code"}},"validators": {"validation": Validators.compose([])}}</v>
      </c>
      <c r="BG1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12" s="7">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84</v>
      </c>
      <c r="BI12" s="7" t="str">
        <f>IF(AND(Table_Question_Sets[[#This Row],[Header]]="",Table_Question_Sets[[#This Row],[Property]]&lt;&gt;"",Table_Question_Sets[[#This Row],[Field Type]]&lt;&gt;""),
""""&amp;Table_Question_Sets[[#This Row],[Key]]&amp;"""","")</f>
        <v>"discountCode"</v>
      </c>
      <c r="BJ1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"discountCode","discountCodeSuccessfulMessage","discountCodeUnsuccessfulMessage","buildingSumInsuredDisplay"</v>
      </c>
      <c r="BK12" s="7" t="str">
        <f>IF(AND(Table_Question_Sets[[#This Row],[Header]]&lt;&gt;"Yes",Table_Question_Sets[[#This Row],[Property]]&lt;&gt;"",Table_Question_Sets[[#This Row],[Workflow Role]]&lt;&gt;""),
""""&amp;Table_Question_Sets[[#This Row],[Workflow Role]]&amp;""":"""&amp;Table_Question_Sets[[#This Row],[Key]]&amp;"""","")</f>
        <v/>
      </c>
      <c r="BL12" s="7">
        <f ca="1">IF(Table_Question_Sets[[#This Row],[Header]]="Yes","",_xlfn.NUMBERVALUE(INDIRECT(SUBSTITUTE(ADDRESS(1,COLUMN(),4),"1","")&amp;ROW()+1))+IF(OR(Table_Question_Sets[[#This Row],[Value]]&lt;&gt;"",AND(Table_Question_Sets[[#This Row],[Data Type]]="Repeating",Table_Question_Sets[[#This Row],[Calculation Repeating]]&lt;&gt;"")),1,0))</f>
        <v>1</v>
      </c>
      <c r="BM12" s="7" t="str">
        <f ca="1" xml:space="preserve">
IF(Table_Question_Sets[[#This Row],[Data Type]]="Repeating",
OFFSET(Table_Repeating_Question_Sets[[#Headers],[Property]],MATCH(Table_Question_Sets[[#This Row],[Property]],Table_Repeating_Question_Sets[Property],0),MATCH("Calculation",Table_Repeating_Question_Sets[#Headers],0)-1,1,1),
"")</f>
        <v/>
      </c>
      <c r="BN1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"discountCode": "PC0318CRUISE"</v>
      </c>
      <c r="BO1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"discountCode": "PC0318CRUISE"</v>
      </c>
      <c r="BP12" s="7" t="str">
        <f ca="1">IF(ISNUMBER(Table_Question_Sets[[#This Row],[Config Use Row]]),INDEX(Table_Question_Sets[Config Rollup],Table_Question_Sets[[#This Row],[Config Use Row]]),"")</f>
        <v>"successPage":[{"className": "row","fieldGroup":[{"key":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Q12" s="7" t="str">
        <f ca="1">IF(ISNUMBER(Table_Question_Sets[[#This Row],[Config Use Row]]),INDEX(Table_Question_Sets[Config Keys Nested Rollup],Table_Question_Sets[[#This Row],[Config Use Row]]),"")</f>
        <v>"successPage":["sendInvoiceMessageEmail","sendInvoiceMessagePost","paymentOptionMessagePayNow","paymentOptionMessageSendInvoice"],</v>
      </c>
      <c r="BR12" s="7" t="str">
        <f ca="1">IF(ISNUMBER(Table_Question_Sets[[#This Row],[Config Use Row]]),INDEX(Table_Question_Sets[Calculation Rollup],Table_Question_Sets[[#This Row],[Config Use Row]]),"")</f>
        <v>"successPage":{},</v>
      </c>
    </row>
    <row r="13" spans="2:70" s="13" customFormat="1" ht="21" customHeight="1">
      <c r="B13" s="8" t="s">
        <v>103</v>
      </c>
      <c r="C13" s="92"/>
      <c r="D13" s="7" t="str">
        <f ca="1">IF(Table_Question_Sets[[#This Row],[Header]]="Yes","",
IF(INDIRECT(SUBSTITUTE(ADDRESS(1,COLUMN(),4),"1","")&amp;ROW()-1)="",
INDIRECT(SUBSTITUTE(ADDRESS(1,COLUMN(Table_Question_Sets[[#This Row],[Property]]),4),"1","")&amp;ROW()-1),
INDIRECT(SUBSTITUTE(ADDRESS(1,COLUMN(),4),"1","")&amp;ROW()-1)))</f>
        <v>Rating Primary</v>
      </c>
      <c r="E1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discountCodeSuccessfulMessage</v>
      </c>
      <c r="F13" s="7" t="str">
        <f>IF(Table_Question_Sets[[#This Row],[Header]]="Yes","",IF(Table_Question_Sets[[#This Row],[Property]]&lt;&gt;"",SUBSTITUTE(Table_Question_Sets[[#This Row],[Property]]," ",""),""))</f>
        <v>DiscountCodeSuccessfulMessage</v>
      </c>
      <c r="G13" s="52"/>
      <c r="H13" s="8" t="s">
        <v>77</v>
      </c>
      <c r="I13" s="8" t="s">
        <v>77</v>
      </c>
      <c r="J13" s="7"/>
      <c r="K13" s="36"/>
      <c r="L13" s="46"/>
      <c r="M13" s="46"/>
      <c r="N13" s="36"/>
      <c r="O13" s="38" t="s">
        <v>78</v>
      </c>
      <c r="P13" s="36"/>
      <c r="Q13" s="36"/>
      <c r="R13" s="36"/>
      <c r="S13" s="16"/>
      <c r="T13" s="7"/>
      <c r="U13" s="7"/>
      <c r="V13" s="8" t="s">
        <v>104</v>
      </c>
      <c r="W13" s="7"/>
      <c r="X13" s="7"/>
      <c r="Y13" s="7"/>
      <c r="Z13" s="7"/>
      <c r="AA13" s="7"/>
      <c r="AB13" s="8" t="s">
        <v>105</v>
      </c>
      <c r="AC13" s="7"/>
      <c r="AD13" s="7"/>
      <c r="AE13" s="7"/>
      <c r="AF13" s="7"/>
      <c r="AG13" s="7"/>
      <c r="AH13" s="46"/>
      <c r="AI13" s="46"/>
      <c r="AJ13" s="7"/>
      <c r="AK13"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3" s="92"/>
      <c r="AM1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3" s="7"/>
      <c r="AP13" s="16"/>
      <c r="AQ13" s="7"/>
      <c r="AR13" s="7"/>
      <c r="AS13" s="7"/>
      <c r="AT13" s="7"/>
      <c r="AU13" s="7"/>
      <c r="AV1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13" s="16" t="str">
        <f>IF(OR(Table_Question_Sets[[#This Row],[Header]]="Yes",Table_Question_Sets[[#This Row],[Text]]=""),"",IF(OR(Table_Question_Sets[[#This Row],[Text]]="true",Table_Question_Sets[[#This Row],[Text]]="false",ISNUMBER(Table_Question_Sets[[#This Row],[Text]])),Table_Question_Sets[[#This Row],[Text]],""""&amp;Table_Question_Sets[[#This Row],[Text]]&amp;""""))</f>
        <v/>
      </c>
      <c r="AX13" s="16" t="str">
        <f>IF(AND(Table_Question_Sets[[#This Row],[Header]]&lt;&gt;"Yes",Table_Question_Sets[[#This Row],[Property]]&lt;&gt;"",Table_Question_Sets[[#This Row],[Summary Label]]&lt;&gt;""),""""&amp;Table_Question_Sets[[#This Row],[Key]]&amp;""": """&amp;Table_Question_Sets[[#This Row],[Summary Label]]&amp;"""","")</f>
        <v/>
      </c>
      <c r="AY13" s="16">
        <f ca="1">IF(Table_Question_Sets[[#This Row],[Header]]="Yes","",_xlfn.NUMBERVALUE(INDIRECT(SUBSTITUTE(ADDRESS(1,COLUMN(),4),"1","")&amp;ROW()-1))+IF(Table_Question_Sets[[#This Row],[Property]]&lt;&gt;"",1,0))</f>
        <v>7</v>
      </c>
      <c r="AZ13" s="16">
        <f ca="1">IF(Table_Question_Sets[[#This Row],[Header]]="Yes","",_xlfn.NUMBERVALUE(INDIRECT(SUBSTITUTE(ADDRESS(1,COLUMN(),4),"1","")&amp;ROW()+1))+IF(Table_Question_Sets[[#This Row],[Property]]&lt;&gt;"",1,0))</f>
        <v>3</v>
      </c>
      <c r="BA13" s="16" t="str">
        <f t="array" aca="1" ref="BA1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3"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3"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3"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"templateOptions":{"content":{"customHTML":"&lt;div class='discount-code-successful'&gt;A discount of %{ calculationResult('risk1.checks.discountAmount') }% has been applied to your premium.&lt;/div&gt;"},"hideCondition":"calculationResult('risk1.checks.discountCodeSuccessful') != 'Yes'"}</v>
      </c>
      <c r="BE1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v>
      </c>
      <c r="BF13" s="7" t="str">
        <f ca="1" xml:space="preserve">
IF(Table_Question_Sets[[#This Row],[Row]]="Yes","]},{""className"": ""row"",""fieldGroup"": [","")&amp;
Table_Question_Sets[[#This Row],[Config Field]]</f>
        <v>{"key":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v>
      </c>
      <c r="BG1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1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3" s="7" t="str">
        <f>IF(AND(Table_Question_Sets[[#This Row],[Header]]="",Table_Question_Sets[[#This Row],[Property]]&lt;&gt;"",Table_Question_Sets[[#This Row],[Field Type]]&lt;&gt;""),
""""&amp;Table_Question_Sets[[#This Row],[Key]]&amp;"""","")</f>
        <v>"discountCodeSuccessfulMessage"</v>
      </c>
      <c r="BJ1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"discountCodeSuccessfulMessage","discountCodeUnsuccessfulMessage","buildingSumInsuredDisplay"</v>
      </c>
      <c r="BK13" s="7" t="str">
        <f>IF(AND(Table_Question_Sets[[#This Row],[Header]]&lt;&gt;"Yes",Table_Question_Sets[[#This Row],[Property]]&lt;&gt;"",Table_Question_Sets[[#This Row],[Workflow Role]]&lt;&gt;""),
""""&amp;Table_Question_Sets[[#This Row],[Workflow Role]]&amp;""":"""&amp;Table_Question_Sets[[#This Row],[Key]]&amp;"""","")</f>
        <v/>
      </c>
      <c r="BL13" s="7">
        <f ca="1">IF(Table_Question_Sets[[#This Row],[Header]]="Yes","",_xlfn.NUMBERVALUE(INDIRECT(SUBSTITUTE(ADDRESS(1,COLUMN(),4),"1","")&amp;ROW()+1))+IF(OR(Table_Question_Sets[[#This Row],[Value]]&lt;&gt;"",AND(Table_Question_Sets[[#This Row],[Data Type]]="Repeating",Table_Question_Sets[[#This Row],[Calculation Repeating]]&lt;&gt;"")),1,0))</f>
        <v>0</v>
      </c>
      <c r="BM13" s="7" t="str">
        <f ca="1" xml:space="preserve">
IF(Table_Question_Sets[[#This Row],[Data Type]]="Repeating",
OFFSET(Table_Repeating_Question_Sets[[#Headers],[Property]],MATCH(Table_Question_Sets[[#This Row],[Property]],Table_Repeating_Question_Sets[Property],0),MATCH("Calculation",Table_Repeating_Question_Sets[#Headers],0)-1,1,1),
"")</f>
        <v/>
      </c>
      <c r="BN1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13" s="7" t="str">
        <f ca="1">IF(ISNUMBER(Table_Question_Sets[[#This Row],[Config Use Row]]),INDEX(Table_Question_Sets[Config Rollup],Table_Question_Sets[[#This Row],[Config Use Row]]),"")</f>
        <v/>
      </c>
      <c r="BQ13" s="7" t="str">
        <f ca="1">IF(ISNUMBER(Table_Question_Sets[[#This Row],[Config Use Row]]),INDEX(Table_Question_Sets[Config Keys Nested Rollup],Table_Question_Sets[[#This Row],[Config Use Row]]),"")</f>
        <v/>
      </c>
      <c r="BR13" s="7" t="str">
        <f ca="1">IF(ISNUMBER(Table_Question_Sets[[#This Row],[Config Use Row]]),INDEX(Table_Question_Sets[Calculation Rollup],Table_Question_Sets[[#This Row],[Config Use Row]]),"")</f>
        <v/>
      </c>
    </row>
    <row r="14" spans="2:70" s="13" customFormat="1" ht="21" customHeight="1">
      <c r="B14" s="8" t="s">
        <v>106</v>
      </c>
      <c r="C14" s="92"/>
      <c r="D14" s="7" t="str">
        <f ca="1">IF(Table_Question_Sets[[#This Row],[Header]]="Yes","",
IF(INDIRECT(SUBSTITUTE(ADDRESS(1,COLUMN(),4),"1","")&amp;ROW()-1)="",
INDIRECT(SUBSTITUTE(ADDRESS(1,COLUMN(Table_Question_Sets[[#This Row],[Property]]),4),"1","")&amp;ROW()-1),
INDIRECT(SUBSTITUTE(ADDRESS(1,COLUMN(),4),"1","")&amp;ROW()-1)))</f>
        <v>Rating Primary</v>
      </c>
      <c r="E1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discountCodeUnsuccessfulMessage</v>
      </c>
      <c r="F14" s="7" t="str">
        <f>IF(Table_Question_Sets[[#This Row],[Header]]="Yes","",IF(Table_Question_Sets[[#This Row],[Property]]&lt;&gt;"",SUBSTITUTE(Table_Question_Sets[[#This Row],[Property]]," ",""),""))</f>
        <v>DiscountCodeUnsuccessfulMessage</v>
      </c>
      <c r="G14" s="52"/>
      <c r="H14" s="8" t="s">
        <v>77</v>
      </c>
      <c r="I14" s="8" t="s">
        <v>77</v>
      </c>
      <c r="J14" s="7"/>
      <c r="K14" s="36"/>
      <c r="L14" s="46"/>
      <c r="M14" s="46"/>
      <c r="N14" s="36"/>
      <c r="O14" s="38" t="s">
        <v>78</v>
      </c>
      <c r="P14" s="36"/>
      <c r="Q14" s="36"/>
      <c r="R14" s="36"/>
      <c r="S14" s="16"/>
      <c r="T14" s="7"/>
      <c r="U14" s="7"/>
      <c r="V14" s="8" t="s">
        <v>107</v>
      </c>
      <c r="W14" s="7"/>
      <c r="X14" s="7"/>
      <c r="Y14" s="7"/>
      <c r="Z14" s="7"/>
      <c r="AA14" s="7"/>
      <c r="AB14" s="8" t="s">
        <v>108</v>
      </c>
      <c r="AC14" s="7"/>
      <c r="AD14" s="7"/>
      <c r="AE14" s="7"/>
      <c r="AF14" s="7"/>
      <c r="AG14" s="7"/>
      <c r="AH14" s="46"/>
      <c r="AI14" s="46"/>
      <c r="AJ14" s="7"/>
      <c r="AK14"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4" s="92"/>
      <c r="AM1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4" s="7"/>
      <c r="AP14" s="16"/>
      <c r="AQ14" s="7"/>
      <c r="AR14" s="7"/>
      <c r="AS14" s="7"/>
      <c r="AT14" s="7"/>
      <c r="AU14" s="7"/>
      <c r="AV14"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14" s="16" t="str">
        <f>IF(OR(Table_Question_Sets[[#This Row],[Header]]="Yes",Table_Question_Sets[[#This Row],[Text]]=""),"",IF(OR(Table_Question_Sets[[#This Row],[Text]]="true",Table_Question_Sets[[#This Row],[Text]]="false",ISNUMBER(Table_Question_Sets[[#This Row],[Text]])),Table_Question_Sets[[#This Row],[Text]],""""&amp;Table_Question_Sets[[#This Row],[Text]]&amp;""""))</f>
        <v/>
      </c>
      <c r="AX14" s="16" t="str">
        <f>IF(AND(Table_Question_Sets[[#This Row],[Header]]&lt;&gt;"Yes",Table_Question_Sets[[#This Row],[Property]]&lt;&gt;"",Table_Question_Sets[[#This Row],[Summary Label]]&lt;&gt;""),""""&amp;Table_Question_Sets[[#This Row],[Key]]&amp;""": """&amp;Table_Question_Sets[[#This Row],[Summary Label]]&amp;"""","")</f>
        <v/>
      </c>
      <c r="AY14" s="16">
        <f ca="1">IF(Table_Question_Sets[[#This Row],[Header]]="Yes","",_xlfn.NUMBERVALUE(INDIRECT(SUBSTITUTE(ADDRESS(1,COLUMN(),4),"1","")&amp;ROW()-1))+IF(Table_Question_Sets[[#This Row],[Property]]&lt;&gt;"",1,0))</f>
        <v>8</v>
      </c>
      <c r="AZ14" s="16">
        <f ca="1">IF(Table_Question_Sets[[#This Row],[Header]]="Yes","",_xlfn.NUMBERVALUE(INDIRECT(SUBSTITUTE(ADDRESS(1,COLUMN(),4),"1","")&amp;ROW()+1))+IF(Table_Question_Sets[[#This Row],[Property]]&lt;&gt;"",1,0))</f>
        <v>2</v>
      </c>
      <c r="BA14" s="16" t="str">
        <f t="array" aca="1" ref="BA1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4"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4"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4"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"templateOptions":{"content":{"customHTML":"&lt;div class='discount-code-unsuccessful'&gt;The discount code you have entered is invalid.&lt;/div&gt;"},"hideCondition":"calculationResult('risk1.checks.discountCodeUnsuccessful') != 'Yes'"}</v>
      </c>
      <c r="BE14"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v>
      </c>
      <c r="BF14" s="7" t="str">
        <f ca="1" xml:space="preserve">
IF(Table_Question_Sets[[#This Row],[Row]]="Yes","]},{""className"": ""row"",""fieldGroup"": [","")&amp;
Table_Question_Sets[[#This Row],[Config Field]]</f>
        <v>{"key":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v>
      </c>
      <c r="BG1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BH1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4" s="7" t="str">
        <f>IF(AND(Table_Question_Sets[[#This Row],[Header]]="",Table_Question_Sets[[#This Row],[Property]]&lt;&gt;"",Table_Question_Sets[[#This Row],[Field Type]]&lt;&gt;""),
""""&amp;Table_Question_Sets[[#This Row],[Key]]&amp;"""","")</f>
        <v>"discountCodeUnsuccessfulMessage"</v>
      </c>
      <c r="BJ1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"discountCodeUnsuccessfulMessage","buildingSumInsuredDisplay"</v>
      </c>
      <c r="BK14" s="7" t="str">
        <f>IF(AND(Table_Question_Sets[[#This Row],[Header]]&lt;&gt;"Yes",Table_Question_Sets[[#This Row],[Property]]&lt;&gt;"",Table_Question_Sets[[#This Row],[Workflow Role]]&lt;&gt;""),
""""&amp;Table_Question_Sets[[#This Row],[Workflow Role]]&amp;""":"""&amp;Table_Question_Sets[[#This Row],[Key]]&amp;"""","")</f>
        <v/>
      </c>
      <c r="BL14" s="7">
        <f ca="1">IF(Table_Question_Sets[[#This Row],[Header]]="Yes","",_xlfn.NUMBERVALUE(INDIRECT(SUBSTITUTE(ADDRESS(1,COLUMN(),4),"1","")&amp;ROW()+1))+IF(OR(Table_Question_Sets[[#This Row],[Value]]&lt;&gt;"",AND(Table_Question_Sets[[#This Row],[Data Type]]="Repeating",Table_Question_Sets[[#This Row],[Calculation Repeating]]&lt;&gt;"")),1,0))</f>
        <v>0</v>
      </c>
      <c r="BM14" s="7" t="str">
        <f ca="1" xml:space="preserve">
IF(Table_Question_Sets[[#This Row],[Data Type]]="Repeating",
OFFSET(Table_Repeating_Question_Sets[[#Headers],[Property]],MATCH(Table_Question_Sets[[#This Row],[Property]],Table_Repeating_Question_Sets[Property],0),MATCH("Calculation",Table_Repeating_Question_Sets[#Headers],0)-1,1,1),
"")</f>
        <v/>
      </c>
      <c r="BN1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14" s="7" t="str">
        <f ca="1">IF(ISNUMBER(Table_Question_Sets[[#This Row],[Config Use Row]]),INDEX(Table_Question_Sets[Config Rollup],Table_Question_Sets[[#This Row],[Config Use Row]]),"")</f>
        <v/>
      </c>
      <c r="BQ14" s="7" t="str">
        <f ca="1">IF(ISNUMBER(Table_Question_Sets[[#This Row],[Config Use Row]]),INDEX(Table_Question_Sets[Config Keys Nested Rollup],Table_Question_Sets[[#This Row],[Config Use Row]]),"")</f>
        <v/>
      </c>
      <c r="BR14" s="7" t="str">
        <f ca="1">IF(ISNUMBER(Table_Question_Sets[[#This Row],[Config Use Row]]),INDEX(Table_Question_Sets[Calculation Rollup],Table_Question_Sets[[#This Row],[Config Use Row]]),"")</f>
        <v/>
      </c>
    </row>
    <row r="15" spans="2:70" s="13" customFormat="1" ht="21" customHeight="1">
      <c r="B15" s="7" t="s">
        <v>109</v>
      </c>
      <c r="C15" s="92"/>
      <c r="D15" s="7" t="str">
        <f ca="1">IF(Table_Question_Sets[[#This Row],[Header]]="Yes","",
IF(INDIRECT(SUBSTITUTE(ADDRESS(1,COLUMN(),4),"1","")&amp;ROW()-1)="",
INDIRECT(SUBSTITUTE(ADDRESS(1,COLUMN(Table_Question_Sets[[#This Row],[Property]]),4),"1","")&amp;ROW()-1),
INDIRECT(SUBSTITUTE(ADDRESS(1,COLUMN(),4),"1","")&amp;ROW()-1)))</f>
        <v>Rating Primary</v>
      </c>
      <c r="E1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buildingSumInsuredDisplay</v>
      </c>
      <c r="F15" s="7" t="str">
        <f>IF(Table_Question_Sets[[#This Row],[Header]]="Yes","",IF(Table_Question_Sets[[#This Row],[Property]]&lt;&gt;"",SUBSTITUTE(Table_Question_Sets[[#This Row],[Property]]," ",""),""))</f>
        <v>BuildingSumInsuredDisplay</v>
      </c>
      <c r="G15" s="52"/>
      <c r="H15" s="7" t="s">
        <v>47</v>
      </c>
      <c r="I15" s="7" t="s">
        <v>110</v>
      </c>
      <c r="J15" s="7"/>
      <c r="K15" s="36"/>
      <c r="L15" s="46"/>
      <c r="M15" s="46"/>
      <c r="N15" s="36"/>
      <c r="O15" s="36" t="s">
        <v>78</v>
      </c>
      <c r="P15" s="36"/>
      <c r="Q15" s="36"/>
      <c r="R15" s="36"/>
      <c r="S15" s="16"/>
      <c r="T15" s="7"/>
      <c r="U15" s="7"/>
      <c r="V15" s="7"/>
      <c r="W15" s="7"/>
      <c r="X15" s="7"/>
      <c r="Y15" s="7"/>
      <c r="Z15" s="7"/>
      <c r="AA15" s="7"/>
      <c r="AB15" s="8"/>
      <c r="AC15" s="7"/>
      <c r="AD15" s="7"/>
      <c r="AE15" s="7"/>
      <c r="AF15" s="7"/>
      <c r="AG15" s="7"/>
      <c r="AH15" s="46"/>
      <c r="AI15" s="47" t="s">
        <v>111</v>
      </c>
      <c r="AJ15" s="7"/>
      <c r="AK15"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5" s="92"/>
      <c r="AM1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5" s="7"/>
      <c r="AP15" s="16"/>
      <c r="AQ15" s="7"/>
      <c r="AR15" s="7"/>
      <c r="AS15" s="7"/>
      <c r="AT15" s="7"/>
      <c r="AU15" s="7"/>
      <c r="AV15"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15" s="16" t="str">
        <f>IF(OR(Table_Question_Sets[[#This Row],[Header]]="Yes",Table_Question_Sets[[#This Row],[Text]]=""),"",IF(OR(Table_Question_Sets[[#This Row],[Text]]="true",Table_Question_Sets[[#This Row],[Text]]="false",ISNUMBER(Table_Question_Sets[[#This Row],[Text]])),Table_Question_Sets[[#This Row],[Text]],""""&amp;Table_Question_Sets[[#This Row],[Text]]&amp;""""))</f>
        <v/>
      </c>
      <c r="AX15" s="16" t="str">
        <f>IF(AND(Table_Question_Sets[[#This Row],[Header]]&lt;&gt;"Yes",Table_Question_Sets[[#This Row],[Property]]&lt;&gt;"",Table_Question_Sets[[#This Row],[Summary Label]]&lt;&gt;""),""""&amp;Table_Question_Sets[[#This Row],[Key]]&amp;""": """&amp;Table_Question_Sets[[#This Row],[Summary Label]]&amp;"""","")</f>
        <v/>
      </c>
      <c r="AY15" s="16">
        <f ca="1">IF(Table_Question_Sets[[#This Row],[Header]]="Yes","",_xlfn.NUMBERVALUE(INDIRECT(SUBSTITUTE(ADDRESS(1,COLUMN(),4),"1","")&amp;ROW()-1))+IF(Table_Question_Sets[[#This Row],[Property]]&lt;&gt;"",1,0))</f>
        <v>9</v>
      </c>
      <c r="AZ15" s="16">
        <f ca="1">IF(Table_Question_Sets[[#This Row],[Header]]="Yes","",_xlfn.NUMBERVALUE(INDIRECT(SUBSTITUTE(ADDRESS(1,COLUMN(),4),"1","")&amp;ROW()+1))+IF(Table_Question_Sets[[#This Row],[Property]]&lt;&gt;"",1,0))</f>
        <v>1</v>
      </c>
      <c r="BA15" s="16" t="str">
        <f t="array" aca="1" ref="BA1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5"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15"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5"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"templateOptions":{"calculatedValue":"isDecimalNumber(buildingSumInsured) ? currencyAsString(buildingSumInsured, false) : 'Not Insured'"}</v>
      </c>
      <c r="BE15"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"buildingSumInsuredDisplay","type": "hidden-field","className":"col-xs-12","templateOptions":{"calculatedValue":"isDecimalNumber(buildingSumInsured) ? currencyAsString(buildingSumInsured, false) : 'Not Insured'"},"validators": {"validation": Validators.compose([])},"expressionProperties": { "templateOptions.disabled": "true"}}</v>
      </c>
      <c r="BF15" s="7" t="str">
        <f ca="1" xml:space="preserve">
IF(Table_Question_Sets[[#This Row],[Row]]="Yes","]},{""className"": ""row"",""fieldGroup"": [","")&amp;
Table_Question_Sets[[#This Row],[Config Field]]</f>
        <v>{"key": "buildingSumInsuredDisplay","type": "hidden-field","className":"col-xs-12","templateOptions":{"calculatedValue":"isDecimalNumber(buildingSumInsured) ? currencyAsString(buildingSumInsured, false) : 'Not Insured'"},"validators": {"validation": Validators.compose([])},"expressionProperties": { "templateOptions.disabled": "true"}}</v>
      </c>
      <c r="BG1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"buildingSumInsuredDisplay","type": "hidden-field","className":"col-xs-12","templateOptions":{"calculatedValue":"isDecimalNumber(buildingSumInsured) ? currencyAsString(buildingSumInsured, false) : 'Not Insured'"},"validators": {"validation": Validators.compose([])},"expressionProperties": { "templateOptions.disabled": "true"}}</v>
      </c>
      <c r="BH1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5" s="7" t="str">
        <f>IF(AND(Table_Question_Sets[[#This Row],[Header]]="",Table_Question_Sets[[#This Row],[Property]]&lt;&gt;"",Table_Question_Sets[[#This Row],[Field Type]]&lt;&gt;""),
""""&amp;Table_Question_Sets[[#This Row],[Key]]&amp;"""","")</f>
        <v>"buildingSumInsuredDisplay"</v>
      </c>
      <c r="BJ1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"buildingSumInsuredDisplay"</v>
      </c>
      <c r="BK15" s="7" t="str">
        <f>IF(AND(Table_Question_Sets[[#This Row],[Header]]&lt;&gt;"Yes",Table_Question_Sets[[#This Row],[Property]]&lt;&gt;"",Table_Question_Sets[[#This Row],[Workflow Role]]&lt;&gt;""),
""""&amp;Table_Question_Sets[[#This Row],[Workflow Role]]&amp;""":"""&amp;Table_Question_Sets[[#This Row],[Key]]&amp;"""","")</f>
        <v/>
      </c>
      <c r="BL15" s="7">
        <f ca="1">IF(Table_Question_Sets[[#This Row],[Header]]="Yes","",_xlfn.NUMBERVALUE(INDIRECT(SUBSTITUTE(ADDRESS(1,COLUMN(),4),"1","")&amp;ROW()+1))+IF(OR(Table_Question_Sets[[#This Row],[Value]]&lt;&gt;"",AND(Table_Question_Sets[[#This Row],[Data Type]]="Repeating",Table_Question_Sets[[#This Row],[Calculation Repeating]]&lt;&gt;"")),1,0))</f>
        <v>0</v>
      </c>
      <c r="BM15" s="7" t="str">
        <f ca="1" xml:space="preserve">
IF(Table_Question_Sets[[#This Row],[Data Type]]="Repeating",
OFFSET(Table_Repeating_Question_Sets[[#Headers],[Property]],MATCH(Table_Question_Sets[[#This Row],[Property]],Table_Repeating_Question_Sets[Property],0),MATCH("Calculation",Table_Repeating_Question_Sets[#Headers],0)-1,1,1),
"")</f>
        <v/>
      </c>
      <c r="BN1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15" s="7" t="str">
        <f ca="1">IF(ISNUMBER(Table_Question_Sets[[#This Row],[Config Use Row]]),INDEX(Table_Question_Sets[Config Rollup],Table_Question_Sets[[#This Row],[Config Use Row]]),"")</f>
        <v/>
      </c>
      <c r="BQ15" s="7" t="str">
        <f ca="1">IF(ISNUMBER(Table_Question_Sets[[#This Row],[Config Use Row]]),INDEX(Table_Question_Sets[Config Keys Nested Rollup],Table_Question_Sets[[#This Row],[Config Use Row]]),"")</f>
        <v/>
      </c>
      <c r="BR15" s="7" t="str">
        <f ca="1">IF(ISNUMBER(Table_Question_Sets[[#This Row],[Config Use Row]]),INDEX(Table_Question_Sets[Calculation Rollup],Table_Question_Sets[[#This Row],[Config Use Row]]),"")</f>
        <v/>
      </c>
    </row>
    <row r="16" spans="2:70" ht="29.25" thickBot="1">
      <c r="B16" s="3" t="s">
        <v>112</v>
      </c>
      <c r="C16" s="3" t="s">
        <v>71</v>
      </c>
      <c r="D16" s="3" t="str">
        <f ca="1">IF(Table_Question_Sets[[#This Row],[Header]]="Yes","",
IF(INDIRECT(SUBSTITUTE(ADDRESS(1,COLUMN(),4),"1","")&amp;ROW()-1)="",
INDIRECT(SUBSTITUTE(ADDRESS(1,COLUMN(Table_Question_Sets[[#This Row],[Property]]),4),"1","")&amp;ROW()-1),
INDIRECT(SUBSTITUTE(ADDRESS(1,COLUMN(),4),"1","")&amp;ROW()-1)))</f>
        <v/>
      </c>
      <c r="E16"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ratingSecondary</v>
      </c>
      <c r="F16" s="3" t="str">
        <f>IF(Table_Question_Sets[[#This Row],[Header]]="Yes","",IF(Table_Question_Sets[[#This Row],[Property]]&lt;&gt;"",SUBSTITUTE(Table_Question_Sets[[#This Row],[Property]]," ",""),""))</f>
        <v/>
      </c>
      <c r="G16" s="19"/>
      <c r="H16" s="3"/>
      <c r="I16" s="3"/>
      <c r="J16" s="3"/>
      <c r="K16" s="19"/>
      <c r="L16" s="3"/>
      <c r="M16" s="3"/>
      <c r="N16" s="19"/>
      <c r="O16" s="19"/>
      <c r="P16" s="19"/>
      <c r="Q16" s="19"/>
      <c r="R16" s="19"/>
      <c r="S16" s="19"/>
      <c r="T16" s="3"/>
      <c r="U16" s="3"/>
      <c r="V16" s="3"/>
      <c r="W16" s="3"/>
      <c r="X16" s="3"/>
      <c r="Y16" s="3"/>
      <c r="Z16" s="3"/>
      <c r="AA16" s="3"/>
      <c r="AB16" s="3"/>
      <c r="AC16" s="3"/>
      <c r="AD16" s="3"/>
      <c r="AE16" s="3"/>
      <c r="AF16" s="3"/>
      <c r="AG16" s="3"/>
      <c r="AH16" s="3"/>
      <c r="AI16" s="3"/>
      <c r="AJ16" s="3"/>
      <c r="AK16"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6" s="30"/>
      <c r="AM16"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6"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6" s="3"/>
      <c r="AP16" s="19"/>
      <c r="AQ16" s="3"/>
      <c r="AR16" s="3"/>
      <c r="AS16" s="3"/>
      <c r="AT16" s="3"/>
      <c r="AU16" s="3"/>
      <c r="AV16"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16" s="19" t="str">
        <f>IF(OR(Table_Question_Sets[[#This Row],[Header]]="Yes",Table_Question_Sets[[#This Row],[Text]]=""),"",IF(OR(Table_Question_Sets[[#This Row],[Text]]="true",Table_Question_Sets[[#This Row],[Text]]="false",ISNUMBER(Table_Question_Sets[[#This Row],[Text]])),Table_Question_Sets[[#This Row],[Text]],""""&amp;Table_Question_Sets[[#This Row],[Text]]&amp;""""))</f>
        <v/>
      </c>
      <c r="AX16" s="19" t="str">
        <f>IF(AND(Table_Question_Sets[[#This Row],[Header]]&lt;&gt;"Yes",Table_Question_Sets[[#This Row],[Property]]&lt;&gt;"",Table_Question_Sets[[#This Row],[Summary Label]]&lt;&gt;""),""""&amp;Table_Question_Sets[[#This Row],[Key]]&amp;""": """&amp;Table_Question_Sets[[#This Row],[Summary Label]]&amp;"""","")</f>
        <v/>
      </c>
      <c r="AY16" s="19" t="str">
        <f ca="1">IF(Table_Question_Sets[[#This Row],[Header]]="Yes","",_xlfn.NUMBERVALUE(INDIRECT(SUBSTITUTE(ADDRESS(1,COLUMN(),4),"1","")&amp;ROW()-1))+IF(Table_Question_Sets[[#This Row],[Property]]&lt;&gt;"",1,0))</f>
        <v/>
      </c>
      <c r="AZ16" s="19" t="str">
        <f ca="1">IF(Table_Question_Sets[[#This Row],[Header]]="Yes","",_xlfn.NUMBERVALUE(INDIRECT(SUBSTITUTE(ADDRESS(1,COLUMN(),4),"1","")&amp;ROW()+1))+IF(Table_Question_Sets[[#This Row],[Property]]&lt;&gt;"",1,0))</f>
        <v/>
      </c>
      <c r="BA16" s="19" t="str">
        <f t="array" aca="1" ref="BA1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6" s="1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6" s="1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6" s="1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6" s="1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6" s="3" t="str">
        <f xml:space="preserve">
IF(Table_Question_Sets[[#This Row],[Row]]="Yes","]},{""className"": ""row"",""fieldGroup"": [","")&amp;
Table_Question_Sets[[#This Row],[Config Field]]</f>
        <v/>
      </c>
      <c r="BG16"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"ratingSecondary":[{"className": "row","fieldGroup":[]}],</v>
      </c>
      <c r="BH16"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6" s="3" t="str">
        <f>IF(AND(Table_Question_Sets[[#This Row],[Header]]="",Table_Question_Sets[[#This Row],[Property]]&lt;&gt;"",Table_Question_Sets[[#This Row],[Field Type]]&lt;&gt;""),
""""&amp;Table_Question_Sets[[#This Row],[Key]]&amp;"""","")</f>
        <v/>
      </c>
      <c r="BJ16"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"ratingSecondary":[],</v>
      </c>
      <c r="BK16" s="3" t="str">
        <f>IF(AND(Table_Question_Sets[[#This Row],[Header]]&lt;&gt;"Yes",Table_Question_Sets[[#This Row],[Property]]&lt;&gt;"",Table_Question_Sets[[#This Row],[Workflow Role]]&lt;&gt;""),
""""&amp;Table_Question_Sets[[#This Row],[Workflow Role]]&amp;""":"""&amp;Table_Question_Sets[[#This Row],[Key]]&amp;"""","")</f>
        <v/>
      </c>
      <c r="BL16" s="3" t="str">
        <f ca="1">IF(Table_Question_Sets[[#This Row],[Header]]="Yes","",_xlfn.NUMBERVALUE(INDIRECT(SUBSTITUTE(ADDRESS(1,COLUMN(),4),"1","")&amp;ROW()+1))+IF(OR(Table_Question_Sets[[#This Row],[Value]]&lt;&gt;"",AND(Table_Question_Sets[[#This Row],[Data Type]]="Repeating",Table_Question_Sets[[#This Row],[Calculation Repeating]]&lt;&gt;"")),1,0))</f>
        <v/>
      </c>
      <c r="BM16" s="3" t="str">
        <f ca="1" xml:space="preserve">
IF(Table_Question_Sets[[#This Row],[Data Type]]="Repeating",
OFFSET(Table_Repeating_Question_Sets[[#Headers],[Property]],MATCH(Table_Question_Sets[[#This Row],[Property]],Table_Repeating_Question_Sets[Property],0),MATCH("Calculation",Table_Repeating_Question_Sets[#Headers],0)-1,1,1),
"")</f>
        <v/>
      </c>
      <c r="BN16"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6"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"ratingSecondary":{},</v>
      </c>
      <c r="BP16" s="3" t="str">
        <f ca="1">IF(ISNUMBER(Table_Question_Sets[[#This Row],[Config Use Row]]),INDEX(Table_Question_Sets[Config Rollup],Table_Question_Sets[[#This Row],[Config Use Row]]),"")</f>
        <v/>
      </c>
      <c r="BQ16" s="3" t="str">
        <f ca="1">IF(ISNUMBER(Table_Question_Sets[[#This Row],[Config Use Row]]),INDEX(Table_Question_Sets[Config Keys Nested Rollup],Table_Question_Sets[[#This Row],[Config Use Row]]),"")</f>
        <v/>
      </c>
      <c r="BR16" s="3" t="str">
        <f ca="1">IF(ISNUMBER(Table_Question_Sets[[#This Row],[Config Use Row]]),INDEX(Table_Question_Sets[Calculation Rollup],Table_Question_Sets[[#This Row],[Config Use Row]]),"")</f>
        <v/>
      </c>
    </row>
    <row r="17" spans="2:70" s="13" customFormat="1" ht="21" hidden="1" customHeight="1">
      <c r="B17" s="7"/>
      <c r="C17" s="7"/>
      <c r="D17" s="7" t="str">
        <f ca="1">IF(Table_Question_Sets[[#This Row],[Header]]="Yes","",
IF(INDIRECT(SUBSTITUTE(ADDRESS(1,COLUMN(),4),"1","")&amp;ROW()-1)="",
INDIRECT(SUBSTITUTE(ADDRESS(1,COLUMN(Table_Question_Sets[[#This Row],[Property]]),4),"1","")&amp;ROW()-1),
INDIRECT(SUBSTITUTE(ADDRESS(1,COLUMN(),4),"1","")&amp;ROW()-1)))</f>
        <v>Rating Secondary</v>
      </c>
      <c r="E1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7" s="7" t="str">
        <f>IF(Table_Question_Sets[[#This Row],[Header]]="Yes","",IF(Table_Question_Sets[[#This Row],[Property]]&lt;&gt;"",SUBSTITUTE(Table_Question_Sets[[#This Row],[Property]]," ",""),""))</f>
        <v/>
      </c>
      <c r="G17" s="53"/>
      <c r="H17" s="7"/>
      <c r="I17" s="7"/>
      <c r="J17" s="7"/>
      <c r="K17" s="46"/>
      <c r="L17" s="46"/>
      <c r="M17" s="46"/>
      <c r="N17" s="7"/>
      <c r="O17" s="7"/>
      <c r="P17" s="7"/>
      <c r="Q17" s="7"/>
      <c r="R17" s="7"/>
      <c r="S17" s="7"/>
      <c r="T17" s="7"/>
      <c r="U17" s="7"/>
      <c r="V17" s="7"/>
      <c r="W17" s="7"/>
      <c r="X17" s="7"/>
      <c r="Y17" s="7"/>
      <c r="Z17" s="7"/>
      <c r="AA17" s="7"/>
      <c r="AB17" s="7"/>
      <c r="AC17" s="7"/>
      <c r="AD17" s="7"/>
      <c r="AE17" s="7"/>
      <c r="AF17" s="7"/>
      <c r="AG17" s="7"/>
      <c r="AH17" s="46"/>
      <c r="AI17" s="46"/>
      <c r="AJ17" s="7"/>
      <c r="AK17"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7" s="92"/>
      <c r="AM1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7" s="7"/>
      <c r="AP17" s="7"/>
      <c r="AQ17" s="7"/>
      <c r="AR17" s="7"/>
      <c r="AS17" s="7"/>
      <c r="AT17" s="7"/>
      <c r="AU17" s="7"/>
      <c r="AV1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17" s="7" t="str">
        <f>IF(OR(Table_Question_Sets[[#This Row],[Header]]="Yes",Table_Question_Sets[[#This Row],[Text]]=""),"",IF(OR(Table_Question_Sets[[#This Row],[Text]]="true",Table_Question_Sets[[#This Row],[Text]]="false",ISNUMBER(Table_Question_Sets[[#This Row],[Text]])),Table_Question_Sets[[#This Row],[Text]],""""&amp;Table_Question_Sets[[#This Row],[Text]]&amp;""""))</f>
        <v/>
      </c>
      <c r="AX17" s="7" t="str">
        <f>IF(AND(Table_Question_Sets[[#This Row],[Header]]&lt;&gt;"Yes",Table_Question_Sets[[#This Row],[Property]]&lt;&gt;"",Table_Question_Sets[[#This Row],[Summary Label]]&lt;&gt;""),""""&amp;Table_Question_Sets[[#This Row],[Key]]&amp;""": """&amp;Table_Question_Sets[[#This Row],[Summary Label]]&amp;"""","")</f>
        <v/>
      </c>
      <c r="AY17" s="16">
        <f ca="1">IF(Table_Question_Sets[[#This Row],[Header]]="Yes","",_xlfn.NUMBERVALUE(INDIRECT(SUBSTITUTE(ADDRESS(1,COLUMN(),4),"1","")&amp;ROW()-1))+IF(Table_Question_Sets[[#This Row],[Property]]&lt;&gt;"",1,0))</f>
        <v>0</v>
      </c>
      <c r="AZ17" s="16">
        <f ca="1">IF(Table_Question_Sets[[#This Row],[Header]]="Yes","",_xlfn.NUMBERVALUE(INDIRECT(SUBSTITUTE(ADDRESS(1,COLUMN(),4),"1","")&amp;ROW()+1))+IF(Table_Question_Sets[[#This Row],[Property]]&lt;&gt;"",1,0))</f>
        <v>0</v>
      </c>
      <c r="BA17" s="7" t="str">
        <f t="array" aca="1" ref="BA1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7"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7"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7"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7"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7" s="7" t="str">
        <f xml:space="preserve">
IF(Table_Question_Sets[[#This Row],[Row]]="Yes","]},{""className"": ""row"",""fieldGroup"": [","")&amp;
Table_Question_Sets[[#This Row],[Config Field]]</f>
        <v/>
      </c>
      <c r="BG1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
      </c>
      <c r="BH1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7" s="7" t="str">
        <f>IF(AND(Table_Question_Sets[[#This Row],[Header]]="",Table_Question_Sets[[#This Row],[Property]]&lt;&gt;"",Table_Question_Sets[[#This Row],[Field Type]]&lt;&gt;""),
""""&amp;Table_Question_Sets[[#This Row],[Key]]&amp;"""","")</f>
        <v/>
      </c>
      <c r="BJ1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
      </c>
      <c r="BK17" s="7" t="str">
        <f>IF(AND(Table_Question_Sets[[#This Row],[Header]]&lt;&gt;"Yes",Table_Question_Sets[[#This Row],[Property]]&lt;&gt;"",Table_Question_Sets[[#This Row],[Workflow Role]]&lt;&gt;""),
""""&amp;Table_Question_Sets[[#This Row],[Workflow Role]]&amp;""":"""&amp;Table_Question_Sets[[#This Row],[Key]]&amp;"""","")</f>
        <v/>
      </c>
      <c r="BL17" s="7">
        <f ca="1">IF(Table_Question_Sets[[#This Row],[Header]]="Yes","",_xlfn.NUMBERVALUE(INDIRECT(SUBSTITUTE(ADDRESS(1,COLUMN(),4),"1","")&amp;ROW()+1))+IF(OR(Table_Question_Sets[[#This Row],[Value]]&lt;&gt;"",AND(Table_Question_Sets[[#This Row],[Data Type]]="Repeating",Table_Question_Sets[[#This Row],[Calculation Repeating]]&lt;&gt;"")),1,0))</f>
        <v>0</v>
      </c>
      <c r="BM17" s="7" t="str">
        <f ca="1" xml:space="preserve">
IF(Table_Question_Sets[[#This Row],[Data Type]]="Repeating",
OFFSET(Table_Repeating_Question_Sets[[#Headers],[Property]],MATCH(Table_Question_Sets[[#This Row],[Property]],Table_Repeating_Question_Sets[Property],0),MATCH("Calculation",Table_Repeating_Question_Sets[#Headers],0)-1,1,1),
"")</f>
        <v/>
      </c>
      <c r="BN1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17" s="7" t="str">
        <f ca="1">IF(ISNUMBER(Table_Question_Sets[[#This Row],[Config Use Row]]),INDEX(Table_Question_Sets[Config Rollup],Table_Question_Sets[[#This Row],[Config Use Row]]),"")</f>
        <v/>
      </c>
      <c r="BQ17" s="7" t="str">
        <f ca="1">IF(ISNUMBER(Table_Question_Sets[[#This Row],[Config Use Row]]),INDEX(Table_Question_Sets[Config Keys Nested Rollup],Table_Question_Sets[[#This Row],[Config Use Row]]),"")</f>
        <v/>
      </c>
      <c r="BR17" s="7" t="str">
        <f ca="1">IF(ISNUMBER(Table_Question_Sets[[#This Row],[Config Use Row]]),INDEX(Table_Question_Sets[Calculation Rollup],Table_Question_Sets[[#This Row],[Config Use Row]]),"")</f>
        <v/>
      </c>
    </row>
    <row r="18" spans="2:70" ht="29.25" thickBot="1">
      <c r="B18" s="3" t="s">
        <v>113</v>
      </c>
      <c r="C18" s="3" t="s">
        <v>71</v>
      </c>
      <c r="D18" s="3" t="str">
        <f ca="1">IF(Table_Question_Sets[[#This Row],[Header]]="Yes","",
IF(INDIRECT(SUBSTITUTE(ADDRESS(1,COLUMN(),4),"1","")&amp;ROW()-1)="",
INDIRECT(SUBSTITUTE(ADDRESS(1,COLUMN(Table_Question_Sets[[#This Row],[Property]]),4),"1","")&amp;ROW()-1),
INDIRECT(SUBSTITUTE(ADDRESS(1,COLUMN(),4),"1","")&amp;ROW()-1)))</f>
        <v/>
      </c>
      <c r="E18"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v>
      </c>
      <c r="F18" s="3" t="str">
        <f>IF(Table_Question_Sets[[#This Row],[Header]]="Yes","",IF(Table_Question_Sets[[#This Row],[Property]]&lt;&gt;"",SUBSTITUTE(Table_Question_Sets[[#This Row],[Property]]," ",""),""))</f>
        <v/>
      </c>
      <c r="G18" s="35"/>
      <c r="H18" s="3"/>
      <c r="I18" s="3"/>
      <c r="J18" s="3"/>
      <c r="K18" s="35"/>
      <c r="L18" s="45"/>
      <c r="M18" s="45"/>
      <c r="N18" s="19"/>
      <c r="O18" s="19"/>
      <c r="P18" s="19"/>
      <c r="Q18" s="19"/>
      <c r="R18" s="19"/>
      <c r="S18" s="19"/>
      <c r="T18" s="3"/>
      <c r="U18" s="3"/>
      <c r="V18" s="3"/>
      <c r="W18" s="3"/>
      <c r="X18" s="3"/>
      <c r="Y18" s="3"/>
      <c r="Z18" s="3"/>
      <c r="AA18" s="3"/>
      <c r="AB18" s="3"/>
      <c r="AC18" s="3"/>
      <c r="AD18" s="3"/>
      <c r="AE18" s="3"/>
      <c r="AF18" s="3"/>
      <c r="AG18" s="3"/>
      <c r="AH18" s="45"/>
      <c r="AI18" s="45"/>
      <c r="AJ18" s="3"/>
      <c r="AK18"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8" s="30"/>
      <c r="AM18"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8"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8" s="3"/>
      <c r="AP18" s="19"/>
      <c r="AQ18" s="3"/>
      <c r="AR18" s="3"/>
      <c r="AS18" s="3"/>
      <c r="AT18" s="3"/>
      <c r="AU18" s="3"/>
      <c r="AV18"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18" s="19" t="str">
        <f>IF(OR(Table_Question_Sets[[#This Row],[Header]]="Yes",Table_Question_Sets[[#This Row],[Text]]=""),"",IF(OR(Table_Question_Sets[[#This Row],[Text]]="true",Table_Question_Sets[[#This Row],[Text]]="false",ISNUMBER(Table_Question_Sets[[#This Row],[Text]])),Table_Question_Sets[[#This Row],[Text]],""""&amp;Table_Question_Sets[[#This Row],[Text]]&amp;""""))</f>
        <v/>
      </c>
      <c r="AX18" s="19" t="str">
        <f>IF(AND(Table_Question_Sets[[#This Row],[Header]]&lt;&gt;"Yes",Table_Question_Sets[[#This Row],[Property]]&lt;&gt;"",Table_Question_Sets[[#This Row],[Summary Label]]&lt;&gt;""),""""&amp;Table_Question_Sets[[#This Row],[Key]]&amp;""": """&amp;Table_Question_Sets[[#This Row],[Summary Label]]&amp;"""","")</f>
        <v/>
      </c>
      <c r="AY18" s="19" t="str">
        <f ca="1">IF(Table_Question_Sets[[#This Row],[Header]]="Yes","",_xlfn.NUMBERVALUE(INDIRECT(SUBSTITUTE(ADDRESS(1,COLUMN(),4),"1","")&amp;ROW()-1))+IF(Table_Question_Sets[[#This Row],[Property]]&lt;&gt;"",1,0))</f>
        <v/>
      </c>
      <c r="AZ18" s="19" t="str">
        <f ca="1">IF(Table_Question_Sets[[#This Row],[Header]]="Yes","",_xlfn.NUMBERVALUE(INDIRECT(SUBSTITUTE(ADDRESS(1,COLUMN(),4),"1","")&amp;ROW()+1))+IF(Table_Question_Sets[[#This Row],[Property]]&lt;&gt;"",1,0))</f>
        <v/>
      </c>
      <c r="BA18" s="19" t="str">
        <f t="array" aca="1" ref="BA1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8" s="1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8" s="1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8" s="1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8" s="1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8" s="3" t="str">
        <f xml:space="preserve">
IF(Table_Question_Sets[[#This Row],[Row]]="Yes","]},{""className"": ""row"",""fieldGroup"": [","")&amp;
Table_Question_Sets[[#This Row],[Config Field]]</f>
        <v/>
      </c>
      <c r="BG18"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"contact":[{"className": "row","fieldGroup":[{"key": "contactName","type": "input-field","className":"col-xs-12 col-md-6","templateOptions":{"label":"Name"},"validators":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Validators.compose([ValidationService.isPhoneNumber()])}}]}],</v>
      </c>
      <c r="BH18"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8" s="3" t="str">
        <f>IF(AND(Table_Question_Sets[[#This Row],[Header]]="",Table_Question_Sets[[#This Row],[Property]]&lt;&gt;"",Table_Question_Sets[[#This Row],[Field Type]]&lt;&gt;""),
""""&amp;Table_Question_Sets[[#This Row],[Key]]&amp;"""","")</f>
        <v/>
      </c>
      <c r="BJ18"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"contact":["contactName","contactEmail","contactPhone","contactMobile"],</v>
      </c>
      <c r="BK18" s="3" t="str">
        <f>IF(AND(Table_Question_Sets[[#This Row],[Header]]&lt;&gt;"Yes",Table_Question_Sets[[#This Row],[Property]]&lt;&gt;"",Table_Question_Sets[[#This Row],[Workflow Role]]&lt;&gt;""),
""""&amp;Table_Question_Sets[[#This Row],[Workflow Role]]&amp;""":"""&amp;Table_Question_Sets[[#This Row],[Key]]&amp;"""","")</f>
        <v/>
      </c>
      <c r="BL18" s="3" t="str">
        <f ca="1">IF(Table_Question_Sets[[#This Row],[Header]]="Yes","",_xlfn.NUMBERVALUE(INDIRECT(SUBSTITUTE(ADDRESS(1,COLUMN(),4),"1","")&amp;ROW()+1))+IF(OR(Table_Question_Sets[[#This Row],[Value]]&lt;&gt;"",AND(Table_Question_Sets[[#This Row],[Data Type]]="Repeating",Table_Question_Sets[[#This Row],[Calculation Repeating]]&lt;&gt;"")),1,0))</f>
        <v/>
      </c>
      <c r="BM18" s="3" t="str">
        <f ca="1" xml:space="preserve">
IF(Table_Question_Sets[[#This Row],[Data Type]]="Repeating",
OFFSET(Table_Repeating_Question_Sets[[#Headers],[Property]],MATCH(Table_Question_Sets[[#This Row],[Property]],Table_Repeating_Question_Sets[Property],0),MATCH("Calculation",Table_Repeating_Question_Sets[#Headers],0)-1,1,1),
"")</f>
        <v/>
      </c>
      <c r="BN18"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8"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"contact":{"contactName": "SDFSDF","contactEmail": "SFDFSD@SFDFDS.COM"},</v>
      </c>
      <c r="BP18" s="3" t="str">
        <f ca="1">IF(ISNUMBER(Table_Question_Sets[[#This Row],[Config Use Row]]),INDEX(Table_Question_Sets[Config Rollup],Table_Question_Sets[[#This Row],[Config Use Row]]),"")</f>
        <v/>
      </c>
      <c r="BQ18" s="3" t="str">
        <f ca="1">IF(ISNUMBER(Table_Question_Sets[[#This Row],[Config Use Row]]),INDEX(Table_Question_Sets[Config Keys Nested Rollup],Table_Question_Sets[[#This Row],[Config Use Row]]),"")</f>
        <v/>
      </c>
      <c r="BR18" s="3" t="str">
        <f ca="1">IF(ISNUMBER(Table_Question_Sets[[#This Row],[Config Use Row]]),INDEX(Table_Question_Sets[Calculation Rollup],Table_Question_Sets[[#This Row],[Config Use Row]]),"")</f>
        <v/>
      </c>
    </row>
    <row r="19" spans="2:70" s="13" customFormat="1" ht="18" hidden="1" customHeight="1">
      <c r="B19" s="7"/>
      <c r="C19" s="7"/>
      <c r="D19" s="7" t="str">
        <f ca="1">IF(Table_Question_Sets[[#This Row],[Header]]="Yes","",
IF(INDIRECT(SUBSTITUTE(ADDRESS(1,COLUMN(),4),"1","")&amp;ROW()-1)="",
INDIRECT(SUBSTITUTE(ADDRESS(1,COLUMN(Table_Question_Sets[[#This Row],[Property]]),4),"1","")&amp;ROW()-1),
INDIRECT(SUBSTITUTE(ADDRESS(1,COLUMN(),4),"1","")&amp;ROW()-1)))</f>
        <v>Contact</v>
      </c>
      <c r="E1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19" s="7" t="str">
        <f>IF(Table_Question_Sets[[#This Row],[Header]]="Yes","",IF(Table_Question_Sets[[#This Row],[Property]]&lt;&gt;"",SUBSTITUTE(Table_Question_Sets[[#This Row],[Property]]," ",""),""))</f>
        <v/>
      </c>
      <c r="G19" s="52"/>
      <c r="H19" s="7"/>
      <c r="I19" s="7"/>
      <c r="J19" s="7"/>
      <c r="K19" s="36"/>
      <c r="L19" s="46"/>
      <c r="M19" s="46"/>
      <c r="N19" s="16"/>
      <c r="O19" s="16"/>
      <c r="P19" s="16"/>
      <c r="Q19" s="16"/>
      <c r="R19" s="16"/>
      <c r="S19" s="16"/>
      <c r="T19" s="7"/>
      <c r="U19" s="7"/>
      <c r="V19" s="7"/>
      <c r="W19" s="7"/>
      <c r="X19" s="7"/>
      <c r="Y19" s="7"/>
      <c r="Z19" s="7"/>
      <c r="AA19" s="7"/>
      <c r="AB19" s="7"/>
      <c r="AC19" s="7"/>
      <c r="AD19" s="7"/>
      <c r="AE19" s="7"/>
      <c r="AF19" s="7"/>
      <c r="AG19" s="7"/>
      <c r="AH19" s="46"/>
      <c r="AI19" s="46"/>
      <c r="AJ19" s="7"/>
      <c r="AK19"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19" s="92"/>
      <c r="AM1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1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19" s="7"/>
      <c r="AP19" s="16"/>
      <c r="AQ19" s="7"/>
      <c r="AR19" s="7"/>
      <c r="AS19" s="7"/>
      <c r="AT19" s="7"/>
      <c r="AU19" s="7"/>
      <c r="AV1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19" s="16" t="str">
        <f>IF(OR(Table_Question_Sets[[#This Row],[Header]]="Yes",Table_Question_Sets[[#This Row],[Text]]=""),"",IF(OR(Table_Question_Sets[[#This Row],[Text]]="true",Table_Question_Sets[[#This Row],[Text]]="false",ISNUMBER(Table_Question_Sets[[#This Row],[Text]])),Table_Question_Sets[[#This Row],[Text]],""""&amp;Table_Question_Sets[[#This Row],[Text]]&amp;""""))</f>
        <v/>
      </c>
      <c r="AX19" s="16" t="str">
        <f>IF(AND(Table_Question_Sets[[#This Row],[Header]]&lt;&gt;"Yes",Table_Question_Sets[[#This Row],[Property]]&lt;&gt;"",Table_Question_Sets[[#This Row],[Summary Label]]&lt;&gt;""),""""&amp;Table_Question_Sets[[#This Row],[Key]]&amp;""": """&amp;Table_Question_Sets[[#This Row],[Summary Label]]&amp;"""","")</f>
        <v/>
      </c>
      <c r="AY19" s="16">
        <f ca="1">IF(Table_Question_Sets[[#This Row],[Header]]="Yes","",_xlfn.NUMBERVALUE(INDIRECT(SUBSTITUTE(ADDRESS(1,COLUMN(),4),"1","")&amp;ROW()-1))+IF(Table_Question_Sets[[#This Row],[Property]]&lt;&gt;"",1,0))</f>
        <v>0</v>
      </c>
      <c r="AZ19" s="16">
        <f ca="1">IF(Table_Question_Sets[[#This Row],[Header]]="Yes","",_xlfn.NUMBERVALUE(INDIRECT(SUBSTITUTE(ADDRESS(1,COLUMN(),4),"1","")&amp;ROW()+1))+IF(Table_Question_Sets[[#This Row],[Property]]&lt;&gt;"",1,0))</f>
        <v>4</v>
      </c>
      <c r="BA19" s="16" t="str">
        <f t="array" aca="1" ref="BA1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19"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19"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19" s="16"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19" s="1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19" s="7" t="str">
        <f xml:space="preserve">
IF(Table_Question_Sets[[#This Row],[Row]]="Yes","]},{""className"": ""row"",""fieldGroup"": [","")&amp;
Table_Question_Sets[[#This Row],[Config Field]]</f>
        <v/>
      </c>
      <c r="BG1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Validators.compose([ValidationService.isPhoneNumber()])}}</v>
      </c>
      <c r="BH1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19" s="7" t="str">
        <f>IF(AND(Table_Question_Sets[[#This Row],[Header]]="",Table_Question_Sets[[#This Row],[Property]]&lt;&gt;"",Table_Question_Sets[[#This Row],[Field Type]]&lt;&gt;""),
""""&amp;Table_Question_Sets[[#This Row],[Key]]&amp;"""","")</f>
        <v/>
      </c>
      <c r="BJ1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v>
      </c>
      <c r="BK19" s="7" t="str">
        <f>IF(AND(Table_Question_Sets[[#This Row],[Header]]&lt;&gt;"Yes",Table_Question_Sets[[#This Row],[Property]]&lt;&gt;"",Table_Question_Sets[[#This Row],[Workflow Role]]&lt;&gt;""),
""""&amp;Table_Question_Sets[[#This Row],[Workflow Role]]&amp;""":"""&amp;Table_Question_Sets[[#This Row],[Key]]&amp;"""","")</f>
        <v/>
      </c>
      <c r="BL19" s="7">
        <f ca="1">IF(Table_Question_Sets[[#This Row],[Header]]="Yes","",_xlfn.NUMBERVALUE(INDIRECT(SUBSTITUTE(ADDRESS(1,COLUMN(),4),"1","")&amp;ROW()+1))+IF(OR(Table_Question_Sets[[#This Row],[Value]]&lt;&gt;"",AND(Table_Question_Sets[[#This Row],[Data Type]]="Repeating",Table_Question_Sets[[#This Row],[Calculation Repeating]]&lt;&gt;"")),1,0))</f>
        <v>2</v>
      </c>
      <c r="BM19" s="7" t="str">
        <f ca="1" xml:space="preserve">
IF(Table_Question_Sets[[#This Row],[Data Type]]="Repeating",
OFFSET(Table_Repeating_Question_Sets[[#Headers],[Property]],MATCH(Table_Question_Sets[[#This Row],[Property]],Table_Repeating_Question_Sets[Property],0),MATCH("Calculation",Table_Repeating_Question_Sets[#Headers],0)-1,1,1),
"")</f>
        <v/>
      </c>
      <c r="BN1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1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"contactName": "SDFSDF","contactEmail": "SFDFSD@SFDFDS.COM"</v>
      </c>
      <c r="BP19" s="7" t="str">
        <f ca="1">IF(ISNUMBER(Table_Question_Sets[[#This Row],[Config Use Row]]),INDEX(Table_Question_Sets[Config Rollup],Table_Question_Sets[[#This Row],[Config Use Row]]),"")</f>
        <v/>
      </c>
      <c r="BQ19" s="7" t="str">
        <f ca="1">IF(ISNUMBER(Table_Question_Sets[[#This Row],[Config Use Row]]),INDEX(Table_Question_Sets[Config Keys Nested Rollup],Table_Question_Sets[[#This Row],[Config Use Row]]),"")</f>
        <v/>
      </c>
      <c r="BR19" s="7" t="str">
        <f ca="1">IF(ISNUMBER(Table_Question_Sets[[#This Row],[Config Use Row]]),INDEX(Table_Question_Sets[Calculation Rollup],Table_Question_Sets[[#This Row],[Config Use Row]]),"")</f>
        <v/>
      </c>
    </row>
    <row r="20" spans="2:70" s="13" customFormat="1" ht="21" customHeight="1">
      <c r="B20" s="8" t="s">
        <v>114</v>
      </c>
      <c r="C20" s="7"/>
      <c r="D20" s="7" t="str">
        <f ca="1">IF(Table_Question_Sets[[#This Row],[Header]]="Yes","",
IF(INDIRECT(SUBSTITUTE(ADDRESS(1,COLUMN(),4),"1","")&amp;ROW()-1)="",
INDIRECT(SUBSTITUTE(ADDRESS(1,COLUMN(Table_Question_Sets[[#This Row],[Property]]),4),"1","")&amp;ROW()-1),
INDIRECT(SUBSTITUTE(ADDRESS(1,COLUMN(),4),"1","")&amp;ROW()-1)))</f>
        <v>Contact</v>
      </c>
      <c r="E2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contactName</v>
      </c>
      <c r="F20" s="7" t="str">
        <f>IF(Table_Question_Sets[[#This Row],[Header]]="Yes","",IF(Table_Question_Sets[[#This Row],[Property]]&lt;&gt;"",SUBSTITUTE(Table_Question_Sets[[#This Row],[Property]]," ",""),""))</f>
        <v>ContactName</v>
      </c>
      <c r="G20" s="52" t="s">
        <v>115</v>
      </c>
      <c r="H20" s="7" t="s">
        <v>47</v>
      </c>
      <c r="I20" s="7" t="s">
        <v>47</v>
      </c>
      <c r="J20" s="7"/>
      <c r="K20" s="38" t="s">
        <v>71</v>
      </c>
      <c r="L20" s="47"/>
      <c r="M20" s="47"/>
      <c r="N20" s="16"/>
      <c r="O20" s="16"/>
      <c r="P20" s="16"/>
      <c r="Q20" s="16"/>
      <c r="R20" s="16"/>
      <c r="S20" s="16"/>
      <c r="T20" s="8" t="s">
        <v>116</v>
      </c>
      <c r="U20" s="8"/>
      <c r="V20" s="8"/>
      <c r="W20" s="7"/>
      <c r="X20" s="8"/>
      <c r="Y20" s="7"/>
      <c r="Z20" s="7"/>
      <c r="AA20" s="7"/>
      <c r="AB20" s="7"/>
      <c r="AC20" s="7"/>
      <c r="AD20" s="7"/>
      <c r="AE20" s="7"/>
      <c r="AF20" s="7"/>
      <c r="AG20" s="7"/>
      <c r="AH20" s="46"/>
      <c r="AI20" s="46"/>
      <c r="AJ20" s="7"/>
      <c r="AK20"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SDFSDF</v>
      </c>
      <c r="AL20" s="92"/>
      <c r="AM2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0" s="7"/>
      <c r="AP20" s="16"/>
      <c r="AQ20" s="7"/>
      <c r="AR20" s="7"/>
      <c r="AS20" s="7" t="s">
        <v>117</v>
      </c>
      <c r="AT20" s="7"/>
      <c r="AU20" s="7"/>
      <c r="AV20"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SDFSDF</v>
      </c>
      <c r="AW20" s="16" t="str">
        <f>IF(OR(Table_Question_Sets[[#This Row],[Header]]="Yes",Table_Question_Sets[[#This Row],[Text]]=""),"",IF(OR(Table_Question_Sets[[#This Row],[Text]]="true",Table_Question_Sets[[#This Row],[Text]]="false",ISNUMBER(Table_Question_Sets[[#This Row],[Text]])),Table_Question_Sets[[#This Row],[Text]],""""&amp;Table_Question_Sets[[#This Row],[Text]]&amp;""""))</f>
        <v>"SDFSDF"</v>
      </c>
      <c r="AX20" s="16" t="str">
        <f>IF(AND(Table_Question_Sets[[#This Row],[Header]]&lt;&gt;"Yes",Table_Question_Sets[[#This Row],[Property]]&lt;&gt;"",Table_Question_Sets[[#This Row],[Summary Label]]&lt;&gt;""),""""&amp;Table_Question_Sets[[#This Row],[Key]]&amp;""": """&amp;Table_Question_Sets[[#This Row],[Summary Label]]&amp;"""","")</f>
        <v/>
      </c>
      <c r="AY20" s="16">
        <f ca="1">IF(Table_Question_Sets[[#This Row],[Header]]="Yes","",_xlfn.NUMBERVALUE(INDIRECT(SUBSTITUTE(ADDRESS(1,COLUMN(),4),"1","")&amp;ROW()-1))+IF(Table_Question_Sets[[#This Row],[Property]]&lt;&gt;"",1,0))</f>
        <v>1</v>
      </c>
      <c r="AZ20" s="16">
        <f ca="1">IF(Table_Question_Sets[[#This Row],[Header]]="Yes","",_xlfn.NUMBERVALUE(INDIRECT(SUBSTITUTE(ADDRESS(1,COLUMN(),4),"1","")&amp;ROW()+1))+IF(Table_Question_Sets[[#This Row],[Property]]&lt;&gt;"",1,0))</f>
        <v>4</v>
      </c>
      <c r="BA20" s="16" t="str">
        <f t="array" aca="1" ref="BA2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0"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0"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0"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"templateOptions":{"label":"Name"}</v>
      </c>
      <c r="BE20"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"contactName","type": "input-field","className":"col-xs-12 col-md-6","templateOptions":{"label":"Name"},"validators": {"validation": Validators.compose([ValidationService.required('true', '')])}}</v>
      </c>
      <c r="BF20" s="7" t="str">
        <f ca="1" xml:space="preserve">
IF(Table_Question_Sets[[#This Row],[Row]]="Yes","]},{""className"": ""row"",""fieldGroup"": [","")&amp;
Table_Question_Sets[[#This Row],[Config Field]]</f>
        <v>{"key": "contactName","type": "input-field","className":"col-xs-12 col-md-6","templateOptions":{"label":"Name"},"validators": {"validation": Validators.compose([ValidationService.required('true', '')])}}</v>
      </c>
      <c r="BG2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"contactName","type": "input-field","className":"col-xs-12 col-md-6","templateOptions":{"label":"Name"},"validators":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Validators.compose([ValidationService.isPhoneNumber()])}}</v>
      </c>
      <c r="BH2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0" s="7" t="str">
        <f>IF(AND(Table_Question_Sets[[#This Row],[Header]]="",Table_Question_Sets[[#This Row],[Property]]&lt;&gt;"",Table_Question_Sets[[#This Row],[Field Type]]&lt;&gt;""),
""""&amp;Table_Question_Sets[[#This Row],[Key]]&amp;"""","")</f>
        <v>"contactName"</v>
      </c>
      <c r="BJ2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"contactName","contactEmail","contactPhone","contactMobile"</v>
      </c>
      <c r="BK20" s="7" t="str">
        <f>IF(AND(Table_Question_Sets[[#This Row],[Header]]&lt;&gt;"Yes",Table_Question_Sets[[#This Row],[Property]]&lt;&gt;"",Table_Question_Sets[[#This Row],[Workflow Role]]&lt;&gt;""),
""""&amp;Table_Question_Sets[[#This Row],[Workflow Role]]&amp;""":"""&amp;Table_Question_Sets[[#This Row],[Key]]&amp;"""","")</f>
        <v>"customerName":"contactName"</v>
      </c>
      <c r="BL20" s="7">
        <f ca="1">IF(Table_Question_Sets[[#This Row],[Header]]="Yes","",_xlfn.NUMBERVALUE(INDIRECT(SUBSTITUTE(ADDRESS(1,COLUMN(),4),"1","")&amp;ROW()+1))+IF(OR(Table_Question_Sets[[#This Row],[Value]]&lt;&gt;"",AND(Table_Question_Sets[[#This Row],[Data Type]]="Repeating",Table_Question_Sets[[#This Row],[Calculation Repeating]]&lt;&gt;"")),1,0))</f>
        <v>2</v>
      </c>
      <c r="BM20" s="7" t="str">
        <f ca="1" xml:space="preserve">
IF(Table_Question_Sets[[#This Row],[Data Type]]="Repeating",
OFFSET(Table_Repeating_Question_Sets[[#Headers],[Property]],MATCH(Table_Question_Sets[[#This Row],[Property]],Table_Repeating_Question_Sets[Property],0),MATCH("Calculation",Table_Repeating_Question_Sets[#Headers],0)-1,1,1),
"")</f>
        <v/>
      </c>
      <c r="BN2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"contactName": "SDFSDF"</v>
      </c>
      <c r="BO2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"contactName": "SDFSDF","contactEmail": "SFDFSD@SFDFDS.COM"</v>
      </c>
      <c r="BP20" s="7" t="str">
        <f ca="1">IF(ISNUMBER(Table_Question_Sets[[#This Row],[Config Use Row]]),INDEX(Table_Question_Sets[Config Rollup],Table_Question_Sets[[#This Row],[Config Use Row]]),"")</f>
        <v/>
      </c>
      <c r="BQ20" s="7" t="str">
        <f ca="1">IF(ISNUMBER(Table_Question_Sets[[#This Row],[Config Use Row]]),INDEX(Table_Question_Sets[Config Keys Nested Rollup],Table_Question_Sets[[#This Row],[Config Use Row]]),"")</f>
        <v/>
      </c>
      <c r="BR20" s="7" t="str">
        <f ca="1">IF(ISNUMBER(Table_Question_Sets[[#This Row],[Config Use Row]]),INDEX(Table_Question_Sets[Calculation Rollup],Table_Question_Sets[[#This Row],[Config Use Row]]),"")</f>
        <v/>
      </c>
    </row>
    <row r="21" spans="2:70" s="13" customFormat="1" ht="21" customHeight="1">
      <c r="B21" s="8" t="s">
        <v>118</v>
      </c>
      <c r="C21" s="7"/>
      <c r="D21" s="7" t="str">
        <f ca="1">IF(Table_Question_Sets[[#This Row],[Header]]="Yes","",
IF(INDIRECT(SUBSTITUTE(ADDRESS(1,COLUMN(),4),"1","")&amp;ROW()-1)="",
INDIRECT(SUBSTITUTE(ADDRESS(1,COLUMN(Table_Question_Sets[[#This Row],[Property]]),4),"1","")&amp;ROW()-1),
INDIRECT(SUBSTITUTE(ADDRESS(1,COLUMN(),4),"1","")&amp;ROW()-1)))</f>
        <v>Contact</v>
      </c>
      <c r="E2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contactEmail</v>
      </c>
      <c r="F21" s="7" t="str">
        <f>IF(Table_Question_Sets[[#This Row],[Header]]="Yes","",IF(Table_Question_Sets[[#This Row],[Property]]&lt;&gt;"",SUBSTITUTE(Table_Question_Sets[[#This Row],[Property]]," ",""),""))</f>
        <v>ContactEmail</v>
      </c>
      <c r="G21" s="52" t="s">
        <v>119</v>
      </c>
      <c r="H21" s="7" t="s">
        <v>120</v>
      </c>
      <c r="I21" s="7" t="s">
        <v>47</v>
      </c>
      <c r="J21" s="7"/>
      <c r="K21" s="38" t="s">
        <v>71</v>
      </c>
      <c r="L21" s="46"/>
      <c r="M21" s="46"/>
      <c r="N21" s="16"/>
      <c r="O21" s="16"/>
      <c r="P21" s="16"/>
      <c r="Q21" s="16"/>
      <c r="R21" s="16"/>
      <c r="S21" s="16"/>
      <c r="T21" s="8" t="s">
        <v>120</v>
      </c>
      <c r="U21" s="8"/>
      <c r="V21" s="7"/>
      <c r="W21" s="7"/>
      <c r="X21" s="7"/>
      <c r="Y21" s="7"/>
      <c r="Z21" s="7"/>
      <c r="AA21" s="7"/>
      <c r="AB21" s="7"/>
      <c r="AC21" s="7"/>
      <c r="AD21" s="7"/>
      <c r="AE21" s="7"/>
      <c r="AF21" s="7"/>
      <c r="AG21" s="7"/>
      <c r="AH21" s="46"/>
      <c r="AI21" s="46"/>
      <c r="AJ21" s="7"/>
      <c r="AK21"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SFDFSD@SFDFDS.COM</v>
      </c>
      <c r="AL21" s="92"/>
      <c r="AM2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1" s="8"/>
      <c r="AP21" s="16"/>
      <c r="AQ21" s="7"/>
      <c r="AR21" s="7"/>
      <c r="AS21" s="7" t="s">
        <v>121</v>
      </c>
      <c r="AT21" s="7"/>
      <c r="AU21" s="7"/>
      <c r="AV2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SFDFSD@SFDFDS.COM</v>
      </c>
      <c r="AW21" s="16" t="str">
        <f>IF(OR(Table_Question_Sets[[#This Row],[Header]]="Yes",Table_Question_Sets[[#This Row],[Text]]=""),"",IF(OR(Table_Question_Sets[[#This Row],[Text]]="true",Table_Question_Sets[[#This Row],[Text]]="false",ISNUMBER(Table_Question_Sets[[#This Row],[Text]])),Table_Question_Sets[[#This Row],[Text]],""""&amp;Table_Question_Sets[[#This Row],[Text]]&amp;""""))</f>
        <v>"SFDFSD@SFDFDS.COM"</v>
      </c>
      <c r="AX21" s="16" t="str">
        <f>IF(AND(Table_Question_Sets[[#This Row],[Header]]&lt;&gt;"Yes",Table_Question_Sets[[#This Row],[Property]]&lt;&gt;"",Table_Question_Sets[[#This Row],[Summary Label]]&lt;&gt;""),""""&amp;Table_Question_Sets[[#This Row],[Key]]&amp;""": """&amp;Table_Question_Sets[[#This Row],[Summary Label]]&amp;"""","")</f>
        <v/>
      </c>
      <c r="AY21" s="16">
        <f ca="1">IF(Table_Question_Sets[[#This Row],[Header]]="Yes","",_xlfn.NUMBERVALUE(INDIRECT(SUBSTITUTE(ADDRESS(1,COLUMN(),4),"1","")&amp;ROW()-1))+IF(Table_Question_Sets[[#This Row],[Property]]&lt;&gt;"",1,0))</f>
        <v>2</v>
      </c>
      <c r="AZ21" s="16">
        <f ca="1">IF(Table_Question_Sets[[#This Row],[Header]]="Yes","",_xlfn.NUMBERVALUE(INDIRECT(SUBSTITUTE(ADDRESS(1,COLUMN(),4),"1","")&amp;ROW()+1))+IF(Table_Question_Sets[[#This Row],[Property]]&lt;&gt;"",1,0))</f>
        <v>3</v>
      </c>
      <c r="BA21" s="16" t="str">
        <f t="array" aca="1" ref="BA2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1"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ValidationService.isEmail()])}</v>
      </c>
      <c r="BC21"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1"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"templateOptions":{"label":"Email"}</v>
      </c>
      <c r="BE21"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"contactEmail","type": "input-field","className":"col-xs-12 col-md-6","templateOptions":{"label":"Email"},"validators": {"validation": Validators.compose([ValidationService.required('true', ''), ValidationService.isEmail()])}}</v>
      </c>
      <c r="BF21" s="7" t="str">
        <f ca="1" xml:space="preserve">
IF(Table_Question_Sets[[#This Row],[Row]]="Yes","]},{""className"": ""row"",""fieldGroup"": [","")&amp;
Table_Question_Sets[[#This Row],[Config Field]]</f>
        <v>{"key": "contactEmail","type": "input-field","className":"col-xs-12 col-md-6","templateOptions":{"label":"Email"},"validators": {"validation": Validators.compose([ValidationService.required('true', ''), ValidationService.isEmail()])}}</v>
      </c>
      <c r="BG2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Validators.compose([ValidationService.isPhoneNumber()])}}</v>
      </c>
      <c r="BH2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1" s="7" t="str">
        <f>IF(AND(Table_Question_Sets[[#This Row],[Header]]="",Table_Question_Sets[[#This Row],[Property]]&lt;&gt;"",Table_Question_Sets[[#This Row],[Field Type]]&lt;&gt;""),
""""&amp;Table_Question_Sets[[#This Row],[Key]]&amp;"""","")</f>
        <v>"contactEmail"</v>
      </c>
      <c r="BJ2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"contactEmail","contactPhone","contactMobile"</v>
      </c>
      <c r="BK21" s="7" t="str">
        <f>IF(AND(Table_Question_Sets[[#This Row],[Header]]&lt;&gt;"Yes",Table_Question_Sets[[#This Row],[Property]]&lt;&gt;"",Table_Question_Sets[[#This Row],[Workflow Role]]&lt;&gt;""),
""""&amp;Table_Question_Sets[[#This Row],[Workflow Role]]&amp;""":"""&amp;Table_Question_Sets[[#This Row],[Key]]&amp;"""","")</f>
        <v>"customerEmail":"contactEmail"</v>
      </c>
      <c r="BL21" s="7">
        <f ca="1">IF(Table_Question_Sets[[#This Row],[Header]]="Yes","",_xlfn.NUMBERVALUE(INDIRECT(SUBSTITUTE(ADDRESS(1,COLUMN(),4),"1","")&amp;ROW()+1))+IF(OR(Table_Question_Sets[[#This Row],[Value]]&lt;&gt;"",AND(Table_Question_Sets[[#This Row],[Data Type]]="Repeating",Table_Question_Sets[[#This Row],[Calculation Repeating]]&lt;&gt;"")),1,0))</f>
        <v>1</v>
      </c>
      <c r="BM21" s="7" t="str">
        <f ca="1" xml:space="preserve">
IF(Table_Question_Sets[[#This Row],[Data Type]]="Repeating",
OFFSET(Table_Repeating_Question_Sets[[#Headers],[Property]],MATCH(Table_Question_Sets[[#This Row],[Property]],Table_Repeating_Question_Sets[Property],0),MATCH("Calculation",Table_Repeating_Question_Sets[#Headers],0)-1,1,1),
"")</f>
        <v/>
      </c>
      <c r="BN2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"contactEmail": "SFDFSD@SFDFDS.COM"</v>
      </c>
      <c r="BO2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"contactEmail": "SFDFSD@SFDFDS.COM"</v>
      </c>
      <c r="BP21" s="7" t="str">
        <f ca="1">IF(ISNUMBER(Table_Question_Sets[[#This Row],[Config Use Row]]),INDEX(Table_Question_Sets[Config Rollup],Table_Question_Sets[[#This Row],[Config Use Row]]),"")</f>
        <v/>
      </c>
      <c r="BQ21" s="7" t="str">
        <f ca="1">IF(ISNUMBER(Table_Question_Sets[[#This Row],[Config Use Row]]),INDEX(Table_Question_Sets[Config Keys Nested Rollup],Table_Question_Sets[[#This Row],[Config Use Row]]),"")</f>
        <v/>
      </c>
      <c r="BR21" s="7" t="str">
        <f ca="1">IF(ISNUMBER(Table_Question_Sets[[#This Row],[Config Use Row]]),INDEX(Table_Question_Sets[Calculation Rollup],Table_Question_Sets[[#This Row],[Config Use Row]]),"")</f>
        <v/>
      </c>
    </row>
    <row r="22" spans="2:70" s="13" customFormat="1" ht="21" customHeight="1">
      <c r="B22" s="8" t="s">
        <v>122</v>
      </c>
      <c r="C22" s="7"/>
      <c r="D22" s="7" t="str">
        <f ca="1">IF(Table_Question_Sets[[#This Row],[Header]]="Yes","",
IF(INDIRECT(SUBSTITUTE(ADDRESS(1,COLUMN(),4),"1","")&amp;ROW()-1)="",
INDIRECT(SUBSTITUTE(ADDRESS(1,COLUMN(Table_Question_Sets[[#This Row],[Property]]),4),"1","")&amp;ROW()-1),
INDIRECT(SUBSTITUTE(ADDRESS(1,COLUMN(),4),"1","")&amp;ROW()-1)))</f>
        <v>Contact</v>
      </c>
      <c r="E2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contactPhone</v>
      </c>
      <c r="F22" s="7" t="str">
        <f>IF(Table_Question_Sets[[#This Row],[Header]]="Yes","",IF(Table_Question_Sets[[#This Row],[Property]]&lt;&gt;"",SUBSTITUTE(Table_Question_Sets[[#This Row],[Property]]," ",""),""))</f>
        <v>ContactPhone</v>
      </c>
      <c r="G22" s="52"/>
      <c r="H22" s="7" t="s">
        <v>123</v>
      </c>
      <c r="I22" s="7" t="s">
        <v>47</v>
      </c>
      <c r="J22" s="7"/>
      <c r="K22" s="38"/>
      <c r="L22" s="46"/>
      <c r="M22" s="46"/>
      <c r="N22" s="16"/>
      <c r="O22" s="16"/>
      <c r="P22" s="16"/>
      <c r="Q22" s="16"/>
      <c r="R22" s="16"/>
      <c r="S22" s="16"/>
      <c r="T22" s="8" t="s">
        <v>123</v>
      </c>
      <c r="U22" s="8"/>
      <c r="V22" s="7"/>
      <c r="W22" s="7"/>
      <c r="X22" s="7"/>
      <c r="Y22" s="7"/>
      <c r="Z22" s="7"/>
      <c r="AA22" s="7"/>
      <c r="AB22" s="7"/>
      <c r="AC22" s="7"/>
      <c r="AD22" s="7"/>
      <c r="AE22" s="7"/>
      <c r="AF22" s="7"/>
      <c r="AG22" s="7"/>
      <c r="AH22" s="46"/>
      <c r="AI22" s="46"/>
      <c r="AJ22" s="7"/>
      <c r="AK22"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2" s="92"/>
      <c r="AM2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2" s="7"/>
      <c r="AP22" s="16"/>
      <c r="AQ22" s="7"/>
      <c r="AR22" s="7"/>
      <c r="AS22" s="7" t="s">
        <v>124</v>
      </c>
      <c r="AT22" s="7"/>
      <c r="AU22" s="7"/>
      <c r="AV2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22" s="16" t="str">
        <f>IF(OR(Table_Question_Sets[[#This Row],[Header]]="Yes",Table_Question_Sets[[#This Row],[Text]]=""),"",IF(OR(Table_Question_Sets[[#This Row],[Text]]="true",Table_Question_Sets[[#This Row],[Text]]="false",ISNUMBER(Table_Question_Sets[[#This Row],[Text]])),Table_Question_Sets[[#This Row],[Text]],""""&amp;Table_Question_Sets[[#This Row],[Text]]&amp;""""))</f>
        <v/>
      </c>
      <c r="AX22" s="16" t="str">
        <f>IF(AND(Table_Question_Sets[[#This Row],[Header]]&lt;&gt;"Yes",Table_Question_Sets[[#This Row],[Property]]&lt;&gt;"",Table_Question_Sets[[#This Row],[Summary Label]]&lt;&gt;""),""""&amp;Table_Question_Sets[[#This Row],[Key]]&amp;""": """&amp;Table_Question_Sets[[#This Row],[Summary Label]]&amp;"""","")</f>
        <v/>
      </c>
      <c r="AY22" s="16">
        <f ca="1">IF(Table_Question_Sets[[#This Row],[Header]]="Yes","",_xlfn.NUMBERVALUE(INDIRECT(SUBSTITUTE(ADDRESS(1,COLUMN(),4),"1","")&amp;ROW()-1))+IF(Table_Question_Sets[[#This Row],[Property]]&lt;&gt;"",1,0))</f>
        <v>3</v>
      </c>
      <c r="AZ22" s="16">
        <f ca="1">IF(Table_Question_Sets[[#This Row],[Header]]="Yes","",_xlfn.NUMBERVALUE(INDIRECT(SUBSTITUTE(ADDRESS(1,COLUMN(),4),"1","")&amp;ROW()+1))+IF(Table_Question_Sets[[#This Row],[Property]]&lt;&gt;"",1,0))</f>
        <v>2</v>
      </c>
      <c r="BA22" s="16" t="str">
        <f t="array" aca="1" ref="BA2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2"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C22"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2"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"templateOptions":{"label":"Phone","formatTextInput":"phoneNumber","addonLeft":{"class":"fa fa-phone"}}</v>
      </c>
      <c r="BE2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"contactPhone","type": "input-field","className":"col-xs-12 col-md-6","templateOptions":{"label":"Phone","formatTextInput":"phoneNumber","addonLeft":{"class":"fa fa-phone"}},"validators": {"validation": Validators.compose([ValidationService.isPhoneNumber()])}}</v>
      </c>
      <c r="BF22" s="7" t="str">
        <f ca="1" xml:space="preserve">
IF(Table_Question_Sets[[#This Row],[Row]]="Yes","]},{""className"": ""row"",""fieldGroup"": [","")&amp;
Table_Question_Sets[[#This Row],[Config Field]]</f>
        <v>{"key": "contactPhone","type": "input-field","className":"col-xs-12 col-md-6","templateOptions":{"label":"Phone","formatTextInput":"phoneNumber","addonLeft":{"class":"fa fa-phone"}},"validators": {"validation": Validators.compose([ValidationService.isPhoneNumber()])}}</v>
      </c>
      <c r="BG2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Validators.compose([ValidationService.isPhoneNumber()])}}</v>
      </c>
      <c r="BH2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2" s="7" t="str">
        <f>IF(AND(Table_Question_Sets[[#This Row],[Header]]="",Table_Question_Sets[[#This Row],[Property]]&lt;&gt;"",Table_Question_Sets[[#This Row],[Field Type]]&lt;&gt;""),
""""&amp;Table_Question_Sets[[#This Row],[Key]]&amp;"""","")</f>
        <v>"contactPhone"</v>
      </c>
      <c r="BJ2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"contactPhone","contactMobile"</v>
      </c>
      <c r="BK22" s="7" t="str">
        <f>IF(AND(Table_Question_Sets[[#This Row],[Header]]&lt;&gt;"Yes",Table_Question_Sets[[#This Row],[Property]]&lt;&gt;"",Table_Question_Sets[[#This Row],[Workflow Role]]&lt;&gt;""),
""""&amp;Table_Question_Sets[[#This Row],[Workflow Role]]&amp;""":"""&amp;Table_Question_Sets[[#This Row],[Key]]&amp;"""","")</f>
        <v>"customerPhone":"contactPhone"</v>
      </c>
      <c r="BL22" s="7">
        <f ca="1">IF(Table_Question_Sets[[#This Row],[Header]]="Yes","",_xlfn.NUMBERVALUE(INDIRECT(SUBSTITUTE(ADDRESS(1,COLUMN(),4),"1","")&amp;ROW()+1))+IF(OR(Table_Question_Sets[[#This Row],[Value]]&lt;&gt;"",AND(Table_Question_Sets[[#This Row],[Data Type]]="Repeating",Table_Question_Sets[[#This Row],[Calculation Repeating]]&lt;&gt;"")),1,0))</f>
        <v>0</v>
      </c>
      <c r="BM22" s="7" t="str">
        <f ca="1" xml:space="preserve">
IF(Table_Question_Sets[[#This Row],[Data Type]]="Repeating",
OFFSET(Table_Repeating_Question_Sets[[#Headers],[Property]],MATCH(Table_Question_Sets[[#This Row],[Property]],Table_Repeating_Question_Sets[Property],0),MATCH("Calculation",Table_Repeating_Question_Sets[#Headers],0)-1,1,1),
"")</f>
        <v/>
      </c>
      <c r="BN2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2" s="7" t="str">
        <f ca="1">IF(ISNUMBER(Table_Question_Sets[[#This Row],[Config Use Row]]),INDEX(Table_Question_Sets[Config Rollup],Table_Question_Sets[[#This Row],[Config Use Row]]),"")</f>
        <v/>
      </c>
      <c r="BQ22" s="7" t="str">
        <f ca="1">IF(ISNUMBER(Table_Question_Sets[[#This Row],[Config Use Row]]),INDEX(Table_Question_Sets[Config Keys Nested Rollup],Table_Question_Sets[[#This Row],[Config Use Row]]),"")</f>
        <v/>
      </c>
      <c r="BR22" s="7" t="str">
        <f ca="1">IF(ISNUMBER(Table_Question_Sets[[#This Row],[Config Use Row]]),INDEX(Table_Question_Sets[Calculation Rollup],Table_Question_Sets[[#This Row],[Config Use Row]]),"")</f>
        <v/>
      </c>
    </row>
    <row r="23" spans="2:70" s="13" customFormat="1" ht="21" customHeight="1">
      <c r="B23" s="8" t="s">
        <v>125</v>
      </c>
      <c r="C23" s="7"/>
      <c r="D23" s="7" t="str">
        <f ca="1">IF(Table_Question_Sets[[#This Row],[Header]]="Yes","",
IF(INDIRECT(SUBSTITUTE(ADDRESS(1,COLUMN(),4),"1","")&amp;ROW()-1)="",
INDIRECT(SUBSTITUTE(ADDRESS(1,COLUMN(Table_Question_Sets[[#This Row],[Property]]),4),"1","")&amp;ROW()-1),
INDIRECT(SUBSTITUTE(ADDRESS(1,COLUMN(),4),"1","")&amp;ROW()-1)))</f>
        <v>Contact</v>
      </c>
      <c r="E2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contactMobile</v>
      </c>
      <c r="F23" s="7" t="str">
        <f>IF(Table_Question_Sets[[#This Row],[Header]]="Yes","",IF(Table_Question_Sets[[#This Row],[Property]]&lt;&gt;"",SUBSTITUTE(Table_Question_Sets[[#This Row],[Property]]," ",""),""))</f>
        <v>ContactMobile</v>
      </c>
      <c r="G23" s="52"/>
      <c r="H23" s="7" t="s">
        <v>123</v>
      </c>
      <c r="I23" s="7" t="s">
        <v>47</v>
      </c>
      <c r="J23" s="7"/>
      <c r="K23" s="38"/>
      <c r="L23" s="46"/>
      <c r="M23" s="46"/>
      <c r="N23" s="16"/>
      <c r="O23" s="16"/>
      <c r="P23" s="16"/>
      <c r="Q23" s="16"/>
      <c r="R23" s="16"/>
      <c r="S23" s="16"/>
      <c r="T23" s="7" t="s">
        <v>126</v>
      </c>
      <c r="U23" s="7"/>
      <c r="V23" s="7"/>
      <c r="W23" s="7"/>
      <c r="X23" s="7"/>
      <c r="Y23" s="7"/>
      <c r="Z23" s="7"/>
      <c r="AA23" s="7"/>
      <c r="AB23" s="7"/>
      <c r="AC23" s="7"/>
      <c r="AD23" s="7"/>
      <c r="AE23" s="7"/>
      <c r="AF23" s="7"/>
      <c r="AG23" s="7"/>
      <c r="AH23" s="46"/>
      <c r="AI23" s="46"/>
      <c r="AJ23" s="7"/>
      <c r="AK23"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3" s="92"/>
      <c r="AM2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3" s="7"/>
      <c r="AP23" s="16"/>
      <c r="AQ23" s="7"/>
      <c r="AR23" s="7"/>
      <c r="AS23" s="7" t="s">
        <v>127</v>
      </c>
      <c r="AT23" s="7"/>
      <c r="AU23" s="7"/>
      <c r="AV2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23" s="16" t="str">
        <f>IF(OR(Table_Question_Sets[[#This Row],[Header]]="Yes",Table_Question_Sets[[#This Row],[Text]]=""),"",IF(OR(Table_Question_Sets[[#This Row],[Text]]="true",Table_Question_Sets[[#This Row],[Text]]="false",ISNUMBER(Table_Question_Sets[[#This Row],[Text]])),Table_Question_Sets[[#This Row],[Text]],""""&amp;Table_Question_Sets[[#This Row],[Text]]&amp;""""))</f>
        <v/>
      </c>
      <c r="AX23" s="16" t="str">
        <f>IF(AND(Table_Question_Sets[[#This Row],[Header]]&lt;&gt;"Yes",Table_Question_Sets[[#This Row],[Property]]&lt;&gt;"",Table_Question_Sets[[#This Row],[Summary Label]]&lt;&gt;""),""""&amp;Table_Question_Sets[[#This Row],[Key]]&amp;""": """&amp;Table_Question_Sets[[#This Row],[Summary Label]]&amp;"""","")</f>
        <v/>
      </c>
      <c r="AY23" s="16">
        <f ca="1">IF(Table_Question_Sets[[#This Row],[Header]]="Yes","",_xlfn.NUMBERVALUE(INDIRECT(SUBSTITUTE(ADDRESS(1,COLUMN(),4),"1","")&amp;ROW()-1))+IF(Table_Question_Sets[[#This Row],[Property]]&lt;&gt;"",1,0))</f>
        <v>4</v>
      </c>
      <c r="AZ23" s="16">
        <f ca="1">IF(Table_Question_Sets[[#This Row],[Header]]="Yes","",_xlfn.NUMBERVALUE(INDIRECT(SUBSTITUTE(ADDRESS(1,COLUMN(),4),"1","")&amp;ROW()+1))+IF(Table_Question_Sets[[#This Row],[Property]]&lt;&gt;"",1,0))</f>
        <v>1</v>
      </c>
      <c r="BA23" s="16" t="str">
        <f t="array" aca="1" ref="BA2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3"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Validators.compose([ValidationService.isPhoneNumber()])}</v>
      </c>
      <c r="BC23"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3"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"templateOptions":{"label":"Mobile","formatTextInput":"phoneNumber","addonLeft":{"class":"fa fa-phone"}}</v>
      </c>
      <c r="BE2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"contactMobile","type": "input-field","className":"col-xs-12 col-md-6","templateOptions":{"label":"Mobile","formatTextInput":"phoneNumber","addonLeft":{"class":"fa fa-phone"}},"validators": {"validation": Validators.compose([ValidationService.isPhoneNumber()])}}</v>
      </c>
      <c r="BF23" s="7" t="str">
        <f ca="1" xml:space="preserve">
IF(Table_Question_Sets[[#This Row],[Row]]="Yes","]},{""className"": ""row"",""fieldGroup"": [","")&amp;
Table_Question_Sets[[#This Row],[Config Field]]</f>
        <v>{"key": "contactMobile","type": "input-field","className":"col-xs-12 col-md-6","templateOptions":{"label":"Mobile","formatTextInput":"phoneNumber","addonLeft":{"class":"fa fa-phone"}},"validators": {"validation": Validators.compose([ValidationService.isPhoneNumber()])}}</v>
      </c>
      <c r="BG2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"contactMobile","type": "input-field","className":"col-xs-12 col-md-6","templateOptions":{"label":"Mobile","formatTextInput":"phoneNumber","addonLeft":{"class":"fa fa-phone"}},"validators": {"validation": Validators.compose([ValidationService.isPhoneNumber()])}}</v>
      </c>
      <c r="BH2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3" s="7" t="str">
        <f>IF(AND(Table_Question_Sets[[#This Row],[Header]]="",Table_Question_Sets[[#This Row],[Property]]&lt;&gt;"",Table_Question_Sets[[#This Row],[Field Type]]&lt;&gt;""),
""""&amp;Table_Question_Sets[[#This Row],[Key]]&amp;"""","")</f>
        <v>"contactMobile"</v>
      </c>
      <c r="BJ2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"contactMobile"</v>
      </c>
      <c r="BK23" s="7" t="str">
        <f>IF(AND(Table_Question_Sets[[#This Row],[Header]]&lt;&gt;"Yes",Table_Question_Sets[[#This Row],[Property]]&lt;&gt;"",Table_Question_Sets[[#This Row],[Workflow Role]]&lt;&gt;""),
""""&amp;Table_Question_Sets[[#This Row],[Workflow Role]]&amp;""":"""&amp;Table_Question_Sets[[#This Row],[Key]]&amp;"""","")</f>
        <v>"customerMobile":"contactMobile"</v>
      </c>
      <c r="BL23" s="7">
        <f ca="1">IF(Table_Question_Sets[[#This Row],[Header]]="Yes","",_xlfn.NUMBERVALUE(INDIRECT(SUBSTITUTE(ADDRESS(1,COLUMN(),4),"1","")&amp;ROW()+1))+IF(OR(Table_Question_Sets[[#This Row],[Value]]&lt;&gt;"",AND(Table_Question_Sets[[#This Row],[Data Type]]="Repeating",Table_Question_Sets[[#This Row],[Calculation Repeating]]&lt;&gt;"")),1,0))</f>
        <v>0</v>
      </c>
      <c r="BM23" s="7" t="str">
        <f ca="1" xml:space="preserve">
IF(Table_Question_Sets[[#This Row],[Data Type]]="Repeating",
OFFSET(Table_Repeating_Question_Sets[[#Headers],[Property]],MATCH(Table_Question_Sets[[#This Row],[Property]],Table_Repeating_Question_Sets[Property],0),MATCH("Calculation",Table_Repeating_Question_Sets[#Headers],0)-1,1,1),
"")</f>
        <v/>
      </c>
      <c r="BN2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23" s="7" t="str">
        <f ca="1">IF(ISNUMBER(Table_Question_Sets[[#This Row],[Config Use Row]]),INDEX(Table_Question_Sets[Config Rollup],Table_Question_Sets[[#This Row],[Config Use Row]]),"")</f>
        <v/>
      </c>
      <c r="BQ23" s="7" t="str">
        <f ca="1">IF(ISNUMBER(Table_Question_Sets[[#This Row],[Config Use Row]]),INDEX(Table_Question_Sets[Config Keys Nested Rollup],Table_Question_Sets[[#This Row],[Config Use Row]]),"")</f>
        <v/>
      </c>
      <c r="BR23" s="7" t="str">
        <f ca="1">IF(ISNUMBER(Table_Question_Sets[[#This Row],[Config Use Row]]),INDEX(Table_Question_Sets[Calculation Rollup],Table_Question_Sets[[#This Row],[Config Use Row]]),"")</f>
        <v/>
      </c>
    </row>
    <row r="24" spans="2:70" ht="29.25" thickBot="1">
      <c r="B24" s="3" t="s">
        <v>128</v>
      </c>
      <c r="C24" s="3" t="s">
        <v>71</v>
      </c>
      <c r="D24" s="3" t="str">
        <f ca="1">IF(Table_Question_Sets[[#This Row],[Header]]="Yes","",
IF(INDIRECT(SUBSTITUTE(ADDRESS(1,COLUMN(),4),"1","")&amp;ROW()-1)="",
INDIRECT(SUBSTITUTE(ADDRESS(1,COLUMN(Table_Question_Sets[[#This Row],[Property]]),4),"1","")&amp;ROW()-1),
INDIRECT(SUBSTITUTE(ADDRESS(1,COLUMN(),4),"1","")&amp;ROW()-1)))</f>
        <v/>
      </c>
      <c r="E24"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personal</v>
      </c>
      <c r="F24" s="3" t="str">
        <f>IF(Table_Question_Sets[[#This Row],[Header]]="Yes","",IF(Table_Question_Sets[[#This Row],[Property]]&lt;&gt;"",SUBSTITUTE(Table_Question_Sets[[#This Row],[Property]]," ",""),""))</f>
        <v/>
      </c>
      <c r="G24" s="35"/>
      <c r="H24" s="3"/>
      <c r="I24" s="3"/>
      <c r="J24" s="3"/>
      <c r="K24" s="35"/>
      <c r="L24" s="45"/>
      <c r="M24" s="45"/>
      <c r="N24" s="19"/>
      <c r="O24" s="19"/>
      <c r="P24" s="19"/>
      <c r="Q24" s="19"/>
      <c r="R24" s="19"/>
      <c r="S24" s="19"/>
      <c r="T24" s="3"/>
      <c r="U24" s="3"/>
      <c r="V24" s="3"/>
      <c r="W24" s="3"/>
      <c r="X24" s="3"/>
      <c r="Y24" s="3"/>
      <c r="Z24" s="3"/>
      <c r="AA24" s="3"/>
      <c r="AB24" s="3"/>
      <c r="AC24" s="3"/>
      <c r="AD24" s="3"/>
      <c r="AE24" s="3"/>
      <c r="AF24" s="3"/>
      <c r="AG24" s="3"/>
      <c r="AH24" s="45"/>
      <c r="AI24" s="45"/>
      <c r="AJ24" s="3"/>
      <c r="AK24"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4" s="30"/>
      <c r="AM24"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4"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4" s="3"/>
      <c r="AP24" s="19"/>
      <c r="AQ24" s="3"/>
      <c r="AR24" s="3"/>
      <c r="AS24" s="3"/>
      <c r="AT24" s="3"/>
      <c r="AU24" s="3"/>
      <c r="AV24"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24" s="19" t="str">
        <f>IF(OR(Table_Question_Sets[[#This Row],[Header]]="Yes",Table_Question_Sets[[#This Row],[Text]]=""),"",IF(OR(Table_Question_Sets[[#This Row],[Text]]="true",Table_Question_Sets[[#This Row],[Text]]="false",ISNUMBER(Table_Question_Sets[[#This Row],[Text]])),Table_Question_Sets[[#This Row],[Text]],""""&amp;Table_Question_Sets[[#This Row],[Text]]&amp;""""))</f>
        <v/>
      </c>
      <c r="AX24" s="19" t="str">
        <f>IF(AND(Table_Question_Sets[[#This Row],[Header]]&lt;&gt;"Yes",Table_Question_Sets[[#This Row],[Property]]&lt;&gt;"",Table_Question_Sets[[#This Row],[Summary Label]]&lt;&gt;""),""""&amp;Table_Question_Sets[[#This Row],[Key]]&amp;""": """&amp;Table_Question_Sets[[#This Row],[Summary Label]]&amp;"""","")</f>
        <v/>
      </c>
      <c r="AY24" s="19" t="str">
        <f ca="1">IF(Table_Question_Sets[[#This Row],[Header]]="Yes","",_xlfn.NUMBERVALUE(INDIRECT(SUBSTITUTE(ADDRESS(1,COLUMN(),4),"1","")&amp;ROW()-1))+IF(Table_Question_Sets[[#This Row],[Property]]&lt;&gt;"",1,0))</f>
        <v/>
      </c>
      <c r="AZ24" s="19" t="str">
        <f ca="1">IF(Table_Question_Sets[[#This Row],[Header]]="Yes","",_xlfn.NUMBERVALUE(INDIRECT(SUBSTITUTE(ADDRESS(1,COLUMN(),4),"1","")&amp;ROW()+1))+IF(Table_Question_Sets[[#This Row],[Property]]&lt;&gt;"",1,0))</f>
        <v/>
      </c>
      <c r="BA24" s="19" t="str">
        <f t="array" aca="1" ref="BA2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4" s="1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4" s="1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4" s="1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4" s="1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4" s="3" t="str">
        <f xml:space="preserve">
IF(Table_Question_Sets[[#This Row],[Row]]="Yes","]},{""className"": ""row"",""fieldGroup"": [","")&amp;
Table_Question_Sets[[#This Row],[Config Field]]</f>
        <v/>
      </c>
      <c r="BG24"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"personal":[{"className": "row","fieldGroup":[{"key": "propertyHeading","type": "content-field","className":"col-xs-12","templateOptions":{"content":{"heading2":"Property Details","heading3":"Address"}},"validators": {"validation": Validators.compose([])}},{"key": "propertyAddress","type": "input-field","className":"col-xs-12 col-sm-12 col-md-5","templateOptions":{"label":"Street address"},"validators": {"validation": Validators.compose([ValidationService.required('true', '')])}},{"key": "propertyTown","type": "input-field","className":"col-xs-12 col-sm-6 col-md-3","templateOptions":{"label":"Suburb"},"validators": {"validation": Validators.compose([ValidationService.required('true', '')])}},{"key":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24"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4" s="3" t="str">
        <f>IF(AND(Table_Question_Sets[[#This Row],[Header]]="",Table_Question_Sets[[#This Row],[Property]]&lt;&gt;"",Table_Question_Sets[[#This Row],[Field Type]]&lt;&gt;""),
""""&amp;Table_Question_Sets[[#This Row],[Key]]&amp;"""","")</f>
        <v/>
      </c>
      <c r="BJ24"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ersonal":["propertyHeading","propertyAddress","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24" s="3" t="str">
        <f>IF(AND(Table_Question_Sets[[#This Row],[Header]]&lt;&gt;"Yes",Table_Question_Sets[[#This Row],[Property]]&lt;&gt;"",Table_Question_Sets[[#This Row],[Workflow Role]]&lt;&gt;""),
""""&amp;Table_Question_Sets[[#This Row],[Workflow Role]]&amp;""":"""&amp;Table_Question_Sets[[#This Row],[Key]]&amp;"""","")</f>
        <v/>
      </c>
      <c r="BL24" s="3" t="str">
        <f ca="1">IF(Table_Question_Sets[[#This Row],[Header]]="Yes","",_xlfn.NUMBERVALUE(INDIRECT(SUBSTITUTE(ADDRESS(1,COLUMN(),4),"1","")&amp;ROW()+1))+IF(OR(Table_Question_Sets[[#This Row],[Value]]&lt;&gt;"",AND(Table_Question_Sets[[#This Row],[Data Type]]="Repeating",Table_Question_Sets[[#This Row],[Calculation Repeating]]&lt;&gt;"")),1,0))</f>
        <v/>
      </c>
      <c r="BM24" s="3" t="str">
        <f ca="1" xml:space="preserve">
IF(Table_Question_Sets[[#This Row],[Data Type]]="Repeating",
OFFSET(Table_Repeating_Question_Sets[[#Headers],[Property]],MATCH(Table_Question_Sets[[#This Row],[Property]],Table_Repeating_Question_Sets[Property],0),MATCH("Calculation",Table_Repeating_Question_Sets[#Headers],0)-1,1,1),
"")</f>
        <v/>
      </c>
      <c r="BN24"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4"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"personal":{"propertyAddress": "ghjghj","propertyTown": "ghjjhg","propertyState": "vic","propertyPostcode": "3000","propertyClubBranch": "FDSDFS","bondLodged": "Yes","policyStartDate": "04/05/2019","insuredName": "sfdsdf"},</v>
      </c>
      <c r="BP24" s="3" t="str">
        <f ca="1">IF(ISNUMBER(Table_Question_Sets[[#This Row],[Config Use Row]]),INDEX(Table_Question_Sets[Config Rollup],Table_Question_Sets[[#This Row],[Config Use Row]]),"")</f>
        <v/>
      </c>
      <c r="BQ24" s="3" t="str">
        <f ca="1">IF(ISNUMBER(Table_Question_Sets[[#This Row],[Config Use Row]]),INDEX(Table_Question_Sets[Config Keys Nested Rollup],Table_Question_Sets[[#This Row],[Config Use Row]]),"")</f>
        <v/>
      </c>
      <c r="BR24" s="3" t="str">
        <f ca="1">IF(ISNUMBER(Table_Question_Sets[[#This Row],[Config Use Row]]),INDEX(Table_Question_Sets[Calculation Rollup],Table_Question_Sets[[#This Row],[Config Use Row]]),"")</f>
        <v/>
      </c>
    </row>
    <row r="25" spans="2:70" s="13" customFormat="1" ht="21" hidden="1" customHeight="1">
      <c r="B25" s="7"/>
      <c r="C25" s="92"/>
      <c r="D25" s="7" t="str">
        <f ca="1">IF(Table_Question_Sets[[#This Row],[Header]]="Yes","",
IF(INDIRECT(SUBSTITUTE(ADDRESS(1,COLUMN(),4),"1","")&amp;ROW()-1)="",
INDIRECT(SUBSTITUTE(ADDRESS(1,COLUMN(Table_Question_Sets[[#This Row],[Property]]),4),"1","")&amp;ROW()-1),
INDIRECT(SUBSTITUTE(ADDRESS(1,COLUMN(),4),"1","")&amp;ROW()-1)))</f>
        <v>Personal</v>
      </c>
      <c r="E2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25" s="7" t="str">
        <f>IF(Table_Question_Sets[[#This Row],[Header]]="Yes","",IF(Table_Question_Sets[[#This Row],[Property]]&lt;&gt;"",SUBSTITUTE(Table_Question_Sets[[#This Row],[Property]]," ",""),""))</f>
        <v/>
      </c>
      <c r="G25" s="52"/>
      <c r="H25" s="7"/>
      <c r="I25" s="7"/>
      <c r="J25" s="7"/>
      <c r="K25" s="36"/>
      <c r="L25" s="46"/>
      <c r="M25" s="46"/>
      <c r="N25" s="16"/>
      <c r="O25" s="16"/>
      <c r="P25" s="16"/>
      <c r="Q25" s="16"/>
      <c r="R25" s="16"/>
      <c r="S25" s="16"/>
      <c r="T25" s="7"/>
      <c r="U25" s="7"/>
      <c r="V25" s="7"/>
      <c r="W25" s="7"/>
      <c r="X25" s="7"/>
      <c r="Y25" s="7"/>
      <c r="Z25" s="7"/>
      <c r="AA25" s="7"/>
      <c r="AB25" s="7"/>
      <c r="AC25" s="7"/>
      <c r="AD25" s="7"/>
      <c r="AE25" s="7"/>
      <c r="AF25" s="7"/>
      <c r="AG25" s="7"/>
      <c r="AH25" s="46"/>
      <c r="AI25" s="46"/>
      <c r="AJ25" s="7"/>
      <c r="AK25"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5" s="92"/>
      <c r="AM2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5" s="7"/>
      <c r="AP25" s="16"/>
      <c r="AQ25" s="7"/>
      <c r="AR25" s="7"/>
      <c r="AS25" s="7"/>
      <c r="AT25" s="7"/>
      <c r="AU25" s="7"/>
      <c r="AV25"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25" s="16" t="str">
        <f>IF(OR(Table_Question_Sets[[#This Row],[Header]]="Yes",Table_Question_Sets[[#This Row],[Text]]=""),"",IF(OR(Table_Question_Sets[[#This Row],[Text]]="true",Table_Question_Sets[[#This Row],[Text]]="false",ISNUMBER(Table_Question_Sets[[#This Row],[Text]])),Table_Question_Sets[[#This Row],[Text]],""""&amp;Table_Question_Sets[[#This Row],[Text]]&amp;""""))</f>
        <v/>
      </c>
      <c r="AX25" s="16" t="str">
        <f>IF(AND(Table_Question_Sets[[#This Row],[Header]]&lt;&gt;"Yes",Table_Question_Sets[[#This Row],[Property]]&lt;&gt;"",Table_Question_Sets[[#This Row],[Summary Label]]&lt;&gt;""),""""&amp;Table_Question_Sets[[#This Row],[Key]]&amp;""": """&amp;Table_Question_Sets[[#This Row],[Summary Label]]&amp;"""","")</f>
        <v/>
      </c>
      <c r="AY25" s="16">
        <f ca="1">IF(Table_Question_Sets[[#This Row],[Header]]="Yes","",_xlfn.NUMBERVALUE(INDIRECT(SUBSTITUTE(ADDRESS(1,COLUMN(),4),"1","")&amp;ROW()-1))+IF(Table_Question_Sets[[#This Row],[Property]]&lt;&gt;"",1,0))</f>
        <v>0</v>
      </c>
      <c r="AZ25" s="16">
        <f ca="1">IF(Table_Question_Sets[[#This Row],[Header]]="Yes","",_xlfn.NUMBERVALUE(INDIRECT(SUBSTITUTE(ADDRESS(1,COLUMN(),4),"1","")&amp;ROW()+1))+IF(Table_Question_Sets[[#This Row],[Property]]&lt;&gt;"",1,0))</f>
        <v>34</v>
      </c>
      <c r="BA25" s="16" t="str">
        <f t="array" aca="1" ref="BA2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5"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25"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5" s="16"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25" s="1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25" s="7" t="str">
        <f xml:space="preserve">
IF(Table_Question_Sets[[#This Row],[Row]]="Yes","]},{""className"": ""row"",""fieldGroup"": [","")&amp;
Table_Question_Sets[[#This Row],[Config Field]]</f>
        <v/>
      </c>
      <c r="BG2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"propertyHeading","type": "content-field","className":"col-xs-12","templateOptions":{"content":{"heading2":"Property Details","heading3":"Address"}},"validators": {"validation": Validators.compose([])}},{"key": "propertyAddress","type": "input-field","className":"col-xs-12 col-sm-12 col-md-5","templateOptions":{"label":"Street address"},"validators": {"validation": Validators.compose([ValidationService.required('true', '')])}},{"key": "propertyTown","type": "input-field","className":"col-xs-12 col-sm-6 col-md-3","templateOptions":{"label":"Suburb"},"validators": {"validation": Validators.compose([ValidationService.required('true', '')])}},{"key":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2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5" s="7" t="str">
        <f>IF(AND(Table_Question_Sets[[#This Row],[Header]]="",Table_Question_Sets[[#This Row],[Property]]&lt;&gt;"",Table_Question_Sets[[#This Row],[Field Type]]&lt;&gt;""),
""""&amp;Table_Question_Sets[[#This Row],[Key]]&amp;"""","")</f>
        <v/>
      </c>
      <c r="BJ2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Heading","propertyAddress","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25" s="7" t="str">
        <f>IF(AND(Table_Question_Sets[[#This Row],[Header]]&lt;&gt;"Yes",Table_Question_Sets[[#This Row],[Property]]&lt;&gt;"",Table_Question_Sets[[#This Row],[Workflow Role]]&lt;&gt;""),
""""&amp;Table_Question_Sets[[#This Row],[Workflow Role]]&amp;""":"""&amp;Table_Question_Sets[[#This Row],[Key]]&amp;"""","")</f>
        <v/>
      </c>
      <c r="BL25" s="7">
        <f ca="1">IF(Table_Question_Sets[[#This Row],[Header]]="Yes","",_xlfn.NUMBERVALUE(INDIRECT(SUBSTITUTE(ADDRESS(1,COLUMN(),4),"1","")&amp;ROW()+1))+IF(OR(Table_Question_Sets[[#This Row],[Value]]&lt;&gt;"",AND(Table_Question_Sets[[#This Row],[Data Type]]="Repeating",Table_Question_Sets[[#This Row],[Calculation Repeating]]&lt;&gt;"")),1,0))</f>
        <v>8</v>
      </c>
      <c r="BM25" s="7" t="str">
        <f ca="1" xml:space="preserve">
IF(Table_Question_Sets[[#This Row],[Data Type]]="Repeating",
OFFSET(Table_Repeating_Question_Sets[[#Headers],[Property]],MATCH(Table_Question_Sets[[#This Row],[Property]],Table_Repeating_Question_Sets[Property],0),MATCH("Calculation",Table_Repeating_Question_Sets[#Headers],0)-1,1,1),
"")</f>
        <v/>
      </c>
      <c r="BN2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"propertyAddress": "ghjghj","propertyTown": "ghjjhg","propertyState": "vic","propertyPostcode": "3000","propertyClubBranch": "FDSDFS","bondLodged": "Yes","policyStartDate": "04/05/2019","insuredName": "sfdsdf"</v>
      </c>
      <c r="BP25" s="7" t="str">
        <f ca="1">IF(ISNUMBER(Table_Question_Sets[[#This Row],[Config Use Row]]),INDEX(Table_Question_Sets[Config Rollup],Table_Question_Sets[[#This Row],[Config Use Row]]),"")</f>
        <v/>
      </c>
      <c r="BQ25" s="7" t="str">
        <f ca="1">IF(ISNUMBER(Table_Question_Sets[[#This Row],[Config Use Row]]),INDEX(Table_Question_Sets[Config Keys Nested Rollup],Table_Question_Sets[[#This Row],[Config Use Row]]),"")</f>
        <v/>
      </c>
      <c r="BR25" s="7" t="str">
        <f ca="1">IF(ISNUMBER(Table_Question_Sets[[#This Row],[Config Use Row]]),INDEX(Table_Question_Sets[Calculation Rollup],Table_Question_Sets[[#This Row],[Config Use Row]]),"")</f>
        <v/>
      </c>
    </row>
    <row r="26" spans="2:70" s="13" customFormat="1" ht="21" customHeight="1">
      <c r="B26" s="8" t="s">
        <v>129</v>
      </c>
      <c r="C26" s="92"/>
      <c r="D26" s="7" t="str">
        <f ca="1">IF(Table_Question_Sets[[#This Row],[Header]]="Yes","",
IF(INDIRECT(SUBSTITUTE(ADDRESS(1,COLUMN(),4),"1","")&amp;ROW()-1)="",
INDIRECT(SUBSTITUTE(ADDRESS(1,COLUMN(Table_Question_Sets[[#This Row],[Property]]),4),"1","")&amp;ROW()-1),
INDIRECT(SUBSTITUTE(ADDRESS(1,COLUMN(),4),"1","")&amp;ROW()-1)))</f>
        <v>Personal</v>
      </c>
      <c r="E2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propertyHeading</v>
      </c>
      <c r="F26" s="7" t="str">
        <f>IF(Table_Question_Sets[[#This Row],[Header]]="Yes","",IF(Table_Question_Sets[[#This Row],[Property]]&lt;&gt;"",SUBSTITUTE(Table_Question_Sets[[#This Row],[Property]]," ",""),""))</f>
        <v>PropertyHeading</v>
      </c>
      <c r="G26" s="52"/>
      <c r="H26" s="8" t="s">
        <v>77</v>
      </c>
      <c r="I26" s="8" t="s">
        <v>77</v>
      </c>
      <c r="J26" s="8"/>
      <c r="K26" s="36"/>
      <c r="L26" s="46"/>
      <c r="M26" s="46"/>
      <c r="N26" s="38"/>
      <c r="O26" s="16">
        <v>12</v>
      </c>
      <c r="P26" s="36"/>
      <c r="Q26" s="36"/>
      <c r="R26" s="36"/>
      <c r="S26" s="36"/>
      <c r="T26" s="7"/>
      <c r="U26" s="7"/>
      <c r="V26" s="7"/>
      <c r="W26" s="7"/>
      <c r="X26" s="8" t="s">
        <v>80</v>
      </c>
      <c r="Y26" s="8" t="s">
        <v>130</v>
      </c>
      <c r="Z26" s="7"/>
      <c r="AA26" s="8"/>
      <c r="AB26" s="8"/>
      <c r="AC26" s="8"/>
      <c r="AD26" s="7"/>
      <c r="AE26" s="7"/>
      <c r="AF26" s="8"/>
      <c r="AG26" s="8"/>
      <c r="AH26" s="46"/>
      <c r="AI26" s="46"/>
      <c r="AJ26" s="70"/>
      <c r="AK26"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26" s="92"/>
      <c r="AM2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6" s="7"/>
      <c r="AP26" s="16"/>
      <c r="AQ26" s="7"/>
      <c r="AR26" s="7"/>
      <c r="AS26" s="7"/>
      <c r="AT26" s="7"/>
      <c r="AU26" s="7"/>
      <c r="AV26"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26" s="16" t="str">
        <f>IF(OR(Table_Question_Sets[[#This Row],[Header]]="Yes",Table_Question_Sets[[#This Row],[Text]]=""),"",IF(OR(Table_Question_Sets[[#This Row],[Text]]="true",Table_Question_Sets[[#This Row],[Text]]="false",ISNUMBER(Table_Question_Sets[[#This Row],[Text]])),Table_Question_Sets[[#This Row],[Text]],""""&amp;Table_Question_Sets[[#This Row],[Text]]&amp;""""))</f>
        <v/>
      </c>
      <c r="AX26" s="16" t="str">
        <f>IF(AND(Table_Question_Sets[[#This Row],[Header]]&lt;&gt;"Yes",Table_Question_Sets[[#This Row],[Property]]&lt;&gt;"",Table_Question_Sets[[#This Row],[Summary Label]]&lt;&gt;""),""""&amp;Table_Question_Sets[[#This Row],[Key]]&amp;""": """&amp;Table_Question_Sets[[#This Row],[Summary Label]]&amp;"""","")</f>
        <v/>
      </c>
      <c r="AY26" s="16">
        <f ca="1">IF(Table_Question_Sets[[#This Row],[Header]]="Yes","",_xlfn.NUMBERVALUE(INDIRECT(SUBSTITUTE(ADDRESS(1,COLUMN(),4),"1","")&amp;ROW()-1))+IF(Table_Question_Sets[[#This Row],[Property]]&lt;&gt;"",1,0))</f>
        <v>1</v>
      </c>
      <c r="AZ26" s="16">
        <f ca="1">IF(Table_Question_Sets[[#This Row],[Header]]="Yes","",_xlfn.NUMBERVALUE(INDIRECT(SUBSTITUTE(ADDRESS(1,COLUMN(),4),"1","")&amp;ROW()+1))+IF(Table_Question_Sets[[#This Row],[Property]]&lt;&gt;"",1,0))</f>
        <v>34</v>
      </c>
      <c r="BA26" s="16" t="str">
        <f t="array" aca="1" ref="BA2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6"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26"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6"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"templateOptions":{"content":{"heading2":"Property Details","heading3":"Address"}}</v>
      </c>
      <c r="BE26"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"propertyHeading","type": "content-field","className":"col-xs-12","templateOptions":{"content":{"heading2":"Property Details","heading3":"Address"}},"validators": {"validation": Validators.compose([])}}</v>
      </c>
      <c r="BF26" s="7" t="str">
        <f ca="1" xml:space="preserve">
IF(Table_Question_Sets[[#This Row],[Row]]="Yes","]},{""className"": ""row"",""fieldGroup"": [","")&amp;
Table_Question_Sets[[#This Row],[Config Field]]</f>
        <v>{"key": "propertyHeading","type": "content-field","className":"col-xs-12","templateOptions":{"content":{"heading2":"Property Details","heading3":"Address"}},"validators": {"validation": Validators.compose([])}}</v>
      </c>
      <c r="BG2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"propertyHeading","type": "content-field","className":"col-xs-12","templateOptions":{"content":{"heading2":"Property Details","heading3":"Address"}},"validators": {"validation": Validators.compose([])}},{"key": "propertyAddress","type": "input-field","className":"col-xs-12 col-sm-12 col-md-5","templateOptions":{"label":"Street address"},"validators": {"validation": Validators.compose([ValidationService.required('true', '')])}},{"key": "propertyTown","type": "input-field","className":"col-xs-12 col-sm-6 col-md-3","templateOptions":{"label":"Suburb"},"validators": {"validation": Validators.compose([ValidationService.required('true', '')])}},{"key":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2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6" s="7" t="str">
        <f>IF(AND(Table_Question_Sets[[#This Row],[Header]]="",Table_Question_Sets[[#This Row],[Property]]&lt;&gt;"",Table_Question_Sets[[#This Row],[Field Type]]&lt;&gt;""),
""""&amp;Table_Question_Sets[[#This Row],[Key]]&amp;"""","")</f>
        <v>"propertyHeading"</v>
      </c>
      <c r="BJ2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Heading","propertyAddress","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26" s="7" t="str">
        <f>IF(AND(Table_Question_Sets[[#This Row],[Header]]&lt;&gt;"Yes",Table_Question_Sets[[#This Row],[Property]]&lt;&gt;"",Table_Question_Sets[[#This Row],[Workflow Role]]&lt;&gt;""),
""""&amp;Table_Question_Sets[[#This Row],[Workflow Role]]&amp;""":"""&amp;Table_Question_Sets[[#This Row],[Key]]&amp;"""","")</f>
        <v/>
      </c>
      <c r="BL26" s="7">
        <f ca="1">IF(Table_Question_Sets[[#This Row],[Header]]="Yes","",_xlfn.NUMBERVALUE(INDIRECT(SUBSTITUTE(ADDRESS(1,COLUMN(),4),"1","")&amp;ROW()+1))+IF(OR(Table_Question_Sets[[#This Row],[Value]]&lt;&gt;"",AND(Table_Question_Sets[[#This Row],[Data Type]]="Repeating",Table_Question_Sets[[#This Row],[Calculation Repeating]]&lt;&gt;"")),1,0))</f>
        <v>8</v>
      </c>
      <c r="BM26" s="7" t="str">
        <f ca="1" xml:space="preserve">
IF(Table_Question_Sets[[#This Row],[Data Type]]="Repeating",
OFFSET(Table_Repeating_Question_Sets[[#Headers],[Property]],MATCH(Table_Question_Sets[[#This Row],[Property]],Table_Repeating_Question_Sets[Property],0),MATCH("Calculation",Table_Repeating_Question_Sets[#Headers],0)-1,1,1),
"")</f>
        <v/>
      </c>
      <c r="BN2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2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"propertyAddress": "ghjghj","propertyTown": "ghjjhg","propertyState": "vic","propertyPostcode": "3000","propertyClubBranch": "FDSDFS","bondLodged": "Yes","policyStartDate": "04/05/2019","insuredName": "sfdsdf"</v>
      </c>
      <c r="BP26" s="7" t="str">
        <f ca="1">IF(ISNUMBER(Table_Question_Sets[[#This Row],[Config Use Row]]),INDEX(Table_Question_Sets[Config Rollup],Table_Question_Sets[[#This Row],[Config Use Row]]),"")</f>
        <v/>
      </c>
      <c r="BQ26" s="7" t="str">
        <f ca="1">IF(ISNUMBER(Table_Question_Sets[[#This Row],[Config Use Row]]),INDEX(Table_Question_Sets[Config Keys Nested Rollup],Table_Question_Sets[[#This Row],[Config Use Row]]),"")</f>
        <v/>
      </c>
      <c r="BR26" s="7" t="str">
        <f ca="1">IF(ISNUMBER(Table_Question_Sets[[#This Row],[Config Use Row]]),INDEX(Table_Question_Sets[Calculation Rollup],Table_Question_Sets[[#This Row],[Config Use Row]]),"")</f>
        <v/>
      </c>
    </row>
    <row r="27" spans="2:70" s="13" customFormat="1" ht="21" customHeight="1">
      <c r="B27" s="7" t="s">
        <v>131</v>
      </c>
      <c r="C27" s="92"/>
      <c r="D27" s="7" t="str">
        <f ca="1">IF(Table_Question_Sets[[#This Row],[Header]]="Yes","",
IF(INDIRECT(SUBSTITUTE(ADDRESS(1,COLUMN(),4),"1","")&amp;ROW()-1)="",
INDIRECT(SUBSTITUTE(ADDRESS(1,COLUMN(Table_Question_Sets[[#This Row],[Property]]),4),"1","")&amp;ROW()-1),
INDIRECT(SUBSTITUTE(ADDRESS(1,COLUMN(),4),"1","")&amp;ROW()-1)))</f>
        <v>Personal</v>
      </c>
      <c r="E2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propertyAddress</v>
      </c>
      <c r="F27" s="7" t="str">
        <f>IF(Table_Question_Sets[[#This Row],[Header]]="Yes","",IF(Table_Question_Sets[[#This Row],[Property]]&lt;&gt;"",SUBSTITUTE(Table_Question_Sets[[#This Row],[Property]]," ",""),""))</f>
        <v>PropertyAddress</v>
      </c>
      <c r="G27" s="52" t="s">
        <v>132</v>
      </c>
      <c r="H27" s="7" t="s">
        <v>47</v>
      </c>
      <c r="I27" s="7" t="s">
        <v>47</v>
      </c>
      <c r="J27" s="7"/>
      <c r="K27" s="38" t="s">
        <v>71</v>
      </c>
      <c r="L27" s="46"/>
      <c r="M27" s="46"/>
      <c r="N27" s="16"/>
      <c r="O27" s="16">
        <v>12</v>
      </c>
      <c r="P27" s="16">
        <v>12</v>
      </c>
      <c r="Q27" s="16">
        <v>5</v>
      </c>
      <c r="R27" s="16"/>
      <c r="S27" s="16"/>
      <c r="T27" s="8" t="s">
        <v>133</v>
      </c>
      <c r="U27" s="7"/>
      <c r="V27" s="7"/>
      <c r="W27" s="7"/>
      <c r="X27" s="7"/>
      <c r="Y27" s="7"/>
      <c r="Z27" s="7"/>
      <c r="AA27" s="7"/>
      <c r="AB27" s="7"/>
      <c r="AC27" s="7"/>
      <c r="AD27" s="7"/>
      <c r="AE27" s="7"/>
      <c r="AF27" s="7"/>
      <c r="AG27" s="7"/>
      <c r="AH27" s="46"/>
      <c r="AI27" s="46"/>
      <c r="AJ27" s="7"/>
      <c r="AK27"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ghjghj</v>
      </c>
      <c r="AL27" s="92"/>
      <c r="AM2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7" s="7"/>
      <c r="AP27" s="16"/>
      <c r="AQ27" s="7"/>
      <c r="AR27" s="7"/>
      <c r="AS27" s="7"/>
      <c r="AT27" s="7"/>
      <c r="AU27" s="7"/>
      <c r="AV2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ghjghj</v>
      </c>
      <c r="AW27" s="16" t="str">
        <f>IF(OR(Table_Question_Sets[[#This Row],[Header]]="Yes",Table_Question_Sets[[#This Row],[Text]]=""),"",IF(OR(Table_Question_Sets[[#This Row],[Text]]="true",Table_Question_Sets[[#This Row],[Text]]="false",ISNUMBER(Table_Question_Sets[[#This Row],[Text]])),Table_Question_Sets[[#This Row],[Text]],""""&amp;Table_Question_Sets[[#This Row],[Text]]&amp;""""))</f>
        <v>"ghjghj"</v>
      </c>
      <c r="AX27" s="16" t="str">
        <f>IF(AND(Table_Question_Sets[[#This Row],[Header]]&lt;&gt;"Yes",Table_Question_Sets[[#This Row],[Property]]&lt;&gt;"",Table_Question_Sets[[#This Row],[Summary Label]]&lt;&gt;""),""""&amp;Table_Question_Sets[[#This Row],[Key]]&amp;""": """&amp;Table_Question_Sets[[#This Row],[Summary Label]]&amp;"""","")</f>
        <v/>
      </c>
      <c r="AY27" s="16">
        <f ca="1">IF(Table_Question_Sets[[#This Row],[Header]]="Yes","",_xlfn.NUMBERVALUE(INDIRECT(SUBSTITUTE(ADDRESS(1,COLUMN(),4),"1","")&amp;ROW()-1))+IF(Table_Question_Sets[[#This Row],[Property]]&lt;&gt;"",1,0))</f>
        <v>2</v>
      </c>
      <c r="AZ27" s="16">
        <f ca="1">IF(Table_Question_Sets[[#This Row],[Header]]="Yes","",_xlfn.NUMBERVALUE(INDIRECT(SUBSTITUTE(ADDRESS(1,COLUMN(),4),"1","")&amp;ROW()+1))+IF(Table_Question_Sets[[#This Row],[Property]]&lt;&gt;"",1,0))</f>
        <v>33</v>
      </c>
      <c r="BA27" s="16" t="str">
        <f t="array" aca="1" ref="BA2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7"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7"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7"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"templateOptions":{"label":"Street address"}</v>
      </c>
      <c r="BE2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"propertyAddress","type": "input-field","className":"col-xs-12 col-sm-12 col-md-5","templateOptions":{"label":"Street address"},"validators": {"validation": Validators.compose([ValidationService.required('true', '')])}}</v>
      </c>
      <c r="BF27" s="7" t="str">
        <f ca="1" xml:space="preserve">
IF(Table_Question_Sets[[#This Row],[Row]]="Yes","]},{""className"": ""row"",""fieldGroup"": [","")&amp;
Table_Question_Sets[[#This Row],[Config Field]]</f>
        <v>{"key": "propertyAddress","type": "input-field","className":"col-xs-12 col-sm-12 col-md-5","templateOptions":{"label":"Street address"},"validators": {"validation": Validators.compose([ValidationService.required('true', '')])}}</v>
      </c>
      <c r="BG2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"propertyAddress","type": "input-field","className":"col-xs-12 col-sm-12 col-md-5","templateOptions":{"label":"Street address"},"validators": {"validation": Validators.compose([ValidationService.required('true', '')])}},{"key": "propertyTown","type": "input-field","className":"col-xs-12 col-sm-6 col-md-3","templateOptions":{"label":"Suburb"},"validators": {"validation": Validators.compose([ValidationService.required('true', '')])}},{"key":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2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7" s="7" t="str">
        <f>IF(AND(Table_Question_Sets[[#This Row],[Header]]="",Table_Question_Sets[[#This Row],[Property]]&lt;&gt;"",Table_Question_Sets[[#This Row],[Field Type]]&lt;&gt;""),
""""&amp;Table_Question_Sets[[#This Row],[Key]]&amp;"""","")</f>
        <v>"propertyAddress"</v>
      </c>
      <c r="BJ2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Address","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27" s="7" t="str">
        <f>IF(AND(Table_Question_Sets[[#This Row],[Header]]&lt;&gt;"Yes",Table_Question_Sets[[#This Row],[Property]]&lt;&gt;"",Table_Question_Sets[[#This Row],[Workflow Role]]&lt;&gt;""),
""""&amp;Table_Question_Sets[[#This Row],[Workflow Role]]&amp;""":"""&amp;Table_Question_Sets[[#This Row],[Key]]&amp;"""","")</f>
        <v/>
      </c>
      <c r="BL27" s="7">
        <f ca="1">IF(Table_Question_Sets[[#This Row],[Header]]="Yes","",_xlfn.NUMBERVALUE(INDIRECT(SUBSTITUTE(ADDRESS(1,COLUMN(),4),"1","")&amp;ROW()+1))+IF(OR(Table_Question_Sets[[#This Row],[Value]]&lt;&gt;"",AND(Table_Question_Sets[[#This Row],[Data Type]]="Repeating",Table_Question_Sets[[#This Row],[Calculation Repeating]]&lt;&gt;"")),1,0))</f>
        <v>8</v>
      </c>
      <c r="BM27" s="7" t="str">
        <f ca="1" xml:space="preserve">
IF(Table_Question_Sets[[#This Row],[Data Type]]="Repeating",
OFFSET(Table_Repeating_Question_Sets[[#Headers],[Property]],MATCH(Table_Question_Sets[[#This Row],[Property]],Table_Repeating_Question_Sets[Property],0),MATCH("Calculation",Table_Repeating_Question_Sets[#Headers],0)-1,1,1),
"")</f>
        <v/>
      </c>
      <c r="BN2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"propertyAddress": "ghjghj"</v>
      </c>
      <c r="BO2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"propertyAddress": "ghjghj","propertyTown": "ghjjhg","propertyState": "vic","propertyPostcode": "3000","propertyClubBranch": "FDSDFS","bondLodged": "Yes","policyStartDate": "04/05/2019","insuredName": "sfdsdf"</v>
      </c>
      <c r="BP27" s="7" t="str">
        <f ca="1">IF(ISNUMBER(Table_Question_Sets[[#This Row],[Config Use Row]]),INDEX(Table_Question_Sets[Config Rollup],Table_Question_Sets[[#This Row],[Config Use Row]]),"")</f>
        <v/>
      </c>
      <c r="BQ27" s="7" t="str">
        <f ca="1">IF(ISNUMBER(Table_Question_Sets[[#This Row],[Config Use Row]]),INDEX(Table_Question_Sets[Config Keys Nested Rollup],Table_Question_Sets[[#This Row],[Config Use Row]]),"")</f>
        <v/>
      </c>
      <c r="BR27" s="7" t="str">
        <f ca="1">IF(ISNUMBER(Table_Question_Sets[[#This Row],[Config Use Row]]),INDEX(Table_Question_Sets[Calculation Rollup],Table_Question_Sets[[#This Row],[Config Use Row]]),"")</f>
        <v/>
      </c>
    </row>
    <row r="28" spans="2:70" s="13" customFormat="1" ht="21" customHeight="1">
      <c r="B28" s="7" t="s">
        <v>134</v>
      </c>
      <c r="C28" s="92"/>
      <c r="D28" s="7" t="str">
        <f ca="1">IF(Table_Question_Sets[[#This Row],[Header]]="Yes","",
IF(INDIRECT(SUBSTITUTE(ADDRESS(1,COLUMN(),4),"1","")&amp;ROW()-1)="",
INDIRECT(SUBSTITUTE(ADDRESS(1,COLUMN(Table_Question_Sets[[#This Row],[Property]]),4),"1","")&amp;ROW()-1),
INDIRECT(SUBSTITUTE(ADDRESS(1,COLUMN(),4),"1","")&amp;ROW()-1)))</f>
        <v>Personal</v>
      </c>
      <c r="E2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propertyTown</v>
      </c>
      <c r="F28" s="7" t="str">
        <f>IF(Table_Question_Sets[[#This Row],[Header]]="Yes","",IF(Table_Question_Sets[[#This Row],[Property]]&lt;&gt;"",SUBSTITUTE(Table_Question_Sets[[#This Row],[Property]]," ",""),""))</f>
        <v>PropertyTown</v>
      </c>
      <c r="G28" s="52" t="s">
        <v>135</v>
      </c>
      <c r="H28" s="7" t="s">
        <v>47</v>
      </c>
      <c r="I28" s="7" t="s">
        <v>47</v>
      </c>
      <c r="J28" s="7"/>
      <c r="K28" s="38" t="s">
        <v>71</v>
      </c>
      <c r="L28" s="46"/>
      <c r="M28" s="46"/>
      <c r="N28" s="16"/>
      <c r="O28" s="16">
        <v>12</v>
      </c>
      <c r="P28" s="16">
        <v>6</v>
      </c>
      <c r="Q28" s="16">
        <v>3</v>
      </c>
      <c r="R28" s="16"/>
      <c r="S28" s="16"/>
      <c r="T28" s="8" t="s">
        <v>136</v>
      </c>
      <c r="U28" s="8"/>
      <c r="V28" s="7"/>
      <c r="W28" s="7"/>
      <c r="X28" s="7"/>
      <c r="Y28" s="7"/>
      <c r="Z28" s="7"/>
      <c r="AA28" s="7"/>
      <c r="AB28" s="7"/>
      <c r="AC28" s="7"/>
      <c r="AD28" s="7"/>
      <c r="AE28" s="7"/>
      <c r="AF28" s="7"/>
      <c r="AG28" s="7"/>
      <c r="AH28" s="46"/>
      <c r="AI28" s="46"/>
      <c r="AJ28" s="7"/>
      <c r="AK28"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ghjjhg</v>
      </c>
      <c r="AL28" s="92"/>
      <c r="AM2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8" s="7"/>
      <c r="AP28" s="16"/>
      <c r="AQ28" s="7"/>
      <c r="AR28" s="7"/>
      <c r="AS28" s="7"/>
      <c r="AT28" s="7"/>
      <c r="AU28" s="7"/>
      <c r="AV28"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ghjjhg</v>
      </c>
      <c r="AW28" s="16" t="str">
        <f>IF(OR(Table_Question_Sets[[#This Row],[Header]]="Yes",Table_Question_Sets[[#This Row],[Text]]=""),"",IF(OR(Table_Question_Sets[[#This Row],[Text]]="true",Table_Question_Sets[[#This Row],[Text]]="false",ISNUMBER(Table_Question_Sets[[#This Row],[Text]])),Table_Question_Sets[[#This Row],[Text]],""""&amp;Table_Question_Sets[[#This Row],[Text]]&amp;""""))</f>
        <v>"ghjjhg"</v>
      </c>
      <c r="AX28" s="16" t="str">
        <f>IF(AND(Table_Question_Sets[[#This Row],[Header]]&lt;&gt;"Yes",Table_Question_Sets[[#This Row],[Property]]&lt;&gt;"",Table_Question_Sets[[#This Row],[Summary Label]]&lt;&gt;""),""""&amp;Table_Question_Sets[[#This Row],[Key]]&amp;""": """&amp;Table_Question_Sets[[#This Row],[Summary Label]]&amp;"""","")</f>
        <v/>
      </c>
      <c r="AY28" s="16">
        <f ca="1">IF(Table_Question_Sets[[#This Row],[Header]]="Yes","",_xlfn.NUMBERVALUE(INDIRECT(SUBSTITUTE(ADDRESS(1,COLUMN(),4),"1","")&amp;ROW()-1))+IF(Table_Question_Sets[[#This Row],[Property]]&lt;&gt;"",1,0))</f>
        <v>3</v>
      </c>
      <c r="AZ28" s="16">
        <f ca="1">IF(Table_Question_Sets[[#This Row],[Header]]="Yes","",_xlfn.NUMBERVALUE(INDIRECT(SUBSTITUTE(ADDRESS(1,COLUMN(),4),"1","")&amp;ROW()+1))+IF(Table_Question_Sets[[#This Row],[Property]]&lt;&gt;"",1,0))</f>
        <v>32</v>
      </c>
      <c r="BA28" s="16" t="str">
        <f t="array" aca="1" ref="BA2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28"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8"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8"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"templateOptions":{"label":"Suburb"}</v>
      </c>
      <c r="BE28"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"propertyTown","type": "input-field","className":"col-xs-12 col-sm-6 col-md-3","templateOptions":{"label":"Suburb"},"validators": {"validation": Validators.compose([ValidationService.required('true', '')])}}</v>
      </c>
      <c r="BF28" s="7" t="str">
        <f ca="1" xml:space="preserve">
IF(Table_Question_Sets[[#This Row],[Row]]="Yes","]},{""className"": ""row"",""fieldGroup"": [","")&amp;
Table_Question_Sets[[#This Row],[Config Field]]</f>
        <v>{"key": "propertyTown","type": "input-field","className":"col-xs-12 col-sm-6 col-md-3","templateOptions":{"label":"Suburb"},"validators": {"validation": Validators.compose([ValidationService.required('true', '')])}}</v>
      </c>
      <c r="BG2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"propertyTown","type": "input-field","className":"col-xs-12 col-sm-6 col-md-3","templateOptions":{"label":"Suburb"},"validators": {"validation": Validators.compose([ValidationService.required('true', '')])}},{"key":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2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8" s="7" t="str">
        <f>IF(AND(Table_Question_Sets[[#This Row],[Header]]="",Table_Question_Sets[[#This Row],[Property]]&lt;&gt;"",Table_Question_Sets[[#This Row],[Field Type]]&lt;&gt;""),
""""&amp;Table_Question_Sets[[#This Row],[Key]]&amp;"""","")</f>
        <v>"propertyTown"</v>
      </c>
      <c r="BJ2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28" s="7" t="str">
        <f>IF(AND(Table_Question_Sets[[#This Row],[Header]]&lt;&gt;"Yes",Table_Question_Sets[[#This Row],[Property]]&lt;&gt;"",Table_Question_Sets[[#This Row],[Workflow Role]]&lt;&gt;""),
""""&amp;Table_Question_Sets[[#This Row],[Workflow Role]]&amp;""":"""&amp;Table_Question_Sets[[#This Row],[Key]]&amp;"""","")</f>
        <v/>
      </c>
      <c r="BL28" s="7">
        <f ca="1">IF(Table_Question_Sets[[#This Row],[Header]]="Yes","",_xlfn.NUMBERVALUE(INDIRECT(SUBSTITUTE(ADDRESS(1,COLUMN(),4),"1","")&amp;ROW()+1))+IF(OR(Table_Question_Sets[[#This Row],[Value]]&lt;&gt;"",AND(Table_Question_Sets[[#This Row],[Data Type]]="Repeating",Table_Question_Sets[[#This Row],[Calculation Repeating]]&lt;&gt;"")),1,0))</f>
        <v>7</v>
      </c>
      <c r="BM28" s="7" t="str">
        <f ca="1" xml:space="preserve">
IF(Table_Question_Sets[[#This Row],[Data Type]]="Repeating",
OFFSET(Table_Repeating_Question_Sets[[#Headers],[Property]],MATCH(Table_Question_Sets[[#This Row],[Property]],Table_Repeating_Question_Sets[Property],0),MATCH("Calculation",Table_Repeating_Question_Sets[#Headers],0)-1,1,1),
"")</f>
        <v/>
      </c>
      <c r="BN2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"propertyTown": "ghjjhg"</v>
      </c>
      <c r="BO2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"propertyTown": "ghjjhg","propertyState": "vic","propertyPostcode": "3000","propertyClubBranch": "FDSDFS","bondLodged": "Yes","policyStartDate": "04/05/2019","insuredName": "sfdsdf"</v>
      </c>
      <c r="BP28" s="7" t="str">
        <f ca="1">IF(ISNUMBER(Table_Question_Sets[[#This Row],[Config Use Row]]),INDEX(Table_Question_Sets[Config Rollup],Table_Question_Sets[[#This Row],[Config Use Row]]),"")</f>
        <v/>
      </c>
      <c r="BQ28" s="7" t="str">
        <f ca="1">IF(ISNUMBER(Table_Question_Sets[[#This Row],[Config Use Row]]),INDEX(Table_Question_Sets[Config Keys Nested Rollup],Table_Question_Sets[[#This Row],[Config Use Row]]),"")</f>
        <v/>
      </c>
      <c r="BR28" s="7" t="str">
        <f ca="1">IF(ISNUMBER(Table_Question_Sets[[#This Row],[Config Use Row]]),INDEX(Table_Question_Sets[Calculation Rollup],Table_Question_Sets[[#This Row],[Config Use Row]]),"")</f>
        <v/>
      </c>
    </row>
    <row r="29" spans="2:70" s="13" customFormat="1" ht="21" customHeight="1">
      <c r="B29" s="92" t="s">
        <v>137</v>
      </c>
      <c r="C29" s="92"/>
      <c r="D29" s="7" t="str">
        <f ca="1">IF(Table_Question_Sets[[#This Row],[Header]]="Yes","",
IF(INDIRECT(SUBSTITUTE(ADDRESS(1,COLUMN(),4),"1","")&amp;ROW()-1)="",
INDIRECT(SUBSTITUTE(ADDRESS(1,COLUMN(Table_Question_Sets[[#This Row],[Property]]),4),"1","")&amp;ROW()-1),
INDIRECT(SUBSTITUTE(ADDRESS(1,COLUMN(),4),"1","")&amp;ROW()-1)))</f>
        <v>Personal</v>
      </c>
      <c r="E2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propertyState</v>
      </c>
      <c r="F29" s="7" t="str">
        <f>IF(Table_Question_Sets[[#This Row],[Header]]="Yes","",IF(Table_Question_Sets[[#This Row],[Property]]&lt;&gt;"",SUBSTITUTE(Table_Question_Sets[[#This Row],[Property]]," ",""),""))</f>
        <v>PropertyState</v>
      </c>
      <c r="G29" s="52" t="s">
        <v>138</v>
      </c>
      <c r="H29" s="7" t="s">
        <v>47</v>
      </c>
      <c r="I29" s="7" t="s">
        <v>90</v>
      </c>
      <c r="J29" s="8" t="s">
        <v>91</v>
      </c>
      <c r="K29" s="38" t="s">
        <v>71</v>
      </c>
      <c r="L29" s="46"/>
      <c r="M29" s="46"/>
      <c r="N29" s="16"/>
      <c r="O29" s="16">
        <v>6</v>
      </c>
      <c r="P29" s="16">
        <v>3</v>
      </c>
      <c r="Q29" s="16">
        <v>2</v>
      </c>
      <c r="R29" s="16"/>
      <c r="S29" s="16"/>
      <c r="T29" s="8" t="s">
        <v>91</v>
      </c>
      <c r="U29" s="8"/>
      <c r="V29" s="7"/>
      <c r="W29" s="7"/>
      <c r="X29" s="7"/>
      <c r="Y29" s="7"/>
      <c r="Z29" s="7"/>
      <c r="AA29" s="7"/>
      <c r="AB29" s="7"/>
      <c r="AC29" s="7"/>
      <c r="AD29" s="8"/>
      <c r="AE29" s="7"/>
      <c r="AF29" s="7" t="s">
        <v>139</v>
      </c>
      <c r="AG29" s="7"/>
      <c r="AH29" s="46"/>
      <c r="AI29" s="47" t="s">
        <v>140</v>
      </c>
      <c r="AJ29" s="7"/>
      <c r="AK29"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vic</v>
      </c>
      <c r="AL29" s="92"/>
      <c r="AM2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2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29" s="7"/>
      <c r="AP29" s="16"/>
      <c r="AQ29" s="7"/>
      <c r="AR29" s="7"/>
      <c r="AS29" s="7"/>
      <c r="AT29" s="7"/>
      <c r="AU29" s="7"/>
      <c r="AV2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vic</v>
      </c>
      <c r="AW29" s="16" t="str">
        <f>IF(OR(Table_Question_Sets[[#This Row],[Header]]="Yes",Table_Question_Sets[[#This Row],[Text]]=""),"",IF(OR(Table_Question_Sets[[#This Row],[Text]]="true",Table_Question_Sets[[#This Row],[Text]]="false",ISNUMBER(Table_Question_Sets[[#This Row],[Text]])),Table_Question_Sets[[#This Row],[Text]],""""&amp;Table_Question_Sets[[#This Row],[Text]]&amp;""""))</f>
        <v>"vic"</v>
      </c>
      <c r="AX29" s="16" t="str">
        <f>IF(AND(Table_Question_Sets[[#This Row],[Header]]&lt;&gt;"Yes",Table_Question_Sets[[#This Row],[Property]]&lt;&gt;"",Table_Question_Sets[[#This Row],[Summary Label]]&lt;&gt;""),""""&amp;Table_Question_Sets[[#This Row],[Key]]&amp;""": """&amp;Table_Question_Sets[[#This Row],[Summary Label]]&amp;"""","")</f>
        <v/>
      </c>
      <c r="AY29" s="16">
        <f ca="1">IF(Table_Question_Sets[[#This Row],[Header]]="Yes","",_xlfn.NUMBERVALUE(INDIRECT(SUBSTITUTE(ADDRESS(1,COLUMN(),4),"1","")&amp;ROW()-1))+IF(Table_Question_Sets[[#This Row],[Property]]&lt;&gt;"",1,0))</f>
        <v>4</v>
      </c>
      <c r="AZ29" s="16">
        <f ca="1">IF(Table_Question_Sets[[#This Row],[Header]]="Yes","",_xlfn.NUMBERVALUE(INDIRECT(SUBSTITUTE(ADDRESS(1,COLUMN(),4),"1","")&amp;ROW()+1))+IF(Table_Question_Sets[[#This Row],[Property]]&lt;&gt;"",1,0))</f>
        <v>31</v>
      </c>
      <c r="BA29" s="16" t="str">
        <f t="array" aca="1" ref="BA2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{"label":"ACT","value":"ACT"},{"label":"NSW","value":"NSW"},{"label":"NT","value":"NT"},{"label":"QLD","value":"QLD"},{"label":"SA","value":"SA"},{"label":"TAS","value":"TAS"},{"label":"VIC","value":"VIC"},{"label":"WA","value":"WA"}</v>
      </c>
      <c r="BB29"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29"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29"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
      </c>
      <c r="BE29"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v>
      </c>
      <c r="BF29" s="7" t="str">
        <f ca="1" xml:space="preserve">
IF(Table_Question_Sets[[#This Row],[Row]]="Yes","]},{""className"": ""row"",""fieldGroup"": [","")&amp;
Table_Question_Sets[[#This Row],[Config Field]]</f>
        <v>{"key":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v>
      </c>
      <c r="BG2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2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29" s="7" t="str">
        <f>IF(AND(Table_Question_Sets[[#This Row],[Header]]="",Table_Question_Sets[[#This Row],[Property]]&lt;&gt;"",Table_Question_Sets[[#This Row],[Field Type]]&lt;&gt;""),
""""&amp;Table_Question_Sets[[#This Row],[Key]]&amp;"""","")</f>
        <v>"propertyState"</v>
      </c>
      <c r="BJ2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29" s="7" t="str">
        <f>IF(AND(Table_Question_Sets[[#This Row],[Header]]&lt;&gt;"Yes",Table_Question_Sets[[#This Row],[Property]]&lt;&gt;"",Table_Question_Sets[[#This Row],[Workflow Role]]&lt;&gt;""),
""""&amp;Table_Question_Sets[[#This Row],[Workflow Role]]&amp;""":"""&amp;Table_Question_Sets[[#This Row],[Key]]&amp;"""","")</f>
        <v/>
      </c>
      <c r="BL29" s="7">
        <f ca="1">IF(Table_Question_Sets[[#This Row],[Header]]="Yes","",_xlfn.NUMBERVALUE(INDIRECT(SUBSTITUTE(ADDRESS(1,COLUMN(),4),"1","")&amp;ROW()+1))+IF(OR(Table_Question_Sets[[#This Row],[Value]]&lt;&gt;"",AND(Table_Question_Sets[[#This Row],[Data Type]]="Repeating",Table_Question_Sets[[#This Row],[Calculation Repeating]]&lt;&gt;"")),1,0))</f>
        <v>6</v>
      </c>
      <c r="BM29" s="7" t="str">
        <f ca="1" xml:space="preserve">
IF(Table_Question_Sets[[#This Row],[Data Type]]="Repeating",
OFFSET(Table_Repeating_Question_Sets[[#Headers],[Property]],MATCH(Table_Question_Sets[[#This Row],[Property]],Table_Repeating_Question_Sets[Property],0),MATCH("Calculation",Table_Repeating_Question_Sets[#Headers],0)-1,1,1),
"")</f>
        <v/>
      </c>
      <c r="BN2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"propertyState": "vic"</v>
      </c>
      <c r="BO2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"propertyState": "vic","propertyPostcode": "3000","propertyClubBranch": "FDSDFS","bondLodged": "Yes","policyStartDate": "04/05/2019","insuredName": "sfdsdf"</v>
      </c>
      <c r="BP29" s="7" t="str">
        <f ca="1">IF(ISNUMBER(Table_Question_Sets[[#This Row],[Config Use Row]]),INDEX(Table_Question_Sets[Config Rollup],Table_Question_Sets[[#This Row],[Config Use Row]]),"")</f>
        <v/>
      </c>
      <c r="BQ29" s="7" t="str">
        <f ca="1">IF(ISNUMBER(Table_Question_Sets[[#This Row],[Config Use Row]]),INDEX(Table_Question_Sets[Config Keys Nested Rollup],Table_Question_Sets[[#This Row],[Config Use Row]]),"")</f>
        <v/>
      </c>
      <c r="BR29" s="7" t="str">
        <f ca="1">IF(ISNUMBER(Table_Question_Sets[[#This Row],[Config Use Row]]),INDEX(Table_Question_Sets[Calculation Rollup],Table_Question_Sets[[#This Row],[Config Use Row]]),"")</f>
        <v/>
      </c>
    </row>
    <row r="30" spans="2:70" s="13" customFormat="1" ht="21" customHeight="1">
      <c r="B30" s="7" t="s">
        <v>141</v>
      </c>
      <c r="C30" s="92"/>
      <c r="D30" s="7" t="str">
        <f ca="1">IF(Table_Question_Sets[[#This Row],[Header]]="Yes","",
IF(INDIRECT(SUBSTITUTE(ADDRESS(1,COLUMN(),4),"1","")&amp;ROW()-1)="",
INDIRECT(SUBSTITUTE(ADDRESS(1,COLUMN(Table_Question_Sets[[#This Row],[Property]]),4),"1","")&amp;ROW()-1),
INDIRECT(SUBSTITUTE(ADDRESS(1,COLUMN(),4),"1","")&amp;ROW()-1)))</f>
        <v>Personal</v>
      </c>
      <c r="E3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propertyPostcode</v>
      </c>
      <c r="F30" s="7" t="str">
        <f>IF(Table_Question_Sets[[#This Row],[Header]]="Yes","",IF(Table_Question_Sets[[#This Row],[Property]]&lt;&gt;"",SUBSTITUTE(Table_Question_Sets[[#This Row],[Property]]," ",""),""))</f>
        <v>PropertyPostcode</v>
      </c>
      <c r="G30" s="52" t="s">
        <v>142</v>
      </c>
      <c r="H30" s="7" t="s">
        <v>96</v>
      </c>
      <c r="I30" s="7" t="s">
        <v>47</v>
      </c>
      <c r="J30" s="7"/>
      <c r="K30" s="38" t="s">
        <v>71</v>
      </c>
      <c r="L30" s="46"/>
      <c r="M30" s="46"/>
      <c r="N30" s="16"/>
      <c r="O30" s="16">
        <v>6</v>
      </c>
      <c r="P30" s="16">
        <v>3</v>
      </c>
      <c r="Q30" s="16">
        <v>2</v>
      </c>
      <c r="R30" s="16"/>
      <c r="S30" s="16"/>
      <c r="T30" s="8" t="s">
        <v>96</v>
      </c>
      <c r="U30" s="8"/>
      <c r="V30" s="7"/>
      <c r="W30" s="8" t="s">
        <v>98</v>
      </c>
      <c r="X30" s="7"/>
      <c r="Y30" s="7"/>
      <c r="Z30" s="7"/>
      <c r="AA30" s="7"/>
      <c r="AB30" s="7"/>
      <c r="AC30" s="7"/>
      <c r="AD30" s="7"/>
      <c r="AE30" s="7"/>
      <c r="AF30" s="7" t="s">
        <v>139</v>
      </c>
      <c r="AG30" s="7"/>
      <c r="AH30" s="46"/>
      <c r="AI30" s="46" t="s">
        <v>143</v>
      </c>
      <c r="AJ30" s="7"/>
      <c r="AK30"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3000</v>
      </c>
      <c r="AL30" s="92"/>
      <c r="AM3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0" s="46"/>
      <c r="AP30" s="16"/>
      <c r="AQ30" s="7"/>
      <c r="AR30" s="7"/>
      <c r="AS30" s="7"/>
      <c r="AT30" s="7"/>
      <c r="AU30" s="7"/>
      <c r="AV30"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3000</v>
      </c>
      <c r="AW30" s="16" t="str">
        <f>IF(OR(Table_Question_Sets[[#This Row],[Header]]="Yes",Table_Question_Sets[[#This Row],[Text]]=""),"",IF(OR(Table_Question_Sets[[#This Row],[Text]]="true",Table_Question_Sets[[#This Row],[Text]]="false",ISNUMBER(Table_Question_Sets[[#This Row],[Text]])),Table_Question_Sets[[#This Row],[Text]],""""&amp;Table_Question_Sets[[#This Row],[Text]]&amp;""""))</f>
        <v>"3000"</v>
      </c>
      <c r="AX30" s="16" t="str">
        <f>IF(AND(Table_Question_Sets[[#This Row],[Header]]&lt;&gt;"Yes",Table_Question_Sets[[#This Row],[Property]]&lt;&gt;"",Table_Question_Sets[[#This Row],[Summary Label]]&lt;&gt;""),""""&amp;Table_Question_Sets[[#This Row],[Key]]&amp;""": """&amp;Table_Question_Sets[[#This Row],[Summary Label]]&amp;"""","")</f>
        <v/>
      </c>
      <c r="AY30" s="16">
        <f ca="1">IF(Table_Question_Sets[[#This Row],[Header]]="Yes","",_xlfn.NUMBERVALUE(INDIRECT(SUBSTITUTE(ADDRESS(1,COLUMN(),4),"1","")&amp;ROW()-1))+IF(Table_Question_Sets[[#This Row],[Property]]&lt;&gt;"",1,0))</f>
        <v>5</v>
      </c>
      <c r="AZ30" s="16">
        <f ca="1">IF(Table_Question_Sets[[#This Row],[Header]]="Yes","",_xlfn.NUMBERVALUE(INDIRECT(SUBSTITUTE(ADDRESS(1,COLUMN(),4),"1","")&amp;ROW()+1))+IF(Table_Question_Sets[[#This Row],[Property]]&lt;&gt;"",1,0))</f>
        <v>30</v>
      </c>
      <c r="BA30" s="16" t="str">
        <f t="array" aca="1" ref="BA3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0"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ValidationService.isPostcode(), ValidationService.customExpression('postcodeInState(fieldValue, ratingState)', 'The postcode entered does not match the selected state')])}</v>
      </c>
      <c r="BC30"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0"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"templateOptions":{"calculatedValue":"buildingPostcode","label":"Postcode","tooltip":"Please note that this value was entered on the first page of the form, and was used to calculate your premium. To change it please return to the first page."}</v>
      </c>
      <c r="BE30"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v>
      </c>
      <c r="BF30" s="7" t="str">
        <f ca="1" xml:space="preserve">
IF(Table_Question_Sets[[#This Row],[Row]]="Yes","]},{""className"": ""row"",""fieldGroup"": [","")&amp;
Table_Question_Sets[[#This Row],[Config Field]]</f>
        <v>{"key":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v>
      </c>
      <c r="BG3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0" s="7" t="str">
        <f>IF(AND(Table_Question_Sets[[#This Row],[Header]]="",Table_Question_Sets[[#This Row],[Property]]&lt;&gt;"",Table_Question_Sets[[#This Row],[Field Type]]&lt;&gt;""),
""""&amp;Table_Question_Sets[[#This Row],[Key]]&amp;"""","")</f>
        <v>"propertyPostcode"</v>
      </c>
      <c r="BJ3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0" s="7" t="str">
        <f>IF(AND(Table_Question_Sets[[#This Row],[Header]]&lt;&gt;"Yes",Table_Question_Sets[[#This Row],[Property]]&lt;&gt;"",Table_Question_Sets[[#This Row],[Workflow Role]]&lt;&gt;""),
""""&amp;Table_Question_Sets[[#This Row],[Workflow Role]]&amp;""":"""&amp;Table_Question_Sets[[#This Row],[Key]]&amp;"""","")</f>
        <v/>
      </c>
      <c r="BL30" s="7">
        <f ca="1">IF(Table_Question_Sets[[#This Row],[Header]]="Yes","",_xlfn.NUMBERVALUE(INDIRECT(SUBSTITUTE(ADDRESS(1,COLUMN(),4),"1","")&amp;ROW()+1))+IF(OR(Table_Question_Sets[[#This Row],[Value]]&lt;&gt;"",AND(Table_Question_Sets[[#This Row],[Data Type]]="Repeating",Table_Question_Sets[[#This Row],[Calculation Repeating]]&lt;&gt;"")),1,0))</f>
        <v>5</v>
      </c>
      <c r="BM30" s="7" t="str">
        <f ca="1" xml:space="preserve">
IF(Table_Question_Sets[[#This Row],[Data Type]]="Repeating",
OFFSET(Table_Repeating_Question_Sets[[#Headers],[Property]],MATCH(Table_Question_Sets[[#This Row],[Property]],Table_Repeating_Question_Sets[Property],0),MATCH("Calculation",Table_Repeating_Question_Sets[#Headers],0)-1,1,1),
"")</f>
        <v/>
      </c>
      <c r="BN3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"propertyPostcode": "3000"</v>
      </c>
      <c r="BO3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"propertyPostcode": "3000","propertyClubBranch": "FDSDFS","bondLodged": "Yes","policyStartDate": "04/05/2019","insuredName": "sfdsdf"</v>
      </c>
      <c r="BP30" s="7" t="str">
        <f ca="1">IF(ISNUMBER(Table_Question_Sets[[#This Row],[Config Use Row]]),INDEX(Table_Question_Sets[Config Rollup],Table_Question_Sets[[#This Row],[Config Use Row]]),"")</f>
        <v/>
      </c>
      <c r="BQ30" s="7" t="str">
        <f ca="1">IF(ISNUMBER(Table_Question_Sets[[#This Row],[Config Use Row]]),INDEX(Table_Question_Sets[Config Keys Nested Rollup],Table_Question_Sets[[#This Row],[Config Use Row]]),"")</f>
        <v/>
      </c>
      <c r="BR30" s="7" t="str">
        <f ca="1">IF(ISNUMBER(Table_Question_Sets[[#This Row],[Config Use Row]]),INDEX(Table_Question_Sets[Calculation Rollup],Table_Question_Sets[[#This Row],[Config Use Row]]),"")</f>
        <v/>
      </c>
    </row>
    <row r="31" spans="2:70" s="13" customFormat="1" ht="21" customHeight="1">
      <c r="B31" s="7" t="s">
        <v>144</v>
      </c>
      <c r="C31" s="92"/>
      <c r="D31" s="7" t="str">
        <f ca="1">IF(Table_Question_Sets[[#This Row],[Header]]="Yes","",
IF(INDIRECT(SUBSTITUTE(ADDRESS(1,COLUMN(),4),"1","")&amp;ROW()-1)="",
INDIRECT(SUBSTITUTE(ADDRESS(1,COLUMN(Table_Question_Sets[[#This Row],[Property]]),4),"1","")&amp;ROW()-1),
INDIRECT(SUBSTITUTE(ADDRESS(1,COLUMN(),4),"1","")&amp;ROW()-1)))</f>
        <v>Personal</v>
      </c>
      <c r="E3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constructionHeading</v>
      </c>
      <c r="F31" s="7" t="str">
        <f>IF(Table_Question_Sets[[#This Row],[Header]]="Yes","",IF(Table_Question_Sets[[#This Row],[Property]]&lt;&gt;"",SUBSTITUTE(Table_Question_Sets[[#This Row],[Property]]," ",""),""))</f>
        <v>ConstructionHeading</v>
      </c>
      <c r="G31" s="52"/>
      <c r="H31" s="7" t="s">
        <v>77</v>
      </c>
      <c r="I31" s="7" t="s">
        <v>77</v>
      </c>
      <c r="J31" s="8"/>
      <c r="K31" s="36"/>
      <c r="L31" s="46"/>
      <c r="M31" s="46"/>
      <c r="N31" s="36"/>
      <c r="O31" s="36" t="s">
        <v>78</v>
      </c>
      <c r="P31" s="36"/>
      <c r="Q31" s="36"/>
      <c r="R31" s="36"/>
      <c r="S31" s="36"/>
      <c r="T31" s="7"/>
      <c r="U31" s="8"/>
      <c r="V31" s="7"/>
      <c r="W31" s="7"/>
      <c r="X31" s="7"/>
      <c r="Y31" s="8" t="s">
        <v>145</v>
      </c>
      <c r="Z31" s="7"/>
      <c r="AA31" s="7"/>
      <c r="AB31" s="8"/>
      <c r="AC31" s="7"/>
      <c r="AD31" s="7"/>
      <c r="AE31" s="7"/>
      <c r="AF31" s="7"/>
      <c r="AG31" s="7"/>
      <c r="AH31" s="46"/>
      <c r="AI31" s="46"/>
      <c r="AJ31" s="7"/>
      <c r="AK31"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1" s="92"/>
      <c r="AM3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1" s="7"/>
      <c r="AP31" s="16"/>
      <c r="AQ31" s="7"/>
      <c r="AR31" s="7"/>
      <c r="AS31" s="7"/>
      <c r="AT31" s="7"/>
      <c r="AU31" s="7"/>
      <c r="AV3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1" s="16" t="str">
        <f>IF(OR(Table_Question_Sets[[#This Row],[Header]]="Yes",Table_Question_Sets[[#This Row],[Text]]=""),"",IF(OR(Table_Question_Sets[[#This Row],[Text]]="true",Table_Question_Sets[[#This Row],[Text]]="false",ISNUMBER(Table_Question_Sets[[#This Row],[Text]])),Table_Question_Sets[[#This Row],[Text]],""""&amp;Table_Question_Sets[[#This Row],[Text]]&amp;""""))</f>
        <v/>
      </c>
      <c r="AX31" s="16" t="str">
        <f>IF(AND(Table_Question_Sets[[#This Row],[Header]]&lt;&gt;"Yes",Table_Question_Sets[[#This Row],[Property]]&lt;&gt;"",Table_Question_Sets[[#This Row],[Summary Label]]&lt;&gt;""),""""&amp;Table_Question_Sets[[#This Row],[Key]]&amp;""": """&amp;Table_Question_Sets[[#This Row],[Summary Label]]&amp;"""","")</f>
        <v/>
      </c>
      <c r="AY31" s="16">
        <f ca="1">IF(Table_Question_Sets[[#This Row],[Header]]="Yes","",_xlfn.NUMBERVALUE(INDIRECT(SUBSTITUTE(ADDRESS(1,COLUMN(),4),"1","")&amp;ROW()-1))+IF(Table_Question_Sets[[#This Row],[Property]]&lt;&gt;"",1,0))</f>
        <v>6</v>
      </c>
      <c r="AZ31" s="16">
        <f ca="1">IF(Table_Question_Sets[[#This Row],[Header]]="Yes","",_xlfn.NUMBERVALUE(INDIRECT(SUBSTITUTE(ADDRESS(1,COLUMN(),4),"1","")&amp;ROW()+1))+IF(Table_Question_Sets[[#This Row],[Property]]&lt;&gt;"",1,0))</f>
        <v>29</v>
      </c>
      <c r="BA31" s="16" t="str">
        <f t="array" aca="1" ref="BA3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1"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1"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1"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"templateOptions":{"content":{"heading3":"Construction"}}</v>
      </c>
      <c r="BE31"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"constructionHeading","type": "content-field","className":"col-xs-12","templateOptions":{"content":{"heading3":"Construction"}},"validators": {"validation": Validators.compose([])}}</v>
      </c>
      <c r="BF31" s="7" t="str">
        <f ca="1" xml:space="preserve">
IF(Table_Question_Sets[[#This Row],[Row]]="Yes","]},{""className"": ""row"",""fieldGroup"": [","")&amp;
Table_Question_Sets[[#This Row],[Config Field]]</f>
        <v>{"key": "constructionHeading","type": "content-field","className":"col-xs-12","templateOptions":{"content":{"heading3":"Construction"}},"validators": {"validation": Validators.compose([])}}</v>
      </c>
      <c r="BG3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1" s="7" t="str">
        <f>IF(AND(Table_Question_Sets[[#This Row],[Header]]="",Table_Question_Sets[[#This Row],[Property]]&lt;&gt;"",Table_Question_Sets[[#This Row],[Field Type]]&lt;&gt;""),
""""&amp;Table_Question_Sets[[#This Row],[Key]]&amp;"""","")</f>
        <v>"constructionHeading"</v>
      </c>
      <c r="BJ3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1" s="7" t="str">
        <f>IF(AND(Table_Question_Sets[[#This Row],[Header]]&lt;&gt;"Yes",Table_Question_Sets[[#This Row],[Property]]&lt;&gt;"",Table_Question_Sets[[#This Row],[Workflow Role]]&lt;&gt;""),
""""&amp;Table_Question_Sets[[#This Row],[Workflow Role]]&amp;""":"""&amp;Table_Question_Sets[[#This Row],[Key]]&amp;"""","")</f>
        <v/>
      </c>
      <c r="BL31" s="7">
        <f ca="1">IF(Table_Question_Sets[[#This Row],[Header]]="Yes","",_xlfn.NUMBERVALUE(INDIRECT(SUBSTITUTE(ADDRESS(1,COLUMN(),4),"1","")&amp;ROW()+1))+IF(OR(Table_Question_Sets[[#This Row],[Value]]&lt;&gt;"",AND(Table_Question_Sets[[#This Row],[Data Type]]="Repeating",Table_Question_Sets[[#This Row],[Calculation Repeating]]&lt;&gt;"")),1,0))</f>
        <v>4</v>
      </c>
      <c r="BM31" s="7" t="str">
        <f ca="1" xml:space="preserve">
IF(Table_Question_Sets[[#This Row],[Data Type]]="Repeating",
OFFSET(Table_Repeating_Question_Sets[[#Headers],[Property]],MATCH(Table_Question_Sets[[#This Row],[Property]],Table_Repeating_Question_Sets[Property],0),MATCH("Calculation",Table_Repeating_Question_Sets[#Headers],0)-1,1,1),
"")</f>
        <v/>
      </c>
      <c r="BN3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1" s="7" t="str">
        <f ca="1">IF(ISNUMBER(Table_Question_Sets[[#This Row],[Config Use Row]]),INDEX(Table_Question_Sets[Config Rollup],Table_Question_Sets[[#This Row],[Config Use Row]]),"")</f>
        <v/>
      </c>
      <c r="BQ31" s="7" t="str">
        <f ca="1">IF(ISNUMBER(Table_Question_Sets[[#This Row],[Config Use Row]]),INDEX(Table_Question_Sets[Config Keys Nested Rollup],Table_Question_Sets[[#This Row],[Config Use Row]]),"")</f>
        <v/>
      </c>
      <c r="BR31" s="7" t="str">
        <f ca="1">IF(ISNUMBER(Table_Question_Sets[[#This Row],[Config Use Row]]),INDEX(Table_Question_Sets[Calculation Rollup],Table_Question_Sets[[#This Row],[Config Use Row]]),"")</f>
        <v/>
      </c>
    </row>
    <row r="32" spans="2:70" s="13" customFormat="1" ht="21" customHeight="1">
      <c r="B32" s="7" t="s">
        <v>146</v>
      </c>
      <c r="C32" s="92"/>
      <c r="D32" s="7" t="str">
        <f ca="1">IF(Table_Question_Sets[[#This Row],[Header]]="Yes","",
IF(INDIRECT(SUBSTITUTE(ADDRESS(1,COLUMN(),4),"1","")&amp;ROW()-1)="",
INDIRECT(SUBSTITUTE(ADDRESS(1,COLUMN(Table_Question_Sets[[#This Row],[Property]]),4),"1","")&amp;ROW()-1),
INDIRECT(SUBSTITUTE(ADDRESS(1,COLUMN(),4),"1","")&amp;ROW()-1)))</f>
        <v>Personal</v>
      </c>
      <c r="E3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propertyType</v>
      </c>
      <c r="F32" s="7" t="str">
        <f>IF(Table_Question_Sets[[#This Row],[Header]]="Yes","",IF(Table_Question_Sets[[#This Row],[Property]]&lt;&gt;"",SUBSTITUTE(Table_Question_Sets[[#This Row],[Property]]," ",""),""))</f>
        <v>PropertyType</v>
      </c>
      <c r="G32" s="52"/>
      <c r="H32" s="7" t="s">
        <v>47</v>
      </c>
      <c r="I32" s="7" t="s">
        <v>90</v>
      </c>
      <c r="J32" s="8" t="s">
        <v>146</v>
      </c>
      <c r="K32" s="36"/>
      <c r="L32" s="46"/>
      <c r="M32" s="46"/>
      <c r="N32" s="36"/>
      <c r="O32" s="36"/>
      <c r="P32" s="36"/>
      <c r="Q32" s="36"/>
      <c r="R32" s="36"/>
      <c r="S32" s="36"/>
      <c r="T32" s="7" t="s">
        <v>147</v>
      </c>
      <c r="U32" s="8"/>
      <c r="V32" s="7"/>
      <c r="W32" s="7"/>
      <c r="X32" s="7"/>
      <c r="Y32" s="7"/>
      <c r="Z32" s="7"/>
      <c r="AA32" s="7"/>
      <c r="AB32" s="8"/>
      <c r="AC32" s="7"/>
      <c r="AD32" s="7"/>
      <c r="AE32" s="7"/>
      <c r="AF32" s="7"/>
      <c r="AG32" s="7"/>
      <c r="AH32" s="46"/>
      <c r="AI32" s="46"/>
      <c r="AJ32" s="7"/>
      <c r="AK32"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2" s="92"/>
      <c r="AM3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2" s="7"/>
      <c r="AP32" s="16"/>
      <c r="AQ32" s="7"/>
      <c r="AR32" s="7"/>
      <c r="AS32" s="7"/>
      <c r="AT32" s="7"/>
      <c r="AU32" s="7"/>
      <c r="AV3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2" s="16" t="str">
        <f>IF(OR(Table_Question_Sets[[#This Row],[Header]]="Yes",Table_Question_Sets[[#This Row],[Text]]=""),"",IF(OR(Table_Question_Sets[[#This Row],[Text]]="true",Table_Question_Sets[[#This Row],[Text]]="false",ISNUMBER(Table_Question_Sets[[#This Row],[Text]])),Table_Question_Sets[[#This Row],[Text]],""""&amp;Table_Question_Sets[[#This Row],[Text]]&amp;""""))</f>
        <v/>
      </c>
      <c r="AX32" s="16" t="str">
        <f>IF(AND(Table_Question_Sets[[#This Row],[Header]]&lt;&gt;"Yes",Table_Question_Sets[[#This Row],[Property]]&lt;&gt;"",Table_Question_Sets[[#This Row],[Summary Label]]&lt;&gt;""),""""&amp;Table_Question_Sets[[#This Row],[Key]]&amp;""": """&amp;Table_Question_Sets[[#This Row],[Summary Label]]&amp;"""","")</f>
        <v/>
      </c>
      <c r="AY32" s="16">
        <f ca="1">IF(Table_Question_Sets[[#This Row],[Header]]="Yes","",_xlfn.NUMBERVALUE(INDIRECT(SUBSTITUTE(ADDRESS(1,COLUMN(),4),"1","")&amp;ROW()-1))+IF(Table_Question_Sets[[#This Row],[Property]]&lt;&gt;"",1,0))</f>
        <v>7</v>
      </c>
      <c r="AZ32" s="16">
        <f ca="1">IF(Table_Question_Sets[[#This Row],[Header]]="Yes","",_xlfn.NUMBERVALUE(INDIRECT(SUBSTITUTE(ADDRESS(1,COLUMN(),4),"1","")&amp;ROW()+1))+IF(Table_Question_Sets[[#This Row],[Property]]&lt;&gt;"",1,0))</f>
        <v>28</v>
      </c>
      <c r="BA32" s="16" t="str">
        <f t="array" aca="1" ref="BA3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{"label":"House","value":"House"},{"label":"Townhouse","value":"Townhouse"},{"label":"Villa","value":"Villa"},{"label":"Unit","value":"Unit"}</v>
      </c>
      <c r="BB32"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2"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2"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"templateOptions":{"options":[{"label":"House","value":"House"},{"label":"Townhouse","value":"Townhouse"},{"label":"Villa","value":"Villa"},{"label":"Unit","value":"Unit"}],"label":"Property type"}</v>
      </c>
      <c r="BE3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"propertyType","type": "select-field","className":"col-xs-12 col-md-6","templateOptions":{"options":[{"label":"House","value":"House"},{"label":"Townhouse","value":"Townhouse"},{"label":"Villa","value":"Villa"},{"label":"Unit","value":"Unit"}],"label":"Property type"},"validators": {"validation": Validators.compose([])}}</v>
      </c>
      <c r="BF32" s="7" t="str">
        <f ca="1" xml:space="preserve">
IF(Table_Question_Sets[[#This Row],[Row]]="Yes","]},{""className"": ""row"",""fieldGroup"": [","")&amp;
Table_Question_Sets[[#This Row],[Config Field]]</f>
        <v>{"key": "propertyType","type": "select-field","className":"col-xs-12 col-md-6","templateOptions":{"options":[{"label":"House","value":"House"},{"label":"Townhouse","value":"Townhouse"},{"label":"Villa","value":"Villa"},{"label":"Unit","value":"Unit"}],"label":"Property type"},"validators": {"validation": Validators.compose([])}}</v>
      </c>
      <c r="BG3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2" s="7" t="str">
        <f>IF(AND(Table_Question_Sets[[#This Row],[Header]]="",Table_Question_Sets[[#This Row],[Property]]&lt;&gt;"",Table_Question_Sets[[#This Row],[Field Type]]&lt;&gt;""),
""""&amp;Table_Question_Sets[[#This Row],[Key]]&amp;"""","")</f>
        <v>"propertyType"</v>
      </c>
      <c r="BJ3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2" s="7" t="str">
        <f>IF(AND(Table_Question_Sets[[#This Row],[Header]]&lt;&gt;"Yes",Table_Question_Sets[[#This Row],[Property]]&lt;&gt;"",Table_Question_Sets[[#This Row],[Workflow Role]]&lt;&gt;""),
""""&amp;Table_Question_Sets[[#This Row],[Workflow Role]]&amp;""":"""&amp;Table_Question_Sets[[#This Row],[Key]]&amp;"""","")</f>
        <v/>
      </c>
      <c r="BL32" s="7">
        <f ca="1">IF(Table_Question_Sets[[#This Row],[Header]]="Yes","",_xlfn.NUMBERVALUE(INDIRECT(SUBSTITUTE(ADDRESS(1,COLUMN(),4),"1","")&amp;ROW()+1))+IF(OR(Table_Question_Sets[[#This Row],[Value]]&lt;&gt;"",AND(Table_Question_Sets[[#This Row],[Data Type]]="Repeating",Table_Question_Sets[[#This Row],[Calculation Repeating]]&lt;&gt;"")),1,0))</f>
        <v>4</v>
      </c>
      <c r="BM32" s="7" t="str">
        <f ca="1" xml:space="preserve">
IF(Table_Question_Sets[[#This Row],[Data Type]]="Repeating",
OFFSET(Table_Repeating_Question_Sets[[#Headers],[Property]],MATCH(Table_Question_Sets[[#This Row],[Property]],Table_Repeating_Question_Sets[Property],0),MATCH("Calculation",Table_Repeating_Question_Sets[#Headers],0)-1,1,1),
"")</f>
        <v/>
      </c>
      <c r="BN3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2" s="7" t="str">
        <f ca="1">IF(ISNUMBER(Table_Question_Sets[[#This Row],[Config Use Row]]),INDEX(Table_Question_Sets[Config Rollup],Table_Question_Sets[[#This Row],[Config Use Row]]),"")</f>
        <v/>
      </c>
      <c r="BQ32" s="7" t="str">
        <f ca="1">IF(ISNUMBER(Table_Question_Sets[[#This Row],[Config Use Row]]),INDEX(Table_Question_Sets[Config Keys Nested Rollup],Table_Question_Sets[[#This Row],[Config Use Row]]),"")</f>
        <v/>
      </c>
      <c r="BR32" s="7" t="str">
        <f ca="1">IF(ISNUMBER(Table_Question_Sets[[#This Row],[Config Use Row]]),INDEX(Table_Question_Sets[Calculation Rollup],Table_Question_Sets[[#This Row],[Config Use Row]]),"")</f>
        <v/>
      </c>
    </row>
    <row r="33" spans="2:70" s="13" customFormat="1" ht="21" customHeight="1">
      <c r="B33" s="7" t="s">
        <v>148</v>
      </c>
      <c r="C33" s="92"/>
      <c r="D33" s="7" t="str">
        <f ca="1">IF(Table_Question_Sets[[#This Row],[Header]]="Yes","",
IF(INDIRECT(SUBSTITUTE(ADDRESS(1,COLUMN(),4),"1","")&amp;ROW()-1)="",
INDIRECT(SUBSTITUTE(ADDRESS(1,COLUMN(Table_Question_Sets[[#This Row],[Property]]),4),"1","")&amp;ROW()-1),
INDIRECT(SUBSTITUTE(ADDRESS(1,COLUMN(),4),"1","")&amp;ROW()-1)))</f>
        <v>Personal</v>
      </c>
      <c r="E3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propertyStrataStatus</v>
      </c>
      <c r="F33" s="7" t="str">
        <f>IF(Table_Question_Sets[[#This Row],[Header]]="Yes","",IF(Table_Question_Sets[[#This Row],[Property]]&lt;&gt;"",SUBSTITUTE(Table_Question_Sets[[#This Row],[Property]]," ",""),""))</f>
        <v>PropertyStrataStatus</v>
      </c>
      <c r="G33" s="52"/>
      <c r="H33" s="7" t="s">
        <v>47</v>
      </c>
      <c r="I33" s="7" t="s">
        <v>90</v>
      </c>
      <c r="J33" s="8" t="s">
        <v>148</v>
      </c>
      <c r="K33" s="36"/>
      <c r="L33" s="46"/>
      <c r="M33" s="46"/>
      <c r="N33" s="36"/>
      <c r="O33" s="36"/>
      <c r="P33" s="36"/>
      <c r="Q33" s="36"/>
      <c r="R33" s="36"/>
      <c r="S33" s="36"/>
      <c r="T33" s="7" t="s">
        <v>149</v>
      </c>
      <c r="U33" s="8"/>
      <c r="V33" s="7"/>
      <c r="W33" s="7"/>
      <c r="X33" s="7"/>
      <c r="Y33" s="7"/>
      <c r="Z33" s="7"/>
      <c r="AA33" s="7"/>
      <c r="AB33" s="8"/>
      <c r="AC33" s="7"/>
      <c r="AD33" s="7"/>
      <c r="AE33" s="7"/>
      <c r="AF33" s="7"/>
      <c r="AG33" s="7"/>
      <c r="AH33" s="46"/>
      <c r="AI33" s="46"/>
      <c r="AJ33" s="7"/>
      <c r="AK33"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3" s="92"/>
      <c r="AM3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3" s="7"/>
      <c r="AP33" s="16"/>
      <c r="AQ33" s="7"/>
      <c r="AR33" s="7"/>
      <c r="AS33" s="7"/>
      <c r="AT33" s="7"/>
      <c r="AU33" s="7"/>
      <c r="AV3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3" s="16" t="str">
        <f>IF(OR(Table_Question_Sets[[#This Row],[Header]]="Yes",Table_Question_Sets[[#This Row],[Text]]=""),"",IF(OR(Table_Question_Sets[[#This Row],[Text]]="true",Table_Question_Sets[[#This Row],[Text]]="false",ISNUMBER(Table_Question_Sets[[#This Row],[Text]])),Table_Question_Sets[[#This Row],[Text]],""""&amp;Table_Question_Sets[[#This Row],[Text]]&amp;""""))</f>
        <v/>
      </c>
      <c r="AX33" s="16" t="str">
        <f>IF(AND(Table_Question_Sets[[#This Row],[Header]]&lt;&gt;"Yes",Table_Question_Sets[[#This Row],[Property]]&lt;&gt;"",Table_Question_Sets[[#This Row],[Summary Label]]&lt;&gt;""),""""&amp;Table_Question_Sets[[#This Row],[Key]]&amp;""": """&amp;Table_Question_Sets[[#This Row],[Summary Label]]&amp;"""","")</f>
        <v/>
      </c>
      <c r="AY33" s="16">
        <f ca="1">IF(Table_Question_Sets[[#This Row],[Header]]="Yes","",_xlfn.NUMBERVALUE(INDIRECT(SUBSTITUTE(ADDRESS(1,COLUMN(),4),"1","")&amp;ROW()-1))+IF(Table_Question_Sets[[#This Row],[Property]]&lt;&gt;"",1,0))</f>
        <v>8</v>
      </c>
      <c r="AZ33" s="16">
        <f ca="1">IF(Table_Question_Sets[[#This Row],[Header]]="Yes","",_xlfn.NUMBERVALUE(INDIRECT(SUBSTITUTE(ADDRESS(1,COLUMN(),4),"1","")&amp;ROW()+1))+IF(Table_Question_Sets[[#This Row],[Property]]&lt;&gt;"",1,0))</f>
        <v>27</v>
      </c>
      <c r="BA33" s="16" t="str">
        <f t="array" aca="1" ref="BA3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{"label":"Free standing","value":"Free standing"},{"label":"Part of strata-title","value":"Part of strata-title"},{"label":"Strata-title","value":"Strata-title"}</v>
      </c>
      <c r="BB33"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3"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3"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"templateOptions":{"options":[{"label":"Free standing","value":"Free standing"},{"label":"Part of strata-title","value":"Part of strata-title"},{"label":"Strata-title","value":"Strata-title"}],"label":"Strata status"}</v>
      </c>
      <c r="BE3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"propertyStrataStatus","type": "select-field","className":"col-xs-12 col-md-6","templateOptions":{"options":[{"label":"Free standing","value":"Free standing"},{"label":"Part of strata-title","value":"Part of strata-title"},{"label":"Strata-title","value":"Strata-title"}],"label":"Strata status"},"validators": {"validation": Validators.compose([])}}</v>
      </c>
      <c r="BF33" s="7" t="str">
        <f ca="1" xml:space="preserve">
IF(Table_Question_Sets[[#This Row],[Row]]="Yes","]},{""className"": ""row"",""fieldGroup"": [","")&amp;
Table_Question_Sets[[#This Row],[Config Field]]</f>
        <v>{"key": "propertyStrataStatus","type": "select-field","className":"col-xs-12 col-md-6","templateOptions":{"options":[{"label":"Free standing","value":"Free standing"},{"label":"Part of strata-title","value":"Part of strata-title"},{"label":"Strata-title","value":"Strata-title"}],"label":"Strata status"},"validators": {"validation": Validators.compose([])}}</v>
      </c>
      <c r="BG3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3" s="7" t="str">
        <f>IF(AND(Table_Question_Sets[[#This Row],[Header]]="",Table_Question_Sets[[#This Row],[Property]]&lt;&gt;"",Table_Question_Sets[[#This Row],[Field Type]]&lt;&gt;""),
""""&amp;Table_Question_Sets[[#This Row],[Key]]&amp;"""","")</f>
        <v>"propertyStrataStatus"</v>
      </c>
      <c r="BJ3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3" s="7" t="str">
        <f>IF(AND(Table_Question_Sets[[#This Row],[Header]]&lt;&gt;"Yes",Table_Question_Sets[[#This Row],[Property]]&lt;&gt;"",Table_Question_Sets[[#This Row],[Workflow Role]]&lt;&gt;""),
""""&amp;Table_Question_Sets[[#This Row],[Workflow Role]]&amp;""":"""&amp;Table_Question_Sets[[#This Row],[Key]]&amp;"""","")</f>
        <v/>
      </c>
      <c r="BL33" s="7">
        <f ca="1">IF(Table_Question_Sets[[#This Row],[Header]]="Yes","",_xlfn.NUMBERVALUE(INDIRECT(SUBSTITUTE(ADDRESS(1,COLUMN(),4),"1","")&amp;ROW()+1))+IF(OR(Table_Question_Sets[[#This Row],[Value]]&lt;&gt;"",AND(Table_Question_Sets[[#This Row],[Data Type]]="Repeating",Table_Question_Sets[[#This Row],[Calculation Repeating]]&lt;&gt;"")),1,0))</f>
        <v>4</v>
      </c>
      <c r="BM33" s="7" t="str">
        <f ca="1" xml:space="preserve">
IF(Table_Question_Sets[[#This Row],[Data Type]]="Repeating",
OFFSET(Table_Repeating_Question_Sets[[#Headers],[Property]],MATCH(Table_Question_Sets[[#This Row],[Property]],Table_Repeating_Question_Sets[Property],0),MATCH("Calculation",Table_Repeating_Question_Sets[#Headers],0)-1,1,1),
"")</f>
        <v/>
      </c>
      <c r="BN3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3" s="7" t="str">
        <f ca="1">IF(ISNUMBER(Table_Question_Sets[[#This Row],[Config Use Row]]),INDEX(Table_Question_Sets[Config Rollup],Table_Question_Sets[[#This Row],[Config Use Row]]),"")</f>
        <v/>
      </c>
      <c r="BQ33" s="7" t="str">
        <f ca="1">IF(ISNUMBER(Table_Question_Sets[[#This Row],[Config Use Row]]),INDEX(Table_Question_Sets[Config Keys Nested Rollup],Table_Question_Sets[[#This Row],[Config Use Row]]),"")</f>
        <v/>
      </c>
      <c r="BR33" s="7" t="str">
        <f ca="1">IF(ISNUMBER(Table_Question_Sets[[#This Row],[Config Use Row]]),INDEX(Table_Question_Sets[Calculation Rollup],Table_Question_Sets[[#This Row],[Config Use Row]]),"")</f>
        <v/>
      </c>
    </row>
    <row r="34" spans="2:70" s="13" customFormat="1" ht="21" customHeight="1">
      <c r="B34" s="7" t="s">
        <v>150</v>
      </c>
      <c r="C34" s="92"/>
      <c r="D34" s="7" t="str">
        <f ca="1">IF(Table_Question_Sets[[#This Row],[Header]]="Yes","",
IF(INDIRECT(SUBSTITUTE(ADDRESS(1,COLUMN(),4),"1","")&amp;ROW()-1)="",
INDIRECT(SUBSTITUTE(ADDRESS(1,COLUMN(Table_Question_Sets[[#This Row],[Property]]),4),"1","")&amp;ROW()-1),
INDIRECT(SUBSTITUTE(ADDRESS(1,COLUMN(),4),"1","")&amp;ROW()-1)))</f>
        <v>Personal</v>
      </c>
      <c r="E3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propertyConstruction</v>
      </c>
      <c r="F34" s="7" t="str">
        <f>IF(Table_Question_Sets[[#This Row],[Header]]="Yes","",IF(Table_Question_Sets[[#This Row],[Property]]&lt;&gt;"",SUBSTITUTE(Table_Question_Sets[[#This Row],[Property]]," ",""),""))</f>
        <v>PropertyConstruction</v>
      </c>
      <c r="G34" s="52"/>
      <c r="H34" s="7" t="s">
        <v>47</v>
      </c>
      <c r="I34" s="7" t="s">
        <v>90</v>
      </c>
      <c r="J34" s="8" t="s">
        <v>150</v>
      </c>
      <c r="K34" s="36"/>
      <c r="L34" s="46"/>
      <c r="M34" s="46"/>
      <c r="N34" s="36"/>
      <c r="O34" s="36"/>
      <c r="P34" s="36"/>
      <c r="Q34" s="36"/>
      <c r="R34" s="36"/>
      <c r="S34" s="36"/>
      <c r="T34" s="7" t="s">
        <v>151</v>
      </c>
      <c r="U34" s="8"/>
      <c r="V34" s="7"/>
      <c r="W34" s="7"/>
      <c r="X34" s="7"/>
      <c r="Y34" s="7"/>
      <c r="Z34" s="7"/>
      <c r="AA34" s="7"/>
      <c r="AB34" s="8"/>
      <c r="AC34" s="7"/>
      <c r="AD34" s="7"/>
      <c r="AE34" s="7"/>
      <c r="AF34" s="7"/>
      <c r="AG34" s="7"/>
      <c r="AH34" s="46"/>
      <c r="AI34" s="46"/>
      <c r="AJ34" s="7"/>
      <c r="AK34"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4" s="92"/>
      <c r="AM3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4" s="7"/>
      <c r="AP34" s="16"/>
      <c r="AQ34" s="7"/>
      <c r="AR34" s="7"/>
      <c r="AS34" s="7"/>
      <c r="AT34" s="7"/>
      <c r="AU34" s="7"/>
      <c r="AV34"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4" s="16" t="str">
        <f>IF(OR(Table_Question_Sets[[#This Row],[Header]]="Yes",Table_Question_Sets[[#This Row],[Text]]=""),"",IF(OR(Table_Question_Sets[[#This Row],[Text]]="true",Table_Question_Sets[[#This Row],[Text]]="false",ISNUMBER(Table_Question_Sets[[#This Row],[Text]])),Table_Question_Sets[[#This Row],[Text]],""""&amp;Table_Question_Sets[[#This Row],[Text]]&amp;""""))</f>
        <v/>
      </c>
      <c r="AX34" s="16" t="str">
        <f>IF(AND(Table_Question_Sets[[#This Row],[Header]]&lt;&gt;"Yes",Table_Question_Sets[[#This Row],[Property]]&lt;&gt;"",Table_Question_Sets[[#This Row],[Summary Label]]&lt;&gt;""),""""&amp;Table_Question_Sets[[#This Row],[Key]]&amp;""": """&amp;Table_Question_Sets[[#This Row],[Summary Label]]&amp;"""","")</f>
        <v/>
      </c>
      <c r="AY34" s="16">
        <f ca="1">IF(Table_Question_Sets[[#This Row],[Header]]="Yes","",_xlfn.NUMBERVALUE(INDIRECT(SUBSTITUTE(ADDRESS(1,COLUMN(),4),"1","")&amp;ROW()-1))+IF(Table_Question_Sets[[#This Row],[Property]]&lt;&gt;"",1,0))</f>
        <v>9</v>
      </c>
      <c r="AZ34" s="16">
        <f ca="1">IF(Table_Question_Sets[[#This Row],[Header]]="Yes","",_xlfn.NUMBERVALUE(INDIRECT(SUBSTITUTE(ADDRESS(1,COLUMN(),4),"1","")&amp;ROW()+1))+IF(Table_Question_Sets[[#This Row],[Property]]&lt;&gt;"",1,0))</f>
        <v>26</v>
      </c>
      <c r="BA34" s="16" t="str">
        <f t="array" aca="1" ref="BA3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{"label":"Double brick","value":"Double brick"},{"label":"Brick veneer","value":"Brick veneer"},{"label":"Timber","value":"Timber"},{"label":"Fibro/asbestos cement","value":"Fibro/asbestos cement"},{"label":"Concrete block","value":"Concrete block"},{"label":"Other","value":"Other"}</v>
      </c>
      <c r="BB34"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4"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4"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"templateOptions":{"options":[{"label":"Double brick","value":"Double brick"},{"label":"Brick veneer","value":"Brick veneer"},{"label":"Timber","value":"Timber"},{"label":"Fibro/asbestos cement","value":"Fibro/asbestos cement"},{"label":"Concrete block","value":"Concrete block"},{"label":"Other","value":"Other"}],"label":"Construction of building"}</v>
      </c>
      <c r="BE34"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v>
      </c>
      <c r="BF34" s="7" t="str">
        <f ca="1" xml:space="preserve">
IF(Table_Question_Sets[[#This Row],[Row]]="Yes","]},{""className"": ""row"",""fieldGroup"": [","")&amp;
Table_Question_Sets[[#This Row],[Config Field]]</f>
        <v>{"key":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v>
      </c>
      <c r="BG3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4" s="7" t="str">
        <f>IF(AND(Table_Question_Sets[[#This Row],[Header]]="",Table_Question_Sets[[#This Row],[Property]]&lt;&gt;"",Table_Question_Sets[[#This Row],[Field Type]]&lt;&gt;""),
""""&amp;Table_Question_Sets[[#This Row],[Key]]&amp;"""","")</f>
        <v>"propertyConstruction"</v>
      </c>
      <c r="BJ3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4" s="7" t="str">
        <f>IF(AND(Table_Question_Sets[[#This Row],[Header]]&lt;&gt;"Yes",Table_Question_Sets[[#This Row],[Property]]&lt;&gt;"",Table_Question_Sets[[#This Row],[Workflow Role]]&lt;&gt;""),
""""&amp;Table_Question_Sets[[#This Row],[Workflow Role]]&amp;""":"""&amp;Table_Question_Sets[[#This Row],[Key]]&amp;"""","")</f>
        <v/>
      </c>
      <c r="BL34" s="7">
        <f ca="1">IF(Table_Question_Sets[[#This Row],[Header]]="Yes","",_xlfn.NUMBERVALUE(INDIRECT(SUBSTITUTE(ADDRESS(1,COLUMN(),4),"1","")&amp;ROW()+1))+IF(OR(Table_Question_Sets[[#This Row],[Value]]&lt;&gt;"",AND(Table_Question_Sets[[#This Row],[Data Type]]="Repeating",Table_Question_Sets[[#This Row],[Calculation Repeating]]&lt;&gt;"")),1,0))</f>
        <v>4</v>
      </c>
      <c r="BM34" s="7" t="str">
        <f ca="1" xml:space="preserve">
IF(Table_Question_Sets[[#This Row],[Data Type]]="Repeating",
OFFSET(Table_Repeating_Question_Sets[[#Headers],[Property]],MATCH(Table_Question_Sets[[#This Row],[Property]],Table_Repeating_Question_Sets[Property],0),MATCH("Calculation",Table_Repeating_Question_Sets[#Headers],0)-1,1,1),
"")</f>
        <v/>
      </c>
      <c r="BN3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4" s="7" t="str">
        <f ca="1">IF(ISNUMBER(Table_Question_Sets[[#This Row],[Config Use Row]]),INDEX(Table_Question_Sets[Config Rollup],Table_Question_Sets[[#This Row],[Config Use Row]]),"")</f>
        <v/>
      </c>
      <c r="BQ34" s="7" t="str">
        <f ca="1">IF(ISNUMBER(Table_Question_Sets[[#This Row],[Config Use Row]]),INDEX(Table_Question_Sets[Config Keys Nested Rollup],Table_Question_Sets[[#This Row],[Config Use Row]]),"")</f>
        <v/>
      </c>
      <c r="BR34" s="7" t="str">
        <f ca="1">IF(ISNUMBER(Table_Question_Sets[[#This Row],[Config Use Row]]),INDEX(Table_Question_Sets[Calculation Rollup],Table_Question_Sets[[#This Row],[Config Use Row]]),"")</f>
        <v/>
      </c>
    </row>
    <row r="35" spans="2:70" s="13" customFormat="1" ht="21" customHeight="1">
      <c r="B35" s="8" t="s">
        <v>152</v>
      </c>
      <c r="C35" s="92"/>
      <c r="D35" s="7" t="str">
        <f ca="1">IF(Table_Question_Sets[[#This Row],[Header]]="Yes","",
IF(INDIRECT(SUBSTITUTE(ADDRESS(1,COLUMN(),4),"1","")&amp;ROW()-1)="",
INDIRECT(SUBSTITUTE(ADDRESS(1,COLUMN(Table_Question_Sets[[#This Row],[Property]]),4),"1","")&amp;ROW()-1),
INDIRECT(SUBSTITUTE(ADDRESS(1,COLUMN(),4),"1","")&amp;ROW()-1)))</f>
        <v>Personal</v>
      </c>
      <c r="E3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propertyYearBuilt</v>
      </c>
      <c r="F35" s="7" t="str">
        <f>IF(Table_Question_Sets[[#This Row],[Header]]="Yes","",IF(Table_Question_Sets[[#This Row],[Property]]&lt;&gt;"",SUBSTITUTE(Table_Question_Sets[[#This Row],[Property]]," ",""),""))</f>
        <v>PropertyYearBuilt</v>
      </c>
      <c r="G35" s="52"/>
      <c r="H35" s="8" t="s">
        <v>153</v>
      </c>
      <c r="I35" s="8" t="s">
        <v>47</v>
      </c>
      <c r="J35" s="7"/>
      <c r="K35" s="36"/>
      <c r="L35" s="46"/>
      <c r="M35" s="46"/>
      <c r="N35" s="36"/>
      <c r="O35" s="16"/>
      <c r="P35" s="36"/>
      <c r="Q35" s="36"/>
      <c r="R35" s="36"/>
      <c r="S35" s="36" t="s">
        <v>154</v>
      </c>
      <c r="T35" s="7" t="s">
        <v>155</v>
      </c>
      <c r="U35" s="8"/>
      <c r="V35" s="7"/>
      <c r="W35" s="7"/>
      <c r="X35" s="7"/>
      <c r="Y35" s="8"/>
      <c r="Z35" s="7"/>
      <c r="AA35" s="7"/>
      <c r="AB35" s="7"/>
      <c r="AC35" s="7"/>
      <c r="AD35" s="7"/>
      <c r="AE35" s="7"/>
      <c r="AF35" s="7"/>
      <c r="AG35" s="7"/>
      <c r="AH35" s="46"/>
      <c r="AI35" s="46"/>
      <c r="AJ35" s="7"/>
      <c r="AK35"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5" s="92"/>
      <c r="AM3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5" s="7"/>
      <c r="AP35" s="16"/>
      <c r="AQ35" s="7"/>
      <c r="AR35" s="7"/>
      <c r="AS35" s="7"/>
      <c r="AT35" s="7"/>
      <c r="AU35" s="7"/>
      <c r="AV35"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5" s="16" t="str">
        <f>IF(OR(Table_Question_Sets[[#This Row],[Header]]="Yes",Table_Question_Sets[[#This Row],[Text]]=""),"",IF(OR(Table_Question_Sets[[#This Row],[Text]]="true",Table_Question_Sets[[#This Row],[Text]]="false",ISNUMBER(Table_Question_Sets[[#This Row],[Text]])),Table_Question_Sets[[#This Row],[Text]],""""&amp;Table_Question_Sets[[#This Row],[Text]]&amp;""""))</f>
        <v/>
      </c>
      <c r="AX35" s="16" t="str">
        <f>IF(AND(Table_Question_Sets[[#This Row],[Header]]&lt;&gt;"Yes",Table_Question_Sets[[#This Row],[Property]]&lt;&gt;"",Table_Question_Sets[[#This Row],[Summary Label]]&lt;&gt;""),""""&amp;Table_Question_Sets[[#This Row],[Key]]&amp;""": """&amp;Table_Question_Sets[[#This Row],[Summary Label]]&amp;"""","")</f>
        <v/>
      </c>
      <c r="AY35" s="16">
        <f ca="1">IF(Table_Question_Sets[[#This Row],[Header]]="Yes","",_xlfn.NUMBERVALUE(INDIRECT(SUBSTITUTE(ADDRESS(1,COLUMN(),4),"1","")&amp;ROW()-1))+IF(Table_Question_Sets[[#This Row],[Property]]&lt;&gt;"",1,0))</f>
        <v>10</v>
      </c>
      <c r="AZ35" s="16">
        <f ca="1">IF(Table_Question_Sets[[#This Row],[Header]]="Yes","",_xlfn.NUMBERVALUE(INDIRECT(SUBSTITUTE(ADDRESS(1,COLUMN(),4),"1","")&amp;ROW()+1))+IF(Table_Question_Sets[[#This Row],[Property]]&lt;&gt;"",1,0))</f>
        <v>25</v>
      </c>
      <c r="BA35" s="16" t="str">
        <f t="array" aca="1" ref="BA3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5"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Validators.compose([ValidationService.isNumber()])}</v>
      </c>
      <c r="BC35"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5"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"templateOptions":{"container":{"style":"width:100px;"},"label":"Year built"}</v>
      </c>
      <c r="BE35"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"propertyYearBuilt","type": "input-field","className":"col-xs-12 col-md-6","templateOptions":{"container":{"style":"width:100px;"},"label":"Year built"},"validators": {"validation": Validators.compose([ValidationService.isNumber()])}}</v>
      </c>
      <c r="BF35" s="7" t="str">
        <f ca="1" xml:space="preserve">
IF(Table_Question_Sets[[#This Row],[Row]]="Yes","]},{""className"": ""row"",""fieldGroup"": [","")&amp;
Table_Question_Sets[[#This Row],[Config Field]]</f>
        <v>{"key": "propertyYearBuilt","type": "input-field","className":"col-xs-12 col-md-6","templateOptions":{"container":{"style":"width:100px;"},"label":"Year built"},"validators": {"validation": Validators.compose([ValidationService.isNumber()])}}</v>
      </c>
      <c r="BG3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5" s="7" t="str">
        <f>IF(AND(Table_Question_Sets[[#This Row],[Header]]="",Table_Question_Sets[[#This Row],[Property]]&lt;&gt;"",Table_Question_Sets[[#This Row],[Field Type]]&lt;&gt;""),
""""&amp;Table_Question_Sets[[#This Row],[Key]]&amp;"""","")</f>
        <v>"propertyYearBuilt"</v>
      </c>
      <c r="BJ3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5" s="7" t="str">
        <f>IF(AND(Table_Question_Sets[[#This Row],[Header]]&lt;&gt;"Yes",Table_Question_Sets[[#This Row],[Property]]&lt;&gt;"",Table_Question_Sets[[#This Row],[Workflow Role]]&lt;&gt;""),
""""&amp;Table_Question_Sets[[#This Row],[Workflow Role]]&amp;""":"""&amp;Table_Question_Sets[[#This Row],[Key]]&amp;"""","")</f>
        <v/>
      </c>
      <c r="BL35" s="7">
        <f ca="1">IF(Table_Question_Sets[[#This Row],[Header]]="Yes","",_xlfn.NUMBERVALUE(INDIRECT(SUBSTITUTE(ADDRESS(1,COLUMN(),4),"1","")&amp;ROW()+1))+IF(OR(Table_Question_Sets[[#This Row],[Value]]&lt;&gt;"",AND(Table_Question_Sets[[#This Row],[Data Type]]="Repeating",Table_Question_Sets[[#This Row],[Calculation Repeating]]&lt;&gt;"")),1,0))</f>
        <v>4</v>
      </c>
      <c r="BM35" s="7" t="str">
        <f ca="1" xml:space="preserve">
IF(Table_Question_Sets[[#This Row],[Data Type]]="Repeating",
OFFSET(Table_Repeating_Question_Sets[[#Headers],[Property]],MATCH(Table_Question_Sets[[#This Row],[Property]],Table_Repeating_Question_Sets[Property],0),MATCH("Calculation",Table_Repeating_Question_Sets[#Headers],0)-1,1,1),
"")</f>
        <v/>
      </c>
      <c r="BN3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5" s="7" t="str">
        <f ca="1">IF(ISNUMBER(Table_Question_Sets[[#This Row],[Config Use Row]]),INDEX(Table_Question_Sets[Config Rollup],Table_Question_Sets[[#This Row],[Config Use Row]]),"")</f>
        <v/>
      </c>
      <c r="BQ35" s="7" t="str">
        <f ca="1">IF(ISNUMBER(Table_Question_Sets[[#This Row],[Config Use Row]]),INDEX(Table_Question_Sets[Config Keys Nested Rollup],Table_Question_Sets[[#This Row],[Config Use Row]]),"")</f>
        <v/>
      </c>
      <c r="BR35" s="7" t="str">
        <f ca="1">IF(ISNUMBER(Table_Question_Sets[[#This Row],[Config Use Row]]),INDEX(Table_Question_Sets[Calculation Rollup],Table_Question_Sets[[#This Row],[Config Use Row]]),"")</f>
        <v/>
      </c>
    </row>
    <row r="36" spans="2:70" s="13" customFormat="1" ht="21" customHeight="1">
      <c r="B36" s="7" t="s">
        <v>156</v>
      </c>
      <c r="C36" s="92"/>
      <c r="D36" s="7" t="str">
        <f ca="1">IF(Table_Question_Sets[[#This Row],[Header]]="Yes","",
IF(INDIRECT(SUBSTITUTE(ADDRESS(1,COLUMN(),4),"1","")&amp;ROW()-1)="",
INDIRECT(SUBSTITUTE(ADDRESS(1,COLUMN(Table_Question_Sets[[#This Row],[Property]]),4),"1","")&amp;ROW()-1),
INDIRECT(SUBSTITUTE(ADDRESS(1,COLUMN(),4),"1","")&amp;ROW()-1)))</f>
        <v>Personal</v>
      </c>
      <c r="E3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tenancyHeading</v>
      </c>
      <c r="F36" s="7" t="str">
        <f>IF(Table_Question_Sets[[#This Row],[Header]]="Yes","",IF(Table_Question_Sets[[#This Row],[Property]]&lt;&gt;"",SUBSTITUTE(Table_Question_Sets[[#This Row],[Property]]," ",""),""))</f>
        <v>TenancyHeading</v>
      </c>
      <c r="G36" s="52"/>
      <c r="H36" s="7" t="s">
        <v>77</v>
      </c>
      <c r="I36" s="7" t="s">
        <v>77</v>
      </c>
      <c r="J36" s="7"/>
      <c r="K36" s="36"/>
      <c r="L36" s="46"/>
      <c r="M36" s="46"/>
      <c r="N36" s="36"/>
      <c r="O36" s="36" t="s">
        <v>78</v>
      </c>
      <c r="P36" s="36"/>
      <c r="Q36" s="36"/>
      <c r="R36" s="36"/>
      <c r="S36" s="36"/>
      <c r="T36" s="7"/>
      <c r="U36" s="8"/>
      <c r="V36" s="7"/>
      <c r="W36" s="7"/>
      <c r="X36" s="7"/>
      <c r="Y36" s="8" t="s">
        <v>157</v>
      </c>
      <c r="Z36" s="7"/>
      <c r="AA36" s="7"/>
      <c r="AB36" s="8"/>
      <c r="AC36" s="7"/>
      <c r="AD36" s="7"/>
      <c r="AE36" s="7"/>
      <c r="AF36" s="7"/>
      <c r="AG36" s="7"/>
      <c r="AH36" s="46"/>
      <c r="AI36" s="46"/>
      <c r="AJ36" s="7"/>
      <c r="AK36"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6" s="92"/>
      <c r="AM3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6" s="7"/>
      <c r="AP36" s="16"/>
      <c r="AQ36" s="7"/>
      <c r="AR36" s="7"/>
      <c r="AS36" s="7"/>
      <c r="AT36" s="7"/>
      <c r="AU36" s="7"/>
      <c r="AV36"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6" s="16" t="str">
        <f>IF(OR(Table_Question_Sets[[#This Row],[Header]]="Yes",Table_Question_Sets[[#This Row],[Text]]=""),"",IF(OR(Table_Question_Sets[[#This Row],[Text]]="true",Table_Question_Sets[[#This Row],[Text]]="false",ISNUMBER(Table_Question_Sets[[#This Row],[Text]])),Table_Question_Sets[[#This Row],[Text]],""""&amp;Table_Question_Sets[[#This Row],[Text]]&amp;""""))</f>
        <v/>
      </c>
      <c r="AX36" s="16" t="str">
        <f>IF(AND(Table_Question_Sets[[#This Row],[Header]]&lt;&gt;"Yes",Table_Question_Sets[[#This Row],[Property]]&lt;&gt;"",Table_Question_Sets[[#This Row],[Summary Label]]&lt;&gt;""),""""&amp;Table_Question_Sets[[#This Row],[Key]]&amp;""": """&amp;Table_Question_Sets[[#This Row],[Summary Label]]&amp;"""","")</f>
        <v/>
      </c>
      <c r="AY36" s="16">
        <f ca="1">IF(Table_Question_Sets[[#This Row],[Header]]="Yes","",_xlfn.NUMBERVALUE(INDIRECT(SUBSTITUTE(ADDRESS(1,COLUMN(),4),"1","")&amp;ROW()-1))+IF(Table_Question_Sets[[#This Row],[Property]]&lt;&gt;"",1,0))</f>
        <v>11</v>
      </c>
      <c r="AZ36" s="16">
        <f ca="1">IF(Table_Question_Sets[[#This Row],[Header]]="Yes","",_xlfn.NUMBERVALUE(INDIRECT(SUBSTITUTE(ADDRESS(1,COLUMN(),4),"1","")&amp;ROW()+1))+IF(Table_Question_Sets[[#This Row],[Property]]&lt;&gt;"",1,0))</f>
        <v>24</v>
      </c>
      <c r="BA36" s="16" t="str">
        <f t="array" aca="1" ref="BA3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36"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6"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6"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"templateOptions":{"content":{"heading3":"Tenancy"}}</v>
      </c>
      <c r="BE36"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"tenancyHeading","type": "content-field","className":"col-xs-12","templateOptions":{"content":{"heading3":"Tenancy"}},"validators": {"validation": Validators.compose([])}}</v>
      </c>
      <c r="BF36" s="7" t="str">
        <f ca="1" xml:space="preserve">
IF(Table_Question_Sets[[#This Row],[Row]]="Yes","]},{""className"": ""row"",""fieldGroup"": [","")&amp;
Table_Question_Sets[[#This Row],[Config Field]]</f>
        <v>{"key": "tenancyHeading","type": "content-field","className":"col-xs-12","templateOptions":{"content":{"heading3":"Tenancy"}},"validators": {"validation": Validators.compose([])}}</v>
      </c>
      <c r="BG3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6" s="7" t="str">
        <f>IF(AND(Table_Question_Sets[[#This Row],[Header]]="",Table_Question_Sets[[#This Row],[Property]]&lt;&gt;"",Table_Question_Sets[[#This Row],[Field Type]]&lt;&gt;""),
""""&amp;Table_Question_Sets[[#This Row],[Key]]&amp;"""","")</f>
        <v>"tenancyHeading"</v>
      </c>
      <c r="BJ3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6" s="7" t="str">
        <f>IF(AND(Table_Question_Sets[[#This Row],[Header]]&lt;&gt;"Yes",Table_Question_Sets[[#This Row],[Property]]&lt;&gt;"",Table_Question_Sets[[#This Row],[Workflow Role]]&lt;&gt;""),
""""&amp;Table_Question_Sets[[#This Row],[Workflow Role]]&amp;""":"""&amp;Table_Question_Sets[[#This Row],[Key]]&amp;"""","")</f>
        <v/>
      </c>
      <c r="BL36" s="7">
        <f ca="1">IF(Table_Question_Sets[[#This Row],[Header]]="Yes","",_xlfn.NUMBERVALUE(INDIRECT(SUBSTITUTE(ADDRESS(1,COLUMN(),4),"1","")&amp;ROW()+1))+IF(OR(Table_Question_Sets[[#This Row],[Value]]&lt;&gt;"",AND(Table_Question_Sets[[#This Row],[Data Type]]="Repeating",Table_Question_Sets[[#This Row],[Calculation Repeating]]&lt;&gt;"")),1,0))</f>
        <v>4</v>
      </c>
      <c r="BM36" s="7" t="str">
        <f ca="1" xml:space="preserve">
IF(Table_Question_Sets[[#This Row],[Data Type]]="Repeating",
OFFSET(Table_Repeating_Question_Sets[[#Headers],[Property]],MATCH(Table_Question_Sets[[#This Row],[Property]],Table_Repeating_Question_Sets[Property],0),MATCH("Calculation",Table_Repeating_Question_Sets[#Headers],0)-1,1,1),
"")</f>
        <v/>
      </c>
      <c r="BN3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6" s="7" t="str">
        <f ca="1">IF(ISNUMBER(Table_Question_Sets[[#This Row],[Config Use Row]]),INDEX(Table_Question_Sets[Config Rollup],Table_Question_Sets[[#This Row],[Config Use Row]]),"")</f>
        <v/>
      </c>
      <c r="BQ36" s="7" t="str">
        <f ca="1">IF(ISNUMBER(Table_Question_Sets[[#This Row],[Config Use Row]]),INDEX(Table_Question_Sets[Config Keys Nested Rollup],Table_Question_Sets[[#This Row],[Config Use Row]]),"")</f>
        <v/>
      </c>
      <c r="BR36" s="7" t="str">
        <f ca="1">IF(ISNUMBER(Table_Question_Sets[[#This Row],[Config Use Row]]),INDEX(Table_Question_Sets[Calculation Rollup],Table_Question_Sets[[#This Row],[Config Use Row]]),"")</f>
        <v/>
      </c>
    </row>
    <row r="37" spans="2:70" s="13" customFormat="1" ht="21" customHeight="1">
      <c r="B37" s="7" t="s">
        <v>158</v>
      </c>
      <c r="C37" s="92"/>
      <c r="D37" s="7" t="str">
        <f ca="1">IF(Table_Question_Sets[[#This Row],[Header]]="Yes","",
IF(INDIRECT(SUBSTITUTE(ADDRESS(1,COLUMN(),4),"1","")&amp;ROW()-1)="",
INDIRECT(SUBSTITUTE(ADDRESS(1,COLUMN(Table_Question_Sets[[#This Row],[Property]]),4),"1","")&amp;ROW()-1),
INDIRECT(SUBSTITUTE(ADDRESS(1,COLUMN(),4),"1","")&amp;ROW()-1)))</f>
        <v>Personal</v>
      </c>
      <c r="E3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propertyRentedCommercially</v>
      </c>
      <c r="F37" s="7" t="str">
        <f>IF(Table_Question_Sets[[#This Row],[Header]]="Yes","",IF(Table_Question_Sets[[#This Row],[Property]]&lt;&gt;"",SUBSTITUTE(Table_Question_Sets[[#This Row],[Property]]," ",""),""))</f>
        <v>PropertyRentedCommercially</v>
      </c>
      <c r="G37" s="52"/>
      <c r="H37" s="7" t="s">
        <v>47</v>
      </c>
      <c r="I37" s="7" t="s">
        <v>159</v>
      </c>
      <c r="J37" s="8" t="s">
        <v>74</v>
      </c>
      <c r="K37" s="36"/>
      <c r="L37" s="46"/>
      <c r="M37" s="46"/>
      <c r="N37" s="36"/>
      <c r="O37" s="36"/>
      <c r="P37" s="36"/>
      <c r="Q37" s="36"/>
      <c r="R37" s="36"/>
      <c r="S37" s="36"/>
      <c r="T37" s="7"/>
      <c r="U37" s="8" t="s">
        <v>160</v>
      </c>
      <c r="V37" s="7"/>
      <c r="W37" s="7"/>
      <c r="X37" s="7"/>
      <c r="Y37" s="8"/>
      <c r="Z37" s="7"/>
      <c r="AA37" s="7"/>
      <c r="AB37" s="8"/>
      <c r="AC37" s="7"/>
      <c r="AD37" s="7"/>
      <c r="AE37" s="7"/>
      <c r="AF37" s="7"/>
      <c r="AG37" s="7"/>
      <c r="AH37" s="46"/>
      <c r="AI37" s="46"/>
      <c r="AJ37" s="7"/>
      <c r="AK37"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7" s="92"/>
      <c r="AM3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7" s="7"/>
      <c r="AP37" s="16"/>
      <c r="AQ37" s="7"/>
      <c r="AR37" s="7" t="s">
        <v>71</v>
      </c>
      <c r="AS37" s="7"/>
      <c r="AT37" s="7"/>
      <c r="AU37" s="7"/>
      <c r="AV3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7" s="16" t="str">
        <f>IF(OR(Table_Question_Sets[[#This Row],[Header]]="Yes",Table_Question_Sets[[#This Row],[Text]]=""),"",IF(OR(Table_Question_Sets[[#This Row],[Text]]="true",Table_Question_Sets[[#This Row],[Text]]="false",ISNUMBER(Table_Question_Sets[[#This Row],[Text]])),Table_Question_Sets[[#This Row],[Text]],""""&amp;Table_Question_Sets[[#This Row],[Text]]&amp;""""))</f>
        <v/>
      </c>
      <c r="AX37" s="16" t="str">
        <f>IF(AND(Table_Question_Sets[[#This Row],[Header]]&lt;&gt;"Yes",Table_Question_Sets[[#This Row],[Property]]&lt;&gt;"",Table_Question_Sets[[#This Row],[Summary Label]]&lt;&gt;""),""""&amp;Table_Question_Sets[[#This Row],[Key]]&amp;""": """&amp;Table_Question_Sets[[#This Row],[Summary Label]]&amp;"""","")</f>
        <v/>
      </c>
      <c r="AY37" s="16">
        <f ca="1">IF(Table_Question_Sets[[#This Row],[Header]]="Yes","",_xlfn.NUMBERVALUE(INDIRECT(SUBSTITUTE(ADDRESS(1,COLUMN(),4),"1","")&amp;ROW()-1))+IF(Table_Question_Sets[[#This Row],[Property]]&lt;&gt;"",1,0))</f>
        <v>12</v>
      </c>
      <c r="AZ37" s="16">
        <f ca="1">IF(Table_Question_Sets[[#This Row],[Header]]="Yes","",_xlfn.NUMBERVALUE(INDIRECT(SUBSTITUTE(ADDRESS(1,COLUMN(),4),"1","")&amp;ROW()+1))+IF(Table_Question_Sets[[#This Row],[Property]]&lt;&gt;"",1,0))</f>
        <v>23</v>
      </c>
      <c r="BA37" s="16" t="str">
        <f t="array" aca="1" ref="BA3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37"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7"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7"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"templateOptions":{"options":[{"value":"Yes","key":"Yes"},{"value":"No","key":"No"}],"question":"Is the building let/rented commercially? (e.g. Motel, Hotel)","affectsTriggers":"Yes"}</v>
      </c>
      <c r="BE3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"propertyRentedCommercially","type": "radio-field","className":"col-xs-12 col-md-6","templateOptions":{"options":[{"value":"Yes","key":"Yes"},{"value":"No","key":"No"}],"question":"Is the building let/rented commercially? (e.g. Motel, Hotel)","affectsTriggers":"Yes"},"validators": {"validation": Validators.compose([])}}</v>
      </c>
      <c r="BF37" s="7" t="str">
        <f ca="1" xml:space="preserve">
IF(Table_Question_Sets[[#This Row],[Row]]="Yes","]},{""className"": ""row"",""fieldGroup"": [","")&amp;
Table_Question_Sets[[#This Row],[Config Field]]</f>
        <v>{"key": "propertyRentedCommercially","type": "radio-field","className":"col-xs-12 col-md-6","templateOptions":{"options":[{"value":"Yes","key":"Yes"},{"value":"No","key":"No"}],"question":"Is the building let/rented commercially? (e.g. Motel, Hotel)","affectsTriggers":"Yes"},"validators": {"validation": Validators.compose([])}}</v>
      </c>
      <c r="BG3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7" s="7" t="str">
        <f>IF(AND(Table_Question_Sets[[#This Row],[Header]]="",Table_Question_Sets[[#This Row],[Property]]&lt;&gt;"",Table_Question_Sets[[#This Row],[Field Type]]&lt;&gt;""),
""""&amp;Table_Question_Sets[[#This Row],[Key]]&amp;"""","")</f>
        <v>"propertyRentedCommercially"</v>
      </c>
      <c r="BJ3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7" s="7" t="str">
        <f>IF(AND(Table_Question_Sets[[#This Row],[Header]]&lt;&gt;"Yes",Table_Question_Sets[[#This Row],[Property]]&lt;&gt;"",Table_Question_Sets[[#This Row],[Workflow Role]]&lt;&gt;""),
""""&amp;Table_Question_Sets[[#This Row],[Workflow Role]]&amp;""":"""&amp;Table_Question_Sets[[#This Row],[Key]]&amp;"""","")</f>
        <v/>
      </c>
      <c r="BL37" s="7">
        <f ca="1">IF(Table_Question_Sets[[#This Row],[Header]]="Yes","",_xlfn.NUMBERVALUE(INDIRECT(SUBSTITUTE(ADDRESS(1,COLUMN(),4),"1","")&amp;ROW()+1))+IF(OR(Table_Question_Sets[[#This Row],[Value]]&lt;&gt;"",AND(Table_Question_Sets[[#This Row],[Data Type]]="Repeating",Table_Question_Sets[[#This Row],[Calculation Repeating]]&lt;&gt;"")),1,0))</f>
        <v>4</v>
      </c>
      <c r="BM37" s="7" t="str">
        <f ca="1" xml:space="preserve">
IF(Table_Question_Sets[[#This Row],[Data Type]]="Repeating",
OFFSET(Table_Repeating_Question_Sets[[#Headers],[Property]],MATCH(Table_Question_Sets[[#This Row],[Property]],Table_Repeating_Question_Sets[Property],0),MATCH("Calculation",Table_Repeating_Question_Sets[#Headers],0)-1,1,1),
"")</f>
        <v/>
      </c>
      <c r="BN3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7" s="7" t="str">
        <f ca="1">IF(ISNUMBER(Table_Question_Sets[[#This Row],[Config Use Row]]),INDEX(Table_Question_Sets[Config Rollup],Table_Question_Sets[[#This Row],[Config Use Row]]),"")</f>
        <v/>
      </c>
      <c r="BQ37" s="7" t="str">
        <f ca="1">IF(ISNUMBER(Table_Question_Sets[[#This Row],[Config Use Row]]),INDEX(Table_Question_Sets[Config Keys Nested Rollup],Table_Question_Sets[[#This Row],[Config Use Row]]),"")</f>
        <v/>
      </c>
      <c r="BR37" s="7" t="str">
        <f ca="1">IF(ISNUMBER(Table_Question_Sets[[#This Row],[Config Use Row]]),INDEX(Table_Question_Sets[Calculation Rollup],Table_Question_Sets[[#This Row],[Config Use Row]]),"")</f>
        <v/>
      </c>
    </row>
    <row r="38" spans="2:70" s="13" customFormat="1" ht="21" customHeight="1">
      <c r="B38" s="7" t="s">
        <v>161</v>
      </c>
      <c r="C38" s="92"/>
      <c r="D38" s="7" t="str">
        <f ca="1">IF(Table_Question_Sets[[#This Row],[Header]]="Yes","",
IF(INDIRECT(SUBSTITUTE(ADDRESS(1,COLUMN(),4),"1","")&amp;ROW()-1)="",
INDIRECT(SUBSTITUTE(ADDRESS(1,COLUMN(Table_Question_Sets[[#This Row],[Property]]),4),"1","")&amp;ROW()-1),
INDIRECT(SUBSTITUTE(ADDRESS(1,COLUMN(),4),"1","")&amp;ROW()-1)))</f>
        <v>Personal</v>
      </c>
      <c r="E3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propertyBodyCorporate</v>
      </c>
      <c r="F38" s="7" t="str">
        <f>IF(Table_Question_Sets[[#This Row],[Header]]="Yes","",IF(Table_Question_Sets[[#This Row],[Property]]&lt;&gt;"",SUBSTITUTE(Table_Question_Sets[[#This Row],[Property]]," ",""),""))</f>
        <v>PropertyBodyCorporate</v>
      </c>
      <c r="G38" s="52"/>
      <c r="H38" s="7" t="s">
        <v>47</v>
      </c>
      <c r="I38" s="7" t="s">
        <v>159</v>
      </c>
      <c r="J38" s="8" t="s">
        <v>74</v>
      </c>
      <c r="K38" s="36"/>
      <c r="L38" s="46"/>
      <c r="M38" s="46"/>
      <c r="N38" s="36"/>
      <c r="O38" s="36"/>
      <c r="P38" s="36"/>
      <c r="Q38" s="36"/>
      <c r="R38" s="36"/>
      <c r="S38" s="36"/>
      <c r="T38" s="7"/>
      <c r="U38" s="8" t="s">
        <v>162</v>
      </c>
      <c r="V38" s="7"/>
      <c r="W38" s="7"/>
      <c r="X38" s="7"/>
      <c r="Y38" s="7"/>
      <c r="Z38" s="7"/>
      <c r="AA38" s="7"/>
      <c r="AB38" s="8"/>
      <c r="AC38" s="7"/>
      <c r="AD38" s="7"/>
      <c r="AE38" s="7"/>
      <c r="AF38" s="7"/>
      <c r="AG38" s="7"/>
      <c r="AH38" s="46"/>
      <c r="AI38" s="46"/>
      <c r="AJ38" s="7"/>
      <c r="AK38"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8" s="92"/>
      <c r="AM3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8" s="7"/>
      <c r="AP38" s="16"/>
      <c r="AQ38" s="7"/>
      <c r="AR38" s="7"/>
      <c r="AS38" s="7"/>
      <c r="AT38" s="7"/>
      <c r="AU38" s="7"/>
      <c r="AV38"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8" s="16" t="str">
        <f>IF(OR(Table_Question_Sets[[#This Row],[Header]]="Yes",Table_Question_Sets[[#This Row],[Text]]=""),"",IF(OR(Table_Question_Sets[[#This Row],[Text]]="true",Table_Question_Sets[[#This Row],[Text]]="false",ISNUMBER(Table_Question_Sets[[#This Row],[Text]])),Table_Question_Sets[[#This Row],[Text]],""""&amp;Table_Question_Sets[[#This Row],[Text]]&amp;""""))</f>
        <v/>
      </c>
      <c r="AX38" s="16" t="str">
        <f>IF(AND(Table_Question_Sets[[#This Row],[Header]]&lt;&gt;"Yes",Table_Question_Sets[[#This Row],[Property]]&lt;&gt;"",Table_Question_Sets[[#This Row],[Summary Label]]&lt;&gt;""),""""&amp;Table_Question_Sets[[#This Row],[Key]]&amp;""": """&amp;Table_Question_Sets[[#This Row],[Summary Label]]&amp;"""","")</f>
        <v/>
      </c>
      <c r="AY38" s="16">
        <f ca="1">IF(Table_Question_Sets[[#This Row],[Header]]="Yes","",_xlfn.NUMBERVALUE(INDIRECT(SUBSTITUTE(ADDRESS(1,COLUMN(),4),"1","")&amp;ROW()-1))+IF(Table_Question_Sets[[#This Row],[Property]]&lt;&gt;"",1,0))</f>
        <v>13</v>
      </c>
      <c r="AZ38" s="16">
        <f ca="1">IF(Table_Question_Sets[[#This Row],[Header]]="Yes","",_xlfn.NUMBERVALUE(INDIRECT(SUBSTITUTE(ADDRESS(1,COLUMN(),4),"1","")&amp;ROW()+1))+IF(Table_Question_Sets[[#This Row],[Property]]&lt;&gt;"",1,0))</f>
        <v>22</v>
      </c>
      <c r="BA38" s="16" t="str">
        <f t="array" aca="1" ref="BA3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38"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8"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8"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"templateOptions":{"options":[{"value":"Yes","key":"Yes"},{"value":"No","key":"No"}],"question":"Does the building have a body corporate?"}</v>
      </c>
      <c r="BE38"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"propertyBodyCorporate","type": "radio-field","className":"col-xs-12 col-md-6","templateOptions":{"options":[{"value":"Yes","key":"Yes"},{"value":"No","key":"No"}],"question":"Does the building have a body corporate?"},"validators": {"validation": Validators.compose([])}}</v>
      </c>
      <c r="BF38" s="7" t="str">
        <f ca="1" xml:space="preserve">
IF(Table_Question_Sets[[#This Row],[Row]]="Yes","]},{""className"": ""row"",""fieldGroup"": [","")&amp;
Table_Question_Sets[[#This Row],[Config Field]]</f>
        <v>{"key": "propertyBodyCorporate","type": "radio-field","className":"col-xs-12 col-md-6","templateOptions":{"options":[{"value":"Yes","key":"Yes"},{"value":"No","key":"No"}],"question":"Does the building have a body corporate?"},"validators": {"validation": Validators.compose([])}}</v>
      </c>
      <c r="BG3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8" s="7" t="str">
        <f>IF(AND(Table_Question_Sets[[#This Row],[Header]]="",Table_Question_Sets[[#This Row],[Property]]&lt;&gt;"",Table_Question_Sets[[#This Row],[Field Type]]&lt;&gt;""),
""""&amp;Table_Question_Sets[[#This Row],[Key]]&amp;"""","")</f>
        <v>"propertyBodyCorporate"</v>
      </c>
      <c r="BJ3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8" s="7" t="str">
        <f>IF(AND(Table_Question_Sets[[#This Row],[Header]]&lt;&gt;"Yes",Table_Question_Sets[[#This Row],[Property]]&lt;&gt;"",Table_Question_Sets[[#This Row],[Workflow Role]]&lt;&gt;""),
""""&amp;Table_Question_Sets[[#This Row],[Workflow Role]]&amp;""":"""&amp;Table_Question_Sets[[#This Row],[Key]]&amp;"""","")</f>
        <v/>
      </c>
      <c r="BL38" s="7">
        <f ca="1">IF(Table_Question_Sets[[#This Row],[Header]]="Yes","",_xlfn.NUMBERVALUE(INDIRECT(SUBSTITUTE(ADDRESS(1,COLUMN(),4),"1","")&amp;ROW()+1))+IF(OR(Table_Question_Sets[[#This Row],[Value]]&lt;&gt;"",AND(Table_Question_Sets[[#This Row],[Data Type]]="Repeating",Table_Question_Sets[[#This Row],[Calculation Repeating]]&lt;&gt;"")),1,0))</f>
        <v>4</v>
      </c>
      <c r="BM38" s="7" t="str">
        <f ca="1" xml:space="preserve">
IF(Table_Question_Sets[[#This Row],[Data Type]]="Repeating",
OFFSET(Table_Repeating_Question_Sets[[#Headers],[Property]],MATCH(Table_Question_Sets[[#This Row],[Property]],Table_Repeating_Question_Sets[Property],0),MATCH("Calculation",Table_Repeating_Question_Sets[#Headers],0)-1,1,1),
"")</f>
        <v/>
      </c>
      <c r="BN3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8" s="7" t="str">
        <f ca="1">IF(ISNUMBER(Table_Question_Sets[[#This Row],[Config Use Row]]),INDEX(Table_Question_Sets[Config Rollup],Table_Question_Sets[[#This Row],[Config Use Row]]),"")</f>
        <v/>
      </c>
      <c r="BQ38" s="7" t="str">
        <f ca="1">IF(ISNUMBER(Table_Question_Sets[[#This Row],[Config Use Row]]),INDEX(Table_Question_Sets[Config Keys Nested Rollup],Table_Question_Sets[[#This Row],[Config Use Row]]),"")</f>
        <v/>
      </c>
      <c r="BR38" s="7" t="str">
        <f ca="1">IF(ISNUMBER(Table_Question_Sets[[#This Row],[Config Use Row]]),INDEX(Table_Question_Sets[Calculation Rollup],Table_Question_Sets[[#This Row],[Config Use Row]]),"")</f>
        <v/>
      </c>
    </row>
    <row r="39" spans="2:70" s="13" customFormat="1" ht="21" customHeight="1">
      <c r="B39" s="7" t="s">
        <v>163</v>
      </c>
      <c r="C39" s="92"/>
      <c r="D39" s="7" t="str">
        <f ca="1">IF(Table_Question_Sets[[#This Row],[Header]]="Yes","",
IF(INDIRECT(SUBSTITUTE(ADDRESS(1,COLUMN(),4),"1","")&amp;ROW()-1)="",
INDIRECT(SUBSTITUTE(ADDRESS(1,COLUMN(Table_Question_Sets[[#This Row],[Property]]),4),"1","")&amp;ROW()-1),
INDIRECT(SUBSTITUTE(ADDRESS(1,COLUMN(),4),"1","")&amp;ROW()-1)))</f>
        <v>Personal</v>
      </c>
      <c r="E3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propertyHolidayRental</v>
      </c>
      <c r="F39" s="7" t="str">
        <f>IF(Table_Question_Sets[[#This Row],[Header]]="Yes","",IF(Table_Question_Sets[[#This Row],[Property]]&lt;&gt;"",SUBSTITUTE(Table_Question_Sets[[#This Row],[Property]]," ",""),""))</f>
        <v>PropertyHolidayRental</v>
      </c>
      <c r="G39" s="52"/>
      <c r="H39" s="7" t="s">
        <v>47</v>
      </c>
      <c r="I39" s="7" t="s">
        <v>159</v>
      </c>
      <c r="J39" s="8" t="s">
        <v>74</v>
      </c>
      <c r="K39" s="36"/>
      <c r="L39" s="46"/>
      <c r="M39" s="46"/>
      <c r="N39" s="36"/>
      <c r="O39" s="36"/>
      <c r="P39" s="36"/>
      <c r="Q39" s="36"/>
      <c r="R39" s="36"/>
      <c r="S39" s="36"/>
      <c r="T39" s="7"/>
      <c r="U39" s="8" t="s">
        <v>164</v>
      </c>
      <c r="V39" s="7"/>
      <c r="W39" s="7"/>
      <c r="X39" s="7"/>
      <c r="Y39" s="7"/>
      <c r="Z39" s="7"/>
      <c r="AA39" s="7"/>
      <c r="AB39" s="8"/>
      <c r="AC39" s="7"/>
      <c r="AD39" s="7"/>
      <c r="AE39" s="7"/>
      <c r="AF39" s="7"/>
      <c r="AG39" s="7"/>
      <c r="AH39" s="46"/>
      <c r="AI39" s="46"/>
      <c r="AJ39" s="7"/>
      <c r="AK39"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39" s="92"/>
      <c r="AM3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3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39" s="7"/>
      <c r="AP39" s="16"/>
      <c r="AQ39" s="7"/>
      <c r="AR39" s="7" t="s">
        <v>71</v>
      </c>
      <c r="AS39" s="7"/>
      <c r="AT39" s="7"/>
      <c r="AU39" s="7"/>
      <c r="AV3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39" s="16" t="str">
        <f>IF(OR(Table_Question_Sets[[#This Row],[Header]]="Yes",Table_Question_Sets[[#This Row],[Text]]=""),"",IF(OR(Table_Question_Sets[[#This Row],[Text]]="true",Table_Question_Sets[[#This Row],[Text]]="false",ISNUMBER(Table_Question_Sets[[#This Row],[Text]])),Table_Question_Sets[[#This Row],[Text]],""""&amp;Table_Question_Sets[[#This Row],[Text]]&amp;""""))</f>
        <v/>
      </c>
      <c r="AX39" s="16" t="str">
        <f>IF(AND(Table_Question_Sets[[#This Row],[Header]]&lt;&gt;"Yes",Table_Question_Sets[[#This Row],[Property]]&lt;&gt;"",Table_Question_Sets[[#This Row],[Summary Label]]&lt;&gt;""),""""&amp;Table_Question_Sets[[#This Row],[Key]]&amp;""": """&amp;Table_Question_Sets[[#This Row],[Summary Label]]&amp;"""","")</f>
        <v/>
      </c>
      <c r="AY39" s="16">
        <f ca="1">IF(Table_Question_Sets[[#This Row],[Header]]="Yes","",_xlfn.NUMBERVALUE(INDIRECT(SUBSTITUTE(ADDRESS(1,COLUMN(),4),"1","")&amp;ROW()-1))+IF(Table_Question_Sets[[#This Row],[Property]]&lt;&gt;"",1,0))</f>
        <v>14</v>
      </c>
      <c r="AZ39" s="16">
        <f ca="1">IF(Table_Question_Sets[[#This Row],[Header]]="Yes","",_xlfn.NUMBERVALUE(INDIRECT(SUBSTITUTE(ADDRESS(1,COLUMN(),4),"1","")&amp;ROW()+1))+IF(Table_Question_Sets[[#This Row],[Property]]&lt;&gt;"",1,0))</f>
        <v>21</v>
      </c>
      <c r="BA39" s="16" t="str">
        <f t="array" aca="1" ref="BA3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39"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39"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39"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"templateOptions":{"options":[{"value":"Yes","key":"Yes"},{"value":"No","key":"No"}],"question":"Is this a short term / holiday rental property?","affectsTriggers":"Yes"}</v>
      </c>
      <c r="BE39"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"propertyHolidayRental","type": "radio-field","className":"col-xs-12 col-md-6","templateOptions":{"options":[{"value":"Yes","key":"Yes"},{"value":"No","key":"No"}],"question":"Is this a short term / holiday rental property?","affectsTriggers":"Yes"},"validators": {"validation": Validators.compose([])}}</v>
      </c>
      <c r="BF39" s="7" t="str">
        <f ca="1" xml:space="preserve">
IF(Table_Question_Sets[[#This Row],[Row]]="Yes","]},{""className"": ""row"",""fieldGroup"": [","")&amp;
Table_Question_Sets[[#This Row],[Config Field]]</f>
        <v>{"key": "propertyHolidayRental","type": "radio-field","className":"col-xs-12 col-md-6","templateOptions":{"options":[{"value":"Yes","key":"Yes"},{"value":"No","key":"No"}],"question":"Is this a short term / holiday rental property?","affectsTriggers":"Yes"},"validators": {"validation": Validators.compose([])}}</v>
      </c>
      <c r="BG3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3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39" s="7" t="str">
        <f>IF(AND(Table_Question_Sets[[#This Row],[Header]]="",Table_Question_Sets[[#This Row],[Property]]&lt;&gt;"",Table_Question_Sets[[#This Row],[Field Type]]&lt;&gt;""),
""""&amp;Table_Question_Sets[[#This Row],[Key]]&amp;"""","")</f>
        <v>"propertyHolidayRental"</v>
      </c>
      <c r="BJ3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39" s="7" t="str">
        <f>IF(AND(Table_Question_Sets[[#This Row],[Header]]&lt;&gt;"Yes",Table_Question_Sets[[#This Row],[Property]]&lt;&gt;"",Table_Question_Sets[[#This Row],[Workflow Role]]&lt;&gt;""),
""""&amp;Table_Question_Sets[[#This Row],[Workflow Role]]&amp;""":"""&amp;Table_Question_Sets[[#This Row],[Key]]&amp;"""","")</f>
        <v/>
      </c>
      <c r="BL39" s="7">
        <f ca="1">IF(Table_Question_Sets[[#This Row],[Header]]="Yes","",_xlfn.NUMBERVALUE(INDIRECT(SUBSTITUTE(ADDRESS(1,COLUMN(),4),"1","")&amp;ROW()+1))+IF(OR(Table_Question_Sets[[#This Row],[Value]]&lt;&gt;"",AND(Table_Question_Sets[[#This Row],[Data Type]]="Repeating",Table_Question_Sets[[#This Row],[Calculation Repeating]]&lt;&gt;"")),1,0))</f>
        <v>4</v>
      </c>
      <c r="BM39" s="7" t="str">
        <f ca="1" xml:space="preserve">
IF(Table_Question_Sets[[#This Row],[Data Type]]="Repeating",
OFFSET(Table_Repeating_Question_Sets[[#Headers],[Property]],MATCH(Table_Question_Sets[[#This Row],[Property]],Table_Repeating_Question_Sets[Property],0),MATCH("Calculation",Table_Repeating_Question_Sets[#Headers],0)-1,1,1),
"")</f>
        <v/>
      </c>
      <c r="BN3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3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39" s="7" t="str">
        <f ca="1">IF(ISNUMBER(Table_Question_Sets[[#This Row],[Config Use Row]]),INDEX(Table_Question_Sets[Config Rollup],Table_Question_Sets[[#This Row],[Config Use Row]]),"")</f>
        <v/>
      </c>
      <c r="BQ39" s="7" t="str">
        <f ca="1">IF(ISNUMBER(Table_Question_Sets[[#This Row],[Config Use Row]]),INDEX(Table_Question_Sets[Config Keys Nested Rollup],Table_Question_Sets[[#This Row],[Config Use Row]]),"")</f>
        <v/>
      </c>
      <c r="BR39" s="7" t="str">
        <f ca="1">IF(ISNUMBER(Table_Question_Sets[[#This Row],[Config Use Row]]),INDEX(Table_Question_Sets[Calculation Rollup],Table_Question_Sets[[#This Row],[Config Use Row]]),"")</f>
        <v/>
      </c>
    </row>
    <row r="40" spans="2:70" s="13" customFormat="1" ht="21" customHeight="1">
      <c r="B40" s="8" t="s">
        <v>165</v>
      </c>
      <c r="C40" s="92"/>
      <c r="D40" s="7" t="str">
        <f ca="1">IF(Table_Question_Sets[[#This Row],[Header]]="Yes","",
IF(INDIRECT(SUBSTITUTE(ADDRESS(1,COLUMN(),4),"1","")&amp;ROW()-1)="",
INDIRECT(SUBSTITUTE(ADDRESS(1,COLUMN(Table_Question_Sets[[#This Row],[Property]]),4),"1","")&amp;ROW()-1),
INDIRECT(SUBSTITUTE(ADDRESS(1,COLUMN(),4),"1","")&amp;ROW()-1)))</f>
        <v>Personal</v>
      </c>
      <c r="E4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propertyHowOccupied</v>
      </c>
      <c r="F40" s="7" t="str">
        <f>IF(Table_Question_Sets[[#This Row],[Header]]="Yes","",IF(Table_Question_Sets[[#This Row],[Property]]&lt;&gt;"",SUBSTITUTE(Table_Question_Sets[[#This Row],[Property]]," ",""),""))</f>
        <v>PropertyHowOccupied</v>
      </c>
      <c r="G40" s="52"/>
      <c r="H40" s="7" t="s">
        <v>47</v>
      </c>
      <c r="I40" s="7" t="s">
        <v>159</v>
      </c>
      <c r="J40" s="8" t="s">
        <v>165</v>
      </c>
      <c r="K40" s="38"/>
      <c r="L40" s="46"/>
      <c r="M40" s="46"/>
      <c r="N40" s="36"/>
      <c r="O40" s="36"/>
      <c r="P40" s="36"/>
      <c r="Q40" s="36"/>
      <c r="R40" s="36"/>
      <c r="S40" s="36"/>
      <c r="T40" s="7"/>
      <c r="U40" s="8" t="s">
        <v>166</v>
      </c>
      <c r="V40" s="8" t="s">
        <v>167</v>
      </c>
      <c r="W40" s="7"/>
      <c r="X40" s="7"/>
      <c r="Y40" s="7"/>
      <c r="Z40" s="7"/>
      <c r="AA40" s="7"/>
      <c r="AB40" s="8"/>
      <c r="AC40" s="7"/>
      <c r="AD40" s="7"/>
      <c r="AE40" s="7"/>
      <c r="AF40" s="7"/>
      <c r="AG40" s="7"/>
      <c r="AH40" s="46"/>
      <c r="AI40" s="46"/>
      <c r="AJ40" s="7"/>
      <c r="AK40"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0" s="92"/>
      <c r="AM4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0" s="7"/>
      <c r="AP40" s="16"/>
      <c r="AQ40" s="7"/>
      <c r="AR40" s="7"/>
      <c r="AS40" s="7"/>
      <c r="AT40" s="7"/>
      <c r="AU40" s="7"/>
      <c r="AV40"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0" s="16" t="str">
        <f>IF(OR(Table_Question_Sets[[#This Row],[Header]]="Yes",Table_Question_Sets[[#This Row],[Text]]=""),"",IF(OR(Table_Question_Sets[[#This Row],[Text]]="true",Table_Question_Sets[[#This Row],[Text]]="false",ISNUMBER(Table_Question_Sets[[#This Row],[Text]])),Table_Question_Sets[[#This Row],[Text]],""""&amp;Table_Question_Sets[[#This Row],[Text]]&amp;""""))</f>
        <v/>
      </c>
      <c r="AX40" s="16" t="str">
        <f>IF(AND(Table_Question_Sets[[#This Row],[Header]]&lt;&gt;"Yes",Table_Question_Sets[[#This Row],[Property]]&lt;&gt;"",Table_Question_Sets[[#This Row],[Summary Label]]&lt;&gt;""),""""&amp;Table_Question_Sets[[#This Row],[Key]]&amp;""": """&amp;Table_Question_Sets[[#This Row],[Summary Label]]&amp;"""","")</f>
        <v/>
      </c>
      <c r="AY40" s="16">
        <f ca="1">IF(Table_Question_Sets[[#This Row],[Header]]="Yes","",_xlfn.NUMBERVALUE(INDIRECT(SUBSTITUTE(ADDRESS(1,COLUMN(),4),"1","")&amp;ROW()-1))+IF(Table_Question_Sets[[#This Row],[Property]]&lt;&gt;"",1,0))</f>
        <v>15</v>
      </c>
      <c r="AZ40" s="16">
        <f ca="1">IF(Table_Question_Sets[[#This Row],[Header]]="Yes","",_xlfn.NUMBERVALUE(INDIRECT(SUBSTITUTE(ADDRESS(1,COLUMN(),4),"1","")&amp;ROW()+1))+IF(Table_Question_Sets[[#This Row],[Property]]&lt;&gt;"",1,0))</f>
        <v>20</v>
      </c>
      <c r="BA40" s="16" t="str">
        <f t="array" aca="1" ref="BA4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{"value":"Tenant","key":"Tenant"},{"value":"Unoccupied","key":"Unoccupied"}</v>
      </c>
      <c r="BB40"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0"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0"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"templateOptions":{"options":[{"value":"Tenant","key":"Tenant"},{"value":"Unoccupied","key":"Unoccupied"}],"question":"How is the building occupied?","hideCondition":"propertyHolidayRental != 'No'"}</v>
      </c>
      <c r="BE40"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"propertyHowOccupied","type": "radio-field","className":"col-xs-12 col-md-6","templateOptions":{"options":[{"value":"Tenant","key":"Tenant"},{"value":"Unoccupied","key":"Unoccupied"}],"question":"How is the building occupied?","hideCondition":"propertyHolidayRental != 'No'"},"validators": {"validation": Validators.compose([])}}</v>
      </c>
      <c r="BF40" s="7" t="str">
        <f ca="1" xml:space="preserve">
IF(Table_Question_Sets[[#This Row],[Row]]="Yes","]},{""className"": ""row"",""fieldGroup"": [","")&amp;
Table_Question_Sets[[#This Row],[Config Field]]</f>
        <v>{"key": "propertyHowOccupied","type": "radio-field","className":"col-xs-12 col-md-6","templateOptions":{"options":[{"value":"Tenant","key":"Tenant"},{"value":"Unoccupied","key":"Unoccupied"}],"question":"How is the building occupied?","hideCondition":"propertyHolidayRental != 'No'"},"validators": {"validation": Validators.compose([])}}</v>
      </c>
      <c r="BG4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0" s="7" t="str">
        <f>IF(AND(Table_Question_Sets[[#This Row],[Header]]="",Table_Question_Sets[[#This Row],[Property]]&lt;&gt;"",Table_Question_Sets[[#This Row],[Field Type]]&lt;&gt;""),
""""&amp;Table_Question_Sets[[#This Row],[Key]]&amp;"""","")</f>
        <v>"propertyHowOccupied"</v>
      </c>
      <c r="BJ4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40" s="7" t="str">
        <f>IF(AND(Table_Question_Sets[[#This Row],[Header]]&lt;&gt;"Yes",Table_Question_Sets[[#This Row],[Property]]&lt;&gt;"",Table_Question_Sets[[#This Row],[Workflow Role]]&lt;&gt;""),
""""&amp;Table_Question_Sets[[#This Row],[Workflow Role]]&amp;""":"""&amp;Table_Question_Sets[[#This Row],[Key]]&amp;"""","")</f>
        <v/>
      </c>
      <c r="BL40" s="7">
        <f ca="1">IF(Table_Question_Sets[[#This Row],[Header]]="Yes","",_xlfn.NUMBERVALUE(INDIRECT(SUBSTITUTE(ADDRESS(1,COLUMN(),4),"1","")&amp;ROW()+1))+IF(OR(Table_Question_Sets[[#This Row],[Value]]&lt;&gt;"",AND(Table_Question_Sets[[#This Row],[Data Type]]="Repeating",Table_Question_Sets[[#This Row],[Calculation Repeating]]&lt;&gt;"")),1,0))</f>
        <v>4</v>
      </c>
      <c r="BM40" s="7" t="str">
        <f ca="1" xml:space="preserve">
IF(Table_Question_Sets[[#This Row],[Data Type]]="Repeating",
OFFSET(Table_Repeating_Question_Sets[[#Headers],[Property]],MATCH(Table_Question_Sets[[#This Row],[Property]],Table_Repeating_Question_Sets[Property],0),MATCH("Calculation",Table_Repeating_Question_Sets[#Headers],0)-1,1,1),
"")</f>
        <v/>
      </c>
      <c r="BN4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0" s="7" t="str">
        <f ca="1">IF(ISNUMBER(Table_Question_Sets[[#This Row],[Config Use Row]]),INDEX(Table_Question_Sets[Config Rollup],Table_Question_Sets[[#This Row],[Config Use Row]]),"")</f>
        <v/>
      </c>
      <c r="BQ40" s="7" t="str">
        <f ca="1">IF(ISNUMBER(Table_Question_Sets[[#This Row],[Config Use Row]]),INDEX(Table_Question_Sets[Config Keys Nested Rollup],Table_Question_Sets[[#This Row],[Config Use Row]]),"")</f>
        <v/>
      </c>
      <c r="BR40" s="7" t="str">
        <f ca="1">IF(ISNUMBER(Table_Question_Sets[[#This Row],[Config Use Row]]),INDEX(Table_Question_Sets[Calculation Rollup],Table_Question_Sets[[#This Row],[Config Use Row]]),"")</f>
        <v/>
      </c>
    </row>
    <row r="41" spans="2:70" s="13" customFormat="1" ht="21" customHeight="1">
      <c r="B41" s="7" t="s">
        <v>168</v>
      </c>
      <c r="C41" s="92"/>
      <c r="D41" s="7" t="str">
        <f ca="1">IF(Table_Question_Sets[[#This Row],[Header]]="Yes","",
IF(INDIRECT(SUBSTITUTE(ADDRESS(1,COLUMN(),4),"1","")&amp;ROW()-1)="",
INDIRECT(SUBSTITUTE(ADDRESS(1,COLUMN(Table_Question_Sets[[#This Row],[Property]]),4),"1","")&amp;ROW()-1),
INDIRECT(SUBSTITUTE(ADDRESS(1,COLUMN(),4),"1","")&amp;ROW()-1)))</f>
        <v>Personal</v>
      </c>
      <c r="E4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securityHeading</v>
      </c>
      <c r="F41" s="7" t="str">
        <f>IF(Table_Question_Sets[[#This Row],[Header]]="Yes","",IF(Table_Question_Sets[[#This Row],[Property]]&lt;&gt;"",SUBSTITUTE(Table_Question_Sets[[#This Row],[Property]]," ",""),""))</f>
        <v>SecurityHeading</v>
      </c>
      <c r="G41" s="52"/>
      <c r="H41" s="7" t="s">
        <v>77</v>
      </c>
      <c r="I41" s="7" t="s">
        <v>77</v>
      </c>
      <c r="J41" s="7"/>
      <c r="K41" s="36"/>
      <c r="L41" s="46"/>
      <c r="M41" s="46"/>
      <c r="N41" s="36"/>
      <c r="O41" s="38" t="s">
        <v>78</v>
      </c>
      <c r="P41" s="36"/>
      <c r="Q41" s="36"/>
      <c r="R41" s="36"/>
      <c r="S41" s="36"/>
      <c r="T41" s="7"/>
      <c r="U41" s="8"/>
      <c r="V41" s="7"/>
      <c r="W41" s="7"/>
      <c r="X41" s="7"/>
      <c r="Y41" s="8" t="s">
        <v>169</v>
      </c>
      <c r="Z41" s="7"/>
      <c r="AA41" s="7"/>
      <c r="AB41" s="8"/>
      <c r="AC41" s="7"/>
      <c r="AD41" s="7"/>
      <c r="AE41" s="7"/>
      <c r="AF41" s="7"/>
      <c r="AG41" s="7"/>
      <c r="AH41" s="46"/>
      <c r="AI41" s="46"/>
      <c r="AJ41" s="7"/>
      <c r="AK41"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1" s="92"/>
      <c r="AM4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1" s="7"/>
      <c r="AP41" s="16"/>
      <c r="AQ41" s="7"/>
      <c r="AR41" s="7"/>
      <c r="AS41" s="7"/>
      <c r="AT41" s="7"/>
      <c r="AU41" s="7"/>
      <c r="AV4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1" s="16" t="str">
        <f>IF(OR(Table_Question_Sets[[#This Row],[Header]]="Yes",Table_Question_Sets[[#This Row],[Text]]=""),"",IF(OR(Table_Question_Sets[[#This Row],[Text]]="true",Table_Question_Sets[[#This Row],[Text]]="false",ISNUMBER(Table_Question_Sets[[#This Row],[Text]])),Table_Question_Sets[[#This Row],[Text]],""""&amp;Table_Question_Sets[[#This Row],[Text]]&amp;""""))</f>
        <v/>
      </c>
      <c r="AX41" s="16" t="str">
        <f>IF(AND(Table_Question_Sets[[#This Row],[Header]]&lt;&gt;"Yes",Table_Question_Sets[[#This Row],[Property]]&lt;&gt;"",Table_Question_Sets[[#This Row],[Summary Label]]&lt;&gt;""),""""&amp;Table_Question_Sets[[#This Row],[Key]]&amp;""": """&amp;Table_Question_Sets[[#This Row],[Summary Label]]&amp;"""","")</f>
        <v/>
      </c>
      <c r="AY41" s="16">
        <f ca="1">IF(Table_Question_Sets[[#This Row],[Header]]="Yes","",_xlfn.NUMBERVALUE(INDIRECT(SUBSTITUTE(ADDRESS(1,COLUMN(),4),"1","")&amp;ROW()-1))+IF(Table_Question_Sets[[#This Row],[Property]]&lt;&gt;"",1,0))</f>
        <v>16</v>
      </c>
      <c r="AZ41" s="16">
        <f ca="1">IF(Table_Question_Sets[[#This Row],[Header]]="Yes","",_xlfn.NUMBERVALUE(INDIRECT(SUBSTITUTE(ADDRESS(1,COLUMN(),4),"1","")&amp;ROW()+1))+IF(Table_Question_Sets[[#This Row],[Property]]&lt;&gt;"",1,0))</f>
        <v>19</v>
      </c>
      <c r="BA41" s="16" t="str">
        <f t="array" aca="1" ref="BA4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1"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1"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1"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"templateOptions":{"content":{"heading3":"Security Features"}}</v>
      </c>
      <c r="BE41"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"securityHeading","type": "content-field","className":"col-xs-12","templateOptions":{"content":{"heading3":"Security Features"}},"validators": {"validation": Validators.compose([])}}</v>
      </c>
      <c r="BF41" s="7" t="str">
        <f ca="1" xml:space="preserve">
IF(Table_Question_Sets[[#This Row],[Row]]="Yes","]},{""className"": ""row"",""fieldGroup"": [","")&amp;
Table_Question_Sets[[#This Row],[Config Field]]</f>
        <v>{"key": "securityHeading","type": "content-field","className":"col-xs-12","templateOptions":{"content":{"heading3":"Security Features"}},"validators": {"validation": Validators.compose([])}}</v>
      </c>
      <c r="BG4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1" s="7" t="str">
        <f>IF(AND(Table_Question_Sets[[#This Row],[Header]]="",Table_Question_Sets[[#This Row],[Property]]&lt;&gt;"",Table_Question_Sets[[#This Row],[Field Type]]&lt;&gt;""),
""""&amp;Table_Question_Sets[[#This Row],[Key]]&amp;"""","")</f>
        <v>"securityHeading"</v>
      </c>
      <c r="BJ4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41" s="7" t="str">
        <f>IF(AND(Table_Question_Sets[[#This Row],[Header]]&lt;&gt;"Yes",Table_Question_Sets[[#This Row],[Property]]&lt;&gt;"",Table_Question_Sets[[#This Row],[Workflow Role]]&lt;&gt;""),
""""&amp;Table_Question_Sets[[#This Row],[Workflow Role]]&amp;""":"""&amp;Table_Question_Sets[[#This Row],[Key]]&amp;"""","")</f>
        <v/>
      </c>
      <c r="BL41" s="7">
        <f ca="1">IF(Table_Question_Sets[[#This Row],[Header]]="Yes","",_xlfn.NUMBERVALUE(INDIRECT(SUBSTITUTE(ADDRESS(1,COLUMN(),4),"1","")&amp;ROW()+1))+IF(OR(Table_Question_Sets[[#This Row],[Value]]&lt;&gt;"",AND(Table_Question_Sets[[#This Row],[Data Type]]="Repeating",Table_Question_Sets[[#This Row],[Calculation Repeating]]&lt;&gt;"")),1,0))</f>
        <v>4</v>
      </c>
      <c r="BM41" s="7" t="str">
        <f ca="1" xml:space="preserve">
IF(Table_Question_Sets[[#This Row],[Data Type]]="Repeating",
OFFSET(Table_Repeating_Question_Sets[[#Headers],[Property]],MATCH(Table_Question_Sets[[#This Row],[Property]],Table_Repeating_Question_Sets[Property],0),MATCH("Calculation",Table_Repeating_Question_Sets[#Headers],0)-1,1,1),
"")</f>
        <v/>
      </c>
      <c r="BN4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1" s="7" t="str">
        <f ca="1">IF(ISNUMBER(Table_Question_Sets[[#This Row],[Config Use Row]]),INDEX(Table_Question_Sets[Config Rollup],Table_Question_Sets[[#This Row],[Config Use Row]]),"")</f>
        <v/>
      </c>
      <c r="BQ41" s="7" t="str">
        <f ca="1">IF(ISNUMBER(Table_Question_Sets[[#This Row],[Config Use Row]]),INDEX(Table_Question_Sets[Config Keys Nested Rollup],Table_Question_Sets[[#This Row],[Config Use Row]]),"")</f>
        <v/>
      </c>
      <c r="BR41" s="7" t="str">
        <f ca="1">IF(ISNUMBER(Table_Question_Sets[[#This Row],[Config Use Row]]),INDEX(Table_Question_Sets[Calculation Rollup],Table_Question_Sets[[#This Row],[Config Use Row]]),"")</f>
        <v/>
      </c>
    </row>
    <row r="42" spans="2:70" s="13" customFormat="1" ht="21" customHeight="1">
      <c r="B42" s="7" t="s">
        <v>170</v>
      </c>
      <c r="C42" s="92"/>
      <c r="D42" s="7" t="str">
        <f ca="1">IF(Table_Question_Sets[[#This Row],[Header]]="Yes","",
IF(INDIRECT(SUBSTITUTE(ADDRESS(1,COLUMN(),4),"1","")&amp;ROW()-1)="",
INDIRECT(SUBSTITUTE(ADDRESS(1,COLUMN(Table_Question_Sets[[#This Row],[Property]]),4),"1","")&amp;ROW()-1),
INDIRECT(SUBSTITUTE(ADDRESS(1,COLUMN(),4),"1","")&amp;ROW()-1)))</f>
        <v>Personal</v>
      </c>
      <c r="E4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securityDeadlocks</v>
      </c>
      <c r="F42" s="7" t="str">
        <f>IF(Table_Question_Sets[[#This Row],[Header]]="Yes","",IF(Table_Question_Sets[[#This Row],[Property]]&lt;&gt;"",SUBSTITUTE(Table_Question_Sets[[#This Row],[Property]]," ",""),""))</f>
        <v>SecurityDeadlocks</v>
      </c>
      <c r="G42" s="52"/>
      <c r="H42" s="7" t="s">
        <v>171</v>
      </c>
      <c r="I42" s="7" t="s">
        <v>172</v>
      </c>
      <c r="J42" s="7"/>
      <c r="K42" s="36"/>
      <c r="L42" s="46"/>
      <c r="M42" s="46"/>
      <c r="N42" s="36"/>
      <c r="O42" s="38" t="s">
        <v>78</v>
      </c>
      <c r="P42" s="36"/>
      <c r="Q42" s="36"/>
      <c r="R42" s="36"/>
      <c r="S42" s="36"/>
      <c r="T42" s="7"/>
      <c r="U42" s="8"/>
      <c r="V42" s="7"/>
      <c r="W42" s="7"/>
      <c r="X42" s="7"/>
      <c r="Y42" s="7"/>
      <c r="Z42" s="7"/>
      <c r="AA42" s="7"/>
      <c r="AB42" s="8"/>
      <c r="AC42" s="7"/>
      <c r="AD42" s="8" t="s">
        <v>173</v>
      </c>
      <c r="AE42" s="7"/>
      <c r="AF42" s="7"/>
      <c r="AG42" s="7"/>
      <c r="AH42" s="46"/>
      <c r="AI42" s="46"/>
      <c r="AJ42" s="7"/>
      <c r="AK42"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2" s="92"/>
      <c r="AM4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2" s="7"/>
      <c r="AP42" s="16"/>
      <c r="AQ42" s="7"/>
      <c r="AR42" s="7"/>
      <c r="AS42" s="7"/>
      <c r="AT42" s="7"/>
      <c r="AU42" s="7"/>
      <c r="AV4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2" s="16" t="str">
        <f>IF(OR(Table_Question_Sets[[#This Row],[Header]]="Yes",Table_Question_Sets[[#This Row],[Text]]=""),"",IF(OR(Table_Question_Sets[[#This Row],[Text]]="true",Table_Question_Sets[[#This Row],[Text]]="false",ISNUMBER(Table_Question_Sets[[#This Row],[Text]])),Table_Question_Sets[[#This Row],[Text]],""""&amp;Table_Question_Sets[[#This Row],[Text]]&amp;""""))</f>
        <v/>
      </c>
      <c r="AX42" s="16" t="str">
        <f>IF(AND(Table_Question_Sets[[#This Row],[Header]]&lt;&gt;"Yes",Table_Question_Sets[[#This Row],[Property]]&lt;&gt;"",Table_Question_Sets[[#This Row],[Summary Label]]&lt;&gt;""),""""&amp;Table_Question_Sets[[#This Row],[Key]]&amp;""": """&amp;Table_Question_Sets[[#This Row],[Summary Label]]&amp;"""","")</f>
        <v/>
      </c>
      <c r="AY42" s="16">
        <f ca="1">IF(Table_Question_Sets[[#This Row],[Header]]="Yes","",_xlfn.NUMBERVALUE(INDIRECT(SUBSTITUTE(ADDRESS(1,COLUMN(),4),"1","")&amp;ROW()-1))+IF(Table_Question_Sets[[#This Row],[Property]]&lt;&gt;"",1,0))</f>
        <v>17</v>
      </c>
      <c r="AZ42" s="16">
        <f ca="1">IF(Table_Question_Sets[[#This Row],[Header]]="Yes","",_xlfn.NUMBERVALUE(INDIRECT(SUBSTITUTE(ADDRESS(1,COLUMN(),4),"1","")&amp;ROW()+1))+IF(Table_Question_Sets[[#This Row],[Property]]&lt;&gt;"",1,0))</f>
        <v>18</v>
      </c>
      <c r="BA42" s="16" t="str">
        <f t="array" aca="1" ref="BA4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2"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2"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2"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"templateOptions":{"placeholder":"Deadlocks on external doors"}</v>
      </c>
      <c r="BE4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"securityDeadlocks","type": "checkbox-field","className":"col-xs-12","templateOptions":{"placeholder":"Deadlocks on external doors"},"validators": {"validation": Validators.compose([])}}</v>
      </c>
      <c r="BF42" s="7" t="str">
        <f ca="1" xml:space="preserve">
IF(Table_Question_Sets[[#This Row],[Row]]="Yes","]},{""className"": ""row"",""fieldGroup"": [","")&amp;
Table_Question_Sets[[#This Row],[Config Field]]</f>
        <v>{"key": "securityDeadlocks","type": "checkbox-field","className":"col-xs-12","templateOptions":{"placeholder":"Deadlocks on external doors"},"validators": {"validation": Validators.compose([])}}</v>
      </c>
      <c r="BG4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2" s="7" t="str">
        <f>IF(AND(Table_Question_Sets[[#This Row],[Header]]="",Table_Question_Sets[[#This Row],[Property]]&lt;&gt;"",Table_Question_Sets[[#This Row],[Field Type]]&lt;&gt;""),
""""&amp;Table_Question_Sets[[#This Row],[Key]]&amp;"""","")</f>
        <v>"securityDeadlocks"</v>
      </c>
      <c r="BJ4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42" s="7" t="str">
        <f>IF(AND(Table_Question_Sets[[#This Row],[Header]]&lt;&gt;"Yes",Table_Question_Sets[[#This Row],[Property]]&lt;&gt;"",Table_Question_Sets[[#This Row],[Workflow Role]]&lt;&gt;""),
""""&amp;Table_Question_Sets[[#This Row],[Workflow Role]]&amp;""":"""&amp;Table_Question_Sets[[#This Row],[Key]]&amp;"""","")</f>
        <v/>
      </c>
      <c r="BL42" s="7">
        <f ca="1">IF(Table_Question_Sets[[#This Row],[Header]]="Yes","",_xlfn.NUMBERVALUE(INDIRECT(SUBSTITUTE(ADDRESS(1,COLUMN(),4),"1","")&amp;ROW()+1))+IF(OR(Table_Question_Sets[[#This Row],[Value]]&lt;&gt;"",AND(Table_Question_Sets[[#This Row],[Data Type]]="Repeating",Table_Question_Sets[[#This Row],[Calculation Repeating]]&lt;&gt;"")),1,0))</f>
        <v>4</v>
      </c>
      <c r="BM42" s="7" t="str">
        <f ca="1" xml:space="preserve">
IF(Table_Question_Sets[[#This Row],[Data Type]]="Repeating",
OFFSET(Table_Repeating_Question_Sets[[#Headers],[Property]],MATCH(Table_Question_Sets[[#This Row],[Property]],Table_Repeating_Question_Sets[Property],0),MATCH("Calculation",Table_Repeating_Question_Sets[#Headers],0)-1,1,1),
"")</f>
        <v/>
      </c>
      <c r="BN4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2" s="7" t="str">
        <f ca="1">IF(ISNUMBER(Table_Question_Sets[[#This Row],[Config Use Row]]),INDEX(Table_Question_Sets[Config Rollup],Table_Question_Sets[[#This Row],[Config Use Row]]),"")</f>
        <v/>
      </c>
      <c r="BQ42" s="7" t="str">
        <f ca="1">IF(ISNUMBER(Table_Question_Sets[[#This Row],[Config Use Row]]),INDEX(Table_Question_Sets[Config Keys Nested Rollup],Table_Question_Sets[[#This Row],[Config Use Row]]),"")</f>
        <v/>
      </c>
      <c r="BR42" s="7" t="str">
        <f ca="1">IF(ISNUMBER(Table_Question_Sets[[#This Row],[Config Use Row]]),INDEX(Table_Question_Sets[Calculation Rollup],Table_Question_Sets[[#This Row],[Config Use Row]]),"")</f>
        <v/>
      </c>
    </row>
    <row r="43" spans="2:70" s="13" customFormat="1" ht="21" customHeight="1">
      <c r="B43" s="7" t="s">
        <v>174</v>
      </c>
      <c r="C43" s="92"/>
      <c r="D43" s="7" t="str">
        <f ca="1">IF(Table_Question_Sets[[#This Row],[Header]]="Yes","",
IF(INDIRECT(SUBSTITUTE(ADDRESS(1,COLUMN(),4),"1","")&amp;ROW()-1)="",
INDIRECT(SUBSTITUTE(ADDRESS(1,COLUMN(Table_Question_Sets[[#This Row],[Property]]),4),"1","")&amp;ROW()-1),
INDIRECT(SUBSTITUTE(ADDRESS(1,COLUMN(),4),"1","")&amp;ROW()-1)))</f>
        <v>Personal</v>
      </c>
      <c r="E4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securityWindowLocks</v>
      </c>
      <c r="F43" s="7" t="str">
        <f>IF(Table_Question_Sets[[#This Row],[Header]]="Yes","",IF(Table_Question_Sets[[#This Row],[Property]]&lt;&gt;"",SUBSTITUTE(Table_Question_Sets[[#This Row],[Property]]," ",""),""))</f>
        <v>SecurityWindowLocks</v>
      </c>
      <c r="G43" s="52"/>
      <c r="H43" s="7" t="s">
        <v>171</v>
      </c>
      <c r="I43" s="7" t="s">
        <v>172</v>
      </c>
      <c r="J43" s="7"/>
      <c r="K43" s="36"/>
      <c r="L43" s="46"/>
      <c r="M43" s="46"/>
      <c r="N43" s="36"/>
      <c r="O43" s="38" t="s">
        <v>78</v>
      </c>
      <c r="P43" s="36"/>
      <c r="Q43" s="36"/>
      <c r="R43" s="36"/>
      <c r="S43" s="36"/>
      <c r="T43" s="7"/>
      <c r="U43" s="8"/>
      <c r="V43" s="7"/>
      <c r="W43" s="7"/>
      <c r="X43" s="7"/>
      <c r="Y43" s="7"/>
      <c r="Z43" s="7"/>
      <c r="AA43" s="7"/>
      <c r="AB43" s="8"/>
      <c r="AC43" s="7"/>
      <c r="AD43" s="8" t="s">
        <v>175</v>
      </c>
      <c r="AE43" s="7"/>
      <c r="AF43" s="7"/>
      <c r="AG43" s="7"/>
      <c r="AH43" s="46"/>
      <c r="AI43" s="46"/>
      <c r="AJ43" s="7"/>
      <c r="AK43"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3" s="92"/>
      <c r="AM4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3" s="7"/>
      <c r="AP43" s="16"/>
      <c r="AQ43" s="7"/>
      <c r="AR43" s="7"/>
      <c r="AS43" s="7"/>
      <c r="AT43" s="7"/>
      <c r="AU43" s="7"/>
      <c r="AV4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3" s="16" t="str">
        <f>IF(OR(Table_Question_Sets[[#This Row],[Header]]="Yes",Table_Question_Sets[[#This Row],[Text]]=""),"",IF(OR(Table_Question_Sets[[#This Row],[Text]]="true",Table_Question_Sets[[#This Row],[Text]]="false",ISNUMBER(Table_Question_Sets[[#This Row],[Text]])),Table_Question_Sets[[#This Row],[Text]],""""&amp;Table_Question_Sets[[#This Row],[Text]]&amp;""""))</f>
        <v/>
      </c>
      <c r="AX43" s="16" t="str">
        <f>IF(AND(Table_Question_Sets[[#This Row],[Header]]&lt;&gt;"Yes",Table_Question_Sets[[#This Row],[Property]]&lt;&gt;"",Table_Question_Sets[[#This Row],[Summary Label]]&lt;&gt;""),""""&amp;Table_Question_Sets[[#This Row],[Key]]&amp;""": """&amp;Table_Question_Sets[[#This Row],[Summary Label]]&amp;"""","")</f>
        <v/>
      </c>
      <c r="AY43" s="16">
        <f ca="1">IF(Table_Question_Sets[[#This Row],[Header]]="Yes","",_xlfn.NUMBERVALUE(INDIRECT(SUBSTITUTE(ADDRESS(1,COLUMN(),4),"1","")&amp;ROW()-1))+IF(Table_Question_Sets[[#This Row],[Property]]&lt;&gt;"",1,0))</f>
        <v>18</v>
      </c>
      <c r="AZ43" s="16">
        <f ca="1">IF(Table_Question_Sets[[#This Row],[Header]]="Yes","",_xlfn.NUMBERVALUE(INDIRECT(SUBSTITUTE(ADDRESS(1,COLUMN(),4),"1","")&amp;ROW()+1))+IF(Table_Question_Sets[[#This Row],[Property]]&lt;&gt;"",1,0))</f>
        <v>17</v>
      </c>
      <c r="BA43" s="16" t="str">
        <f t="array" aca="1" ref="BA4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3"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3"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3"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"templateOptions":{"placeholder":"Key operated window locks"}</v>
      </c>
      <c r="BE4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"securityWindowLocks","type": "checkbox-field","className":"col-xs-12","templateOptions":{"placeholder":"Key operated window locks"},"validators": {"validation": Validators.compose([])}}</v>
      </c>
      <c r="BF43" s="7" t="str">
        <f ca="1" xml:space="preserve">
IF(Table_Question_Sets[[#This Row],[Row]]="Yes","]},{""className"": ""row"",""fieldGroup"": [","")&amp;
Table_Question_Sets[[#This Row],[Config Field]]</f>
        <v>{"key": "securityWindowLocks","type": "checkbox-field","className":"col-xs-12","templateOptions":{"placeholder":"Key operated window locks"},"validators": {"validation": Validators.compose([])}}</v>
      </c>
      <c r="BG4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3" s="7" t="str">
        <f>IF(AND(Table_Question_Sets[[#This Row],[Header]]="",Table_Question_Sets[[#This Row],[Property]]&lt;&gt;"",Table_Question_Sets[[#This Row],[Field Type]]&lt;&gt;""),
""""&amp;Table_Question_Sets[[#This Row],[Key]]&amp;"""","")</f>
        <v>"securityWindowLocks"</v>
      </c>
      <c r="BJ4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BK43" s="7" t="str">
        <f>IF(AND(Table_Question_Sets[[#This Row],[Header]]&lt;&gt;"Yes",Table_Question_Sets[[#This Row],[Property]]&lt;&gt;"",Table_Question_Sets[[#This Row],[Workflow Role]]&lt;&gt;""),
""""&amp;Table_Question_Sets[[#This Row],[Workflow Role]]&amp;""":"""&amp;Table_Question_Sets[[#This Row],[Key]]&amp;"""","")</f>
        <v/>
      </c>
      <c r="BL43" s="7">
        <f ca="1">IF(Table_Question_Sets[[#This Row],[Header]]="Yes","",_xlfn.NUMBERVALUE(INDIRECT(SUBSTITUTE(ADDRESS(1,COLUMN(),4),"1","")&amp;ROW()+1))+IF(OR(Table_Question_Sets[[#This Row],[Value]]&lt;&gt;"",AND(Table_Question_Sets[[#This Row],[Data Type]]="Repeating",Table_Question_Sets[[#This Row],[Calculation Repeating]]&lt;&gt;"")),1,0))</f>
        <v>4</v>
      </c>
      <c r="BM43" s="7" t="str">
        <f ca="1" xml:space="preserve">
IF(Table_Question_Sets[[#This Row],[Data Type]]="Repeating",
OFFSET(Table_Repeating_Question_Sets[[#Headers],[Property]],MATCH(Table_Question_Sets[[#This Row],[Property]],Table_Repeating_Question_Sets[Property],0),MATCH("Calculation",Table_Repeating_Question_Sets[#Headers],0)-1,1,1),
"")</f>
        <v/>
      </c>
      <c r="BN4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3" s="7" t="str">
        <f ca="1">IF(ISNUMBER(Table_Question_Sets[[#This Row],[Config Use Row]]),INDEX(Table_Question_Sets[Config Rollup],Table_Question_Sets[[#This Row],[Config Use Row]]),"")</f>
        <v/>
      </c>
      <c r="BQ43" s="7" t="str">
        <f ca="1">IF(ISNUMBER(Table_Question_Sets[[#This Row],[Config Use Row]]),INDEX(Table_Question_Sets[Config Keys Nested Rollup],Table_Question_Sets[[#This Row],[Config Use Row]]),"")</f>
        <v/>
      </c>
      <c r="BR43" s="7" t="str">
        <f ca="1">IF(ISNUMBER(Table_Question_Sets[[#This Row],[Config Use Row]]),INDEX(Table_Question_Sets[Calculation Rollup],Table_Question_Sets[[#This Row],[Config Use Row]]),"")</f>
        <v/>
      </c>
    </row>
    <row r="44" spans="2:70" s="13" customFormat="1" ht="21" customHeight="1">
      <c r="B44" s="7" t="s">
        <v>176</v>
      </c>
      <c r="C44" s="92"/>
      <c r="D44" s="7" t="str">
        <f ca="1">IF(Table_Question_Sets[[#This Row],[Header]]="Yes","",
IF(INDIRECT(SUBSTITUTE(ADDRESS(1,COLUMN(),4),"1","")&amp;ROW()-1)="",
INDIRECT(SUBSTITUTE(ADDRESS(1,COLUMN(Table_Question_Sets[[#This Row],[Property]]),4),"1","")&amp;ROW()-1),
INDIRECT(SUBSTITUTE(ADDRESS(1,COLUMN(),4),"1","")&amp;ROW()-1)))</f>
        <v>Personal</v>
      </c>
      <c r="E4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securityAlarm</v>
      </c>
      <c r="F44" s="7" t="str">
        <f>IF(Table_Question_Sets[[#This Row],[Header]]="Yes","",IF(Table_Question_Sets[[#This Row],[Property]]&lt;&gt;"",SUBSTITUTE(Table_Question_Sets[[#This Row],[Property]]," ",""),""))</f>
        <v>SecurityAlarm</v>
      </c>
      <c r="G44" s="52"/>
      <c r="H44" s="7" t="s">
        <v>171</v>
      </c>
      <c r="I44" s="7" t="s">
        <v>172</v>
      </c>
      <c r="J44" s="7"/>
      <c r="K44" s="36"/>
      <c r="L44" s="46"/>
      <c r="M44" s="46"/>
      <c r="N44" s="36"/>
      <c r="O44" s="38" t="s">
        <v>78</v>
      </c>
      <c r="P44" s="36"/>
      <c r="Q44" s="36"/>
      <c r="R44" s="36"/>
      <c r="S44" s="36"/>
      <c r="T44" s="7"/>
      <c r="U44" s="8"/>
      <c r="V44" s="7"/>
      <c r="W44" s="7"/>
      <c r="X44" s="7"/>
      <c r="Y44" s="7"/>
      <c r="Z44" s="7"/>
      <c r="AA44" s="7"/>
      <c r="AB44" s="8"/>
      <c r="AC44" s="7"/>
      <c r="AD44" s="8" t="s">
        <v>177</v>
      </c>
      <c r="AE44" s="7"/>
      <c r="AF44" s="7"/>
      <c r="AG44" s="7"/>
      <c r="AH44" s="46"/>
      <c r="AI44" s="46"/>
      <c r="AJ44" s="7"/>
      <c r="AK44"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4" s="92"/>
      <c r="AM4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4" s="7"/>
      <c r="AP44" s="16"/>
      <c r="AQ44" s="7"/>
      <c r="AR44" s="7"/>
      <c r="AS44" s="7"/>
      <c r="AT44" s="7"/>
      <c r="AU44" s="7"/>
      <c r="AV44"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4" s="16" t="str">
        <f>IF(OR(Table_Question_Sets[[#This Row],[Header]]="Yes",Table_Question_Sets[[#This Row],[Text]]=""),"",IF(OR(Table_Question_Sets[[#This Row],[Text]]="true",Table_Question_Sets[[#This Row],[Text]]="false",ISNUMBER(Table_Question_Sets[[#This Row],[Text]])),Table_Question_Sets[[#This Row],[Text]],""""&amp;Table_Question_Sets[[#This Row],[Text]]&amp;""""))</f>
        <v/>
      </c>
      <c r="AX44" s="16" t="str">
        <f>IF(AND(Table_Question_Sets[[#This Row],[Header]]&lt;&gt;"Yes",Table_Question_Sets[[#This Row],[Property]]&lt;&gt;"",Table_Question_Sets[[#This Row],[Summary Label]]&lt;&gt;""),""""&amp;Table_Question_Sets[[#This Row],[Key]]&amp;""": """&amp;Table_Question_Sets[[#This Row],[Summary Label]]&amp;"""","")</f>
        <v/>
      </c>
      <c r="AY44" s="16">
        <f ca="1">IF(Table_Question_Sets[[#This Row],[Header]]="Yes","",_xlfn.NUMBERVALUE(INDIRECT(SUBSTITUTE(ADDRESS(1,COLUMN(),4),"1","")&amp;ROW()-1))+IF(Table_Question_Sets[[#This Row],[Property]]&lt;&gt;"",1,0))</f>
        <v>19</v>
      </c>
      <c r="AZ44" s="16">
        <f ca="1">IF(Table_Question_Sets[[#This Row],[Header]]="Yes","",_xlfn.NUMBERVALUE(INDIRECT(SUBSTITUTE(ADDRESS(1,COLUMN(),4),"1","")&amp;ROW()+1))+IF(Table_Question_Sets[[#This Row],[Property]]&lt;&gt;"",1,0))</f>
        <v>16</v>
      </c>
      <c r="BA44" s="16" t="str">
        <f t="array" aca="1" ref="BA4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4"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4"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4"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"templateOptions":{"placeholder":"Burglar alarm"}</v>
      </c>
      <c r="BE44"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"securityAlarm","type": "checkbox-field","className":"col-xs-12","templateOptions":{"placeholder":"Burglar alarm"},"validators": {"validation": Validators.compose([])}}</v>
      </c>
      <c r="BF44" s="7" t="str">
        <f ca="1" xml:space="preserve">
IF(Table_Question_Sets[[#This Row],[Row]]="Yes","]},{""className"": ""row"",""fieldGroup"": [","")&amp;
Table_Question_Sets[[#This Row],[Config Field]]</f>
        <v>{"key": "securityAlarm","type": "checkbox-field","className":"col-xs-12","templateOptions":{"placeholder":"Burglar alarm"},"validators": {"validation": Validators.compose([])}}</v>
      </c>
      <c r="BG4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4" s="7" t="str">
        <f>IF(AND(Table_Question_Sets[[#This Row],[Header]]="",Table_Question_Sets[[#This Row],[Property]]&lt;&gt;"",Table_Question_Sets[[#This Row],[Field Type]]&lt;&gt;""),
""""&amp;Table_Question_Sets[[#This Row],[Key]]&amp;"""","")</f>
        <v>"securityAlarm"</v>
      </c>
      <c r="BJ4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curityAlarm","securityMonitoring","propertyClubBranchHeading","propertyClubBranch","leaseHeading","weeklyRent","weeklyRentDisplay","applicationFormCompleted","bondLodged","insuranceHeading","currentInsuranceProvider","policyStartDate","insuredName","policyEndDate","rentInArrears","certificateOfCurrency"</v>
      </c>
      <c r="BK44" s="7" t="str">
        <f>IF(AND(Table_Question_Sets[[#This Row],[Header]]&lt;&gt;"Yes",Table_Question_Sets[[#This Row],[Property]]&lt;&gt;"",Table_Question_Sets[[#This Row],[Workflow Role]]&lt;&gt;""),
""""&amp;Table_Question_Sets[[#This Row],[Workflow Role]]&amp;""":"""&amp;Table_Question_Sets[[#This Row],[Key]]&amp;"""","")</f>
        <v/>
      </c>
      <c r="BL44" s="7">
        <f ca="1">IF(Table_Question_Sets[[#This Row],[Header]]="Yes","",_xlfn.NUMBERVALUE(INDIRECT(SUBSTITUTE(ADDRESS(1,COLUMN(),4),"1","")&amp;ROW()+1))+IF(OR(Table_Question_Sets[[#This Row],[Value]]&lt;&gt;"",AND(Table_Question_Sets[[#This Row],[Data Type]]="Repeating",Table_Question_Sets[[#This Row],[Calculation Repeating]]&lt;&gt;"")),1,0))</f>
        <v>4</v>
      </c>
      <c r="BM44" s="7" t="str">
        <f ca="1" xml:space="preserve">
IF(Table_Question_Sets[[#This Row],[Data Type]]="Repeating",
OFFSET(Table_Repeating_Question_Sets[[#Headers],[Property]],MATCH(Table_Question_Sets[[#This Row],[Property]],Table_Repeating_Question_Sets[Property],0),MATCH("Calculation",Table_Repeating_Question_Sets[#Headers],0)-1,1,1),
"")</f>
        <v/>
      </c>
      <c r="BN4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4" s="7" t="str">
        <f ca="1">IF(ISNUMBER(Table_Question_Sets[[#This Row],[Config Use Row]]),INDEX(Table_Question_Sets[Config Rollup],Table_Question_Sets[[#This Row],[Config Use Row]]),"")</f>
        <v/>
      </c>
      <c r="BQ44" s="7" t="str">
        <f ca="1">IF(ISNUMBER(Table_Question_Sets[[#This Row],[Config Use Row]]),INDEX(Table_Question_Sets[Config Keys Nested Rollup],Table_Question_Sets[[#This Row],[Config Use Row]]),"")</f>
        <v/>
      </c>
      <c r="BR44" s="7" t="str">
        <f ca="1">IF(ISNUMBER(Table_Question_Sets[[#This Row],[Config Use Row]]),INDEX(Table_Question_Sets[Calculation Rollup],Table_Question_Sets[[#This Row],[Config Use Row]]),"")</f>
        <v/>
      </c>
    </row>
    <row r="45" spans="2:70" s="13" customFormat="1" ht="21" customHeight="1">
      <c r="B45" s="7" t="s">
        <v>178</v>
      </c>
      <c r="C45" s="92"/>
      <c r="D45" s="7" t="str">
        <f ca="1">IF(Table_Question_Sets[[#This Row],[Header]]="Yes","",
IF(INDIRECT(SUBSTITUTE(ADDRESS(1,COLUMN(),4),"1","")&amp;ROW()-1)="",
INDIRECT(SUBSTITUTE(ADDRESS(1,COLUMN(Table_Question_Sets[[#This Row],[Property]]),4),"1","")&amp;ROW()-1),
INDIRECT(SUBSTITUTE(ADDRESS(1,COLUMN(),4),"1","")&amp;ROW()-1)))</f>
        <v>Personal</v>
      </c>
      <c r="E4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securityMonitoring</v>
      </c>
      <c r="F45" s="7" t="str">
        <f>IF(Table_Question_Sets[[#This Row],[Header]]="Yes","",IF(Table_Question_Sets[[#This Row],[Property]]&lt;&gt;"",SUBSTITUTE(Table_Question_Sets[[#This Row],[Property]]," ",""),""))</f>
        <v>SecurityMonitoring</v>
      </c>
      <c r="G45" s="52"/>
      <c r="H45" s="7" t="s">
        <v>171</v>
      </c>
      <c r="I45" s="7" t="s">
        <v>172</v>
      </c>
      <c r="J45" s="7"/>
      <c r="K45" s="36"/>
      <c r="L45" s="46"/>
      <c r="M45" s="46"/>
      <c r="N45" s="36"/>
      <c r="O45" s="38" t="s">
        <v>78</v>
      </c>
      <c r="P45" s="36"/>
      <c r="Q45" s="36"/>
      <c r="R45" s="36"/>
      <c r="S45" s="36"/>
      <c r="T45" s="7"/>
      <c r="U45" s="8"/>
      <c r="V45" s="7"/>
      <c r="W45" s="7"/>
      <c r="X45" s="7"/>
      <c r="Y45" s="7"/>
      <c r="Z45" s="7"/>
      <c r="AA45" s="7"/>
      <c r="AB45" s="8"/>
      <c r="AC45" s="7"/>
      <c r="AD45" s="8" t="s">
        <v>179</v>
      </c>
      <c r="AE45" s="7"/>
      <c r="AF45" s="7"/>
      <c r="AG45" s="7"/>
      <c r="AH45" s="46"/>
      <c r="AI45" s="46"/>
      <c r="AJ45" s="7"/>
      <c r="AK45"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5" s="92"/>
      <c r="AM4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5" s="7"/>
      <c r="AP45" s="16"/>
      <c r="AQ45" s="7"/>
      <c r="AR45" s="7"/>
      <c r="AS45" s="7"/>
      <c r="AT45" s="7"/>
      <c r="AU45" s="7"/>
      <c r="AV45"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5" s="16" t="str">
        <f>IF(OR(Table_Question_Sets[[#This Row],[Header]]="Yes",Table_Question_Sets[[#This Row],[Text]]=""),"",IF(OR(Table_Question_Sets[[#This Row],[Text]]="true",Table_Question_Sets[[#This Row],[Text]]="false",ISNUMBER(Table_Question_Sets[[#This Row],[Text]])),Table_Question_Sets[[#This Row],[Text]],""""&amp;Table_Question_Sets[[#This Row],[Text]]&amp;""""))</f>
        <v/>
      </c>
      <c r="AX45" s="16" t="str">
        <f>IF(AND(Table_Question_Sets[[#This Row],[Header]]&lt;&gt;"Yes",Table_Question_Sets[[#This Row],[Property]]&lt;&gt;"",Table_Question_Sets[[#This Row],[Summary Label]]&lt;&gt;""),""""&amp;Table_Question_Sets[[#This Row],[Key]]&amp;""": """&amp;Table_Question_Sets[[#This Row],[Summary Label]]&amp;"""","")</f>
        <v/>
      </c>
      <c r="AY45" s="16">
        <f ca="1">IF(Table_Question_Sets[[#This Row],[Header]]="Yes","",_xlfn.NUMBERVALUE(INDIRECT(SUBSTITUTE(ADDRESS(1,COLUMN(),4),"1","")&amp;ROW()-1))+IF(Table_Question_Sets[[#This Row],[Property]]&lt;&gt;"",1,0))</f>
        <v>20</v>
      </c>
      <c r="AZ45" s="16">
        <f ca="1">IF(Table_Question_Sets[[#This Row],[Header]]="Yes","",_xlfn.NUMBERVALUE(INDIRECT(SUBSTITUTE(ADDRESS(1,COLUMN(),4),"1","")&amp;ROW()+1))+IF(Table_Question_Sets[[#This Row],[Property]]&lt;&gt;"",1,0))</f>
        <v>15</v>
      </c>
      <c r="BA45" s="16" t="str">
        <f t="array" aca="1" ref="BA4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5"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5"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5"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"templateOptions":{"placeholder":"Alarm connected to alarm company"}</v>
      </c>
      <c r="BE45"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"securityMonitoring","type": "checkbox-field","className":"col-xs-12","templateOptions":{"placeholder":"Alarm connected to alarm company"},"validators": {"validation": Validators.compose([])}}</v>
      </c>
      <c r="BF45" s="7" t="str">
        <f ca="1" xml:space="preserve">
IF(Table_Question_Sets[[#This Row],[Row]]="Yes","]},{""className"": ""row"",""fieldGroup"": [","")&amp;
Table_Question_Sets[[#This Row],[Config Field]]</f>
        <v>{"key": "securityMonitoring","type": "checkbox-field","className":"col-xs-12","templateOptions":{"placeholder":"Alarm connected to alarm company"},"validators": {"validation": Validators.compose([])}}</v>
      </c>
      <c r="BG4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5" s="7" t="str">
        <f>IF(AND(Table_Question_Sets[[#This Row],[Header]]="",Table_Question_Sets[[#This Row],[Property]]&lt;&gt;"",Table_Question_Sets[[#This Row],[Field Type]]&lt;&gt;""),
""""&amp;Table_Question_Sets[[#This Row],[Key]]&amp;"""","")</f>
        <v>"securityMonitoring"</v>
      </c>
      <c r="BJ4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curityMonitoring","propertyClubBranchHeading","propertyClubBranch","leaseHeading","weeklyRent","weeklyRentDisplay","applicationFormCompleted","bondLodged","insuranceHeading","currentInsuranceProvider","policyStartDate","insuredName","policyEndDate","rentInArrears","certificateOfCurrency"</v>
      </c>
      <c r="BK45" s="7" t="str">
        <f>IF(AND(Table_Question_Sets[[#This Row],[Header]]&lt;&gt;"Yes",Table_Question_Sets[[#This Row],[Property]]&lt;&gt;"",Table_Question_Sets[[#This Row],[Workflow Role]]&lt;&gt;""),
""""&amp;Table_Question_Sets[[#This Row],[Workflow Role]]&amp;""":"""&amp;Table_Question_Sets[[#This Row],[Key]]&amp;"""","")</f>
        <v/>
      </c>
      <c r="BL45" s="7">
        <f ca="1">IF(Table_Question_Sets[[#This Row],[Header]]="Yes","",_xlfn.NUMBERVALUE(INDIRECT(SUBSTITUTE(ADDRESS(1,COLUMN(),4),"1","")&amp;ROW()+1))+IF(OR(Table_Question_Sets[[#This Row],[Value]]&lt;&gt;"",AND(Table_Question_Sets[[#This Row],[Data Type]]="Repeating",Table_Question_Sets[[#This Row],[Calculation Repeating]]&lt;&gt;"")),1,0))</f>
        <v>4</v>
      </c>
      <c r="BM45" s="7" t="str">
        <f ca="1" xml:space="preserve">
IF(Table_Question_Sets[[#This Row],[Data Type]]="Repeating",
OFFSET(Table_Repeating_Question_Sets[[#Headers],[Property]],MATCH(Table_Question_Sets[[#This Row],[Property]],Table_Repeating_Question_Sets[Property],0),MATCH("Calculation",Table_Repeating_Question_Sets[#Headers],0)-1,1,1),
"")</f>
        <v/>
      </c>
      <c r="BN4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5" s="7" t="str">
        <f ca="1">IF(ISNUMBER(Table_Question_Sets[[#This Row],[Config Use Row]]),INDEX(Table_Question_Sets[Config Rollup],Table_Question_Sets[[#This Row],[Config Use Row]]),"")</f>
        <v/>
      </c>
      <c r="BQ45" s="7" t="str">
        <f ca="1">IF(ISNUMBER(Table_Question_Sets[[#This Row],[Config Use Row]]),INDEX(Table_Question_Sets[Config Keys Nested Rollup],Table_Question_Sets[[#This Row],[Config Use Row]]),"")</f>
        <v/>
      </c>
      <c r="BR45" s="7" t="str">
        <f ca="1">IF(ISNUMBER(Table_Question_Sets[[#This Row],[Config Use Row]]),INDEX(Table_Question_Sets[Calculation Rollup],Table_Question_Sets[[#This Row],[Config Use Row]]),"")</f>
        <v/>
      </c>
    </row>
    <row r="46" spans="2:70" s="13" customFormat="1" ht="21" customHeight="1">
      <c r="B46" s="8" t="s">
        <v>180</v>
      </c>
      <c r="C46" s="92"/>
      <c r="D46" s="7" t="str">
        <f ca="1">IF(Table_Question_Sets[[#This Row],[Header]]="Yes","",
IF(INDIRECT(SUBSTITUTE(ADDRESS(1,COLUMN(),4),"1","")&amp;ROW()-1)="",
INDIRECT(SUBSTITUTE(ADDRESS(1,COLUMN(Table_Question_Sets[[#This Row],[Property]]),4),"1","")&amp;ROW()-1),
INDIRECT(SUBSTITUTE(ADDRESS(1,COLUMN(),4),"1","")&amp;ROW()-1)))</f>
        <v>Personal</v>
      </c>
      <c r="E4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propertyClubBranchHeading</v>
      </c>
      <c r="F46" s="7" t="str">
        <f>IF(Table_Question_Sets[[#This Row],[Header]]="Yes","",IF(Table_Question_Sets[[#This Row],[Property]]&lt;&gt;"",SUBSTITUTE(Table_Question_Sets[[#This Row],[Property]]," ",""),""))</f>
        <v>PropertyClubBranchHeading</v>
      </c>
      <c r="G46" s="52"/>
      <c r="H46" s="8" t="s">
        <v>77</v>
      </c>
      <c r="I46" s="8" t="s">
        <v>77</v>
      </c>
      <c r="J46" s="7"/>
      <c r="K46" s="36"/>
      <c r="L46" s="46"/>
      <c r="M46" s="46"/>
      <c r="N46" s="36"/>
      <c r="O46" s="38" t="s">
        <v>78</v>
      </c>
      <c r="P46" s="36"/>
      <c r="Q46" s="36"/>
      <c r="R46" s="36"/>
      <c r="S46" s="36"/>
      <c r="T46" s="7"/>
      <c r="U46" s="8"/>
      <c r="V46" s="7"/>
      <c r="W46" s="7"/>
      <c r="X46" s="8" t="s">
        <v>181</v>
      </c>
      <c r="Y46" s="7"/>
      <c r="Z46" s="7"/>
      <c r="AA46" s="7"/>
      <c r="AB46" s="8"/>
      <c r="AC46" s="7"/>
      <c r="AD46" s="7"/>
      <c r="AE46" s="7"/>
      <c r="AF46" s="7"/>
      <c r="AG46" s="7"/>
      <c r="AH46" s="46"/>
      <c r="AI46" s="46"/>
      <c r="AJ46" s="7"/>
      <c r="AK46"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6" s="92"/>
      <c r="AM4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6" s="7"/>
      <c r="AP46" s="16"/>
      <c r="AQ46" s="7"/>
      <c r="AR46" s="7"/>
      <c r="AS46" s="7"/>
      <c r="AT46" s="7"/>
      <c r="AU46" s="7"/>
      <c r="AV46"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6" s="16" t="str">
        <f>IF(OR(Table_Question_Sets[[#This Row],[Header]]="Yes",Table_Question_Sets[[#This Row],[Text]]=""),"",IF(OR(Table_Question_Sets[[#This Row],[Text]]="true",Table_Question_Sets[[#This Row],[Text]]="false",ISNUMBER(Table_Question_Sets[[#This Row],[Text]])),Table_Question_Sets[[#This Row],[Text]],""""&amp;Table_Question_Sets[[#This Row],[Text]]&amp;""""))</f>
        <v/>
      </c>
      <c r="AX46" s="16" t="str">
        <f>IF(AND(Table_Question_Sets[[#This Row],[Header]]&lt;&gt;"Yes",Table_Question_Sets[[#This Row],[Property]]&lt;&gt;"",Table_Question_Sets[[#This Row],[Summary Label]]&lt;&gt;""),""""&amp;Table_Question_Sets[[#This Row],[Key]]&amp;""": """&amp;Table_Question_Sets[[#This Row],[Summary Label]]&amp;"""","")</f>
        <v/>
      </c>
      <c r="AY46" s="16">
        <f ca="1">IF(Table_Question_Sets[[#This Row],[Header]]="Yes","",_xlfn.NUMBERVALUE(INDIRECT(SUBSTITUTE(ADDRESS(1,COLUMN(),4),"1","")&amp;ROW()-1))+IF(Table_Question_Sets[[#This Row],[Property]]&lt;&gt;"",1,0))</f>
        <v>21</v>
      </c>
      <c r="AZ46" s="16">
        <f ca="1">IF(Table_Question_Sets[[#This Row],[Header]]="Yes","",_xlfn.NUMBERVALUE(INDIRECT(SUBSTITUTE(ADDRESS(1,COLUMN(),4),"1","")&amp;ROW()+1))+IF(Table_Question_Sets[[#This Row],[Property]]&lt;&gt;"",1,0))</f>
        <v>14</v>
      </c>
      <c r="BA46" s="16" t="str">
        <f t="array" aca="1" ref="BA4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6"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6"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6"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"templateOptions":{"content":{"heading2":"Property Club Branch"}}</v>
      </c>
      <c r="BE46"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"propertyClubBranchHeading","type": "content-field","className":"col-xs-12","templateOptions":{"content":{"heading2":"Property Club Branch"}},"validators": {"validation": Validators.compose([])}}</v>
      </c>
      <c r="BF46" s="7" t="str">
        <f ca="1" xml:space="preserve">
IF(Table_Question_Sets[[#This Row],[Row]]="Yes","]},{""className"": ""row"",""fieldGroup"": [","")&amp;
Table_Question_Sets[[#This Row],[Config Field]]</f>
        <v>{"key": "propertyClubBranchHeading","type": "content-field","className":"col-xs-12","templateOptions":{"content":{"heading2":"Property Club Branch"}},"validators": {"validation": Validators.compose([])}}</v>
      </c>
      <c r="BG4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6" s="7" t="str">
        <f>IF(AND(Table_Question_Sets[[#This Row],[Header]]="",Table_Question_Sets[[#This Row],[Property]]&lt;&gt;"",Table_Question_Sets[[#This Row],[Field Type]]&lt;&gt;""),
""""&amp;Table_Question_Sets[[#This Row],[Key]]&amp;"""","")</f>
        <v>"propertyClubBranchHeading"</v>
      </c>
      <c r="BJ4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"propertyClubBranchHeading","propertyClubBranch","leaseHeading","weeklyRent","weeklyRentDisplay","applicationFormCompleted","bondLodged","insuranceHeading","currentInsuranceProvider","policyStartDate","insuredName","policyEndDate","rentInArrears","certificateOfCurrency"</v>
      </c>
      <c r="BK46" s="7" t="str">
        <f>IF(AND(Table_Question_Sets[[#This Row],[Header]]&lt;&gt;"Yes",Table_Question_Sets[[#This Row],[Property]]&lt;&gt;"",Table_Question_Sets[[#This Row],[Workflow Role]]&lt;&gt;""),
""""&amp;Table_Question_Sets[[#This Row],[Workflow Role]]&amp;""":"""&amp;Table_Question_Sets[[#This Row],[Key]]&amp;"""","")</f>
        <v/>
      </c>
      <c r="BL46" s="7">
        <f ca="1">IF(Table_Question_Sets[[#This Row],[Header]]="Yes","",_xlfn.NUMBERVALUE(INDIRECT(SUBSTITUTE(ADDRESS(1,COLUMN(),4),"1","")&amp;ROW()+1))+IF(OR(Table_Question_Sets[[#This Row],[Value]]&lt;&gt;"",AND(Table_Question_Sets[[#This Row],[Data Type]]="Repeating",Table_Question_Sets[[#This Row],[Calculation Repeating]]&lt;&gt;"")),1,0))</f>
        <v>4</v>
      </c>
      <c r="BM46" s="7" t="str">
        <f ca="1" xml:space="preserve">
IF(Table_Question_Sets[[#This Row],[Data Type]]="Repeating",
OFFSET(Table_Repeating_Question_Sets[[#Headers],[Property]],MATCH(Table_Question_Sets[[#This Row],[Property]],Table_Repeating_Question_Sets[Property],0),MATCH("Calculation",Table_Repeating_Question_Sets[#Headers],0)-1,1,1),
"")</f>
        <v/>
      </c>
      <c r="BN4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6" s="7" t="str">
        <f ca="1">IF(ISNUMBER(Table_Question_Sets[[#This Row],[Config Use Row]]),INDEX(Table_Question_Sets[Config Rollup],Table_Question_Sets[[#This Row],[Config Use Row]]),"")</f>
        <v/>
      </c>
      <c r="BQ46" s="7" t="str">
        <f ca="1">IF(ISNUMBER(Table_Question_Sets[[#This Row],[Config Use Row]]),INDEX(Table_Question_Sets[Config Keys Nested Rollup],Table_Question_Sets[[#This Row],[Config Use Row]]),"")</f>
        <v/>
      </c>
      <c r="BR46" s="7" t="str">
        <f ca="1">IF(ISNUMBER(Table_Question_Sets[[#This Row],[Config Use Row]]),INDEX(Table_Question_Sets[Calculation Rollup],Table_Question_Sets[[#This Row],[Config Use Row]]),"")</f>
        <v/>
      </c>
    </row>
    <row r="47" spans="2:70" s="13" customFormat="1" ht="21" customHeight="1">
      <c r="B47" s="8" t="s">
        <v>181</v>
      </c>
      <c r="C47" s="92"/>
      <c r="D47" s="7" t="str">
        <f ca="1">IF(Table_Question_Sets[[#This Row],[Header]]="Yes","",
IF(INDIRECT(SUBSTITUTE(ADDRESS(1,COLUMN(),4),"1","")&amp;ROW()-1)="",
INDIRECT(SUBSTITUTE(ADDRESS(1,COLUMN(Table_Question_Sets[[#This Row],[Property]]),4),"1","")&amp;ROW()-1),
INDIRECT(SUBSTITUTE(ADDRESS(1,COLUMN(),4),"1","")&amp;ROW()-1)))</f>
        <v>Personal</v>
      </c>
      <c r="E4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propertyClubBranch</v>
      </c>
      <c r="F47" s="7" t="str">
        <f>IF(Table_Question_Sets[[#This Row],[Header]]="Yes","",IF(Table_Question_Sets[[#This Row],[Property]]&lt;&gt;"",SUBSTITUTE(Table_Question_Sets[[#This Row],[Property]]," ",""),""))</f>
        <v>PropertyClubBranch</v>
      </c>
      <c r="G47" s="52" t="s">
        <v>182</v>
      </c>
      <c r="H47" s="8" t="s">
        <v>47</v>
      </c>
      <c r="I47" s="8" t="s">
        <v>90</v>
      </c>
      <c r="J47" s="7" t="s">
        <v>181</v>
      </c>
      <c r="K47" s="38" t="s">
        <v>71</v>
      </c>
      <c r="L47" s="46"/>
      <c r="M47" s="46"/>
      <c r="N47" s="36"/>
      <c r="O47" s="36"/>
      <c r="P47" s="36"/>
      <c r="Q47" s="36"/>
      <c r="R47" s="36"/>
      <c r="S47" s="36"/>
      <c r="T47" s="8"/>
      <c r="U47" s="8"/>
      <c r="V47" s="7"/>
      <c r="W47" s="7"/>
      <c r="X47" s="7"/>
      <c r="Y47" s="7"/>
      <c r="Z47" s="7"/>
      <c r="AA47" s="7"/>
      <c r="AB47" s="8"/>
      <c r="AC47" s="7"/>
      <c r="AD47" s="7"/>
      <c r="AE47" s="7"/>
      <c r="AF47" s="7"/>
      <c r="AG47" s="7"/>
      <c r="AH47" s="46"/>
      <c r="AI47" s="46"/>
      <c r="AJ47" s="7"/>
      <c r="AK47"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FDSDFS</v>
      </c>
      <c r="AL47" s="92"/>
      <c r="AM4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7" s="7"/>
      <c r="AP47" s="16"/>
      <c r="AQ47" s="7"/>
      <c r="AR47" s="7"/>
      <c r="AS47" s="7"/>
      <c r="AT47" s="7"/>
      <c r="AU47" s="7"/>
      <c r="AV4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FDSDFS</v>
      </c>
      <c r="AW47" s="16" t="str">
        <f>IF(OR(Table_Question_Sets[[#This Row],[Header]]="Yes",Table_Question_Sets[[#This Row],[Text]]=""),"",IF(OR(Table_Question_Sets[[#This Row],[Text]]="true",Table_Question_Sets[[#This Row],[Text]]="false",ISNUMBER(Table_Question_Sets[[#This Row],[Text]])),Table_Question_Sets[[#This Row],[Text]],""""&amp;Table_Question_Sets[[#This Row],[Text]]&amp;""""))</f>
        <v>"FDSDFS"</v>
      </c>
      <c r="AX47" s="16" t="str">
        <f>IF(AND(Table_Question_Sets[[#This Row],[Header]]&lt;&gt;"Yes",Table_Question_Sets[[#This Row],[Property]]&lt;&gt;"",Table_Question_Sets[[#This Row],[Summary Label]]&lt;&gt;""),""""&amp;Table_Question_Sets[[#This Row],[Key]]&amp;""": """&amp;Table_Question_Sets[[#This Row],[Summary Label]]&amp;"""","")</f>
        <v/>
      </c>
      <c r="AY47" s="16">
        <f ca="1">IF(Table_Question_Sets[[#This Row],[Header]]="Yes","",_xlfn.NUMBERVALUE(INDIRECT(SUBSTITUTE(ADDRESS(1,COLUMN(),4),"1","")&amp;ROW()-1))+IF(Table_Question_Sets[[#This Row],[Property]]&lt;&gt;"",1,0))</f>
        <v>22</v>
      </c>
      <c r="AZ47" s="16">
        <f ca="1">IF(Table_Question_Sets[[#This Row],[Header]]="Yes","",_xlfn.NUMBERVALUE(INDIRECT(SUBSTITUTE(ADDRESS(1,COLUMN(),4),"1","")&amp;ROW()+1))+IF(Table_Question_Sets[[#This Row],[Property]]&lt;&gt;"",1,0))</f>
        <v>13</v>
      </c>
      <c r="BA47" s="16" t="str">
        <f t="array" aca="1" ref="BA4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
      </c>
      <c r="BB47"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47"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7"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
      </c>
      <c r="BE4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v>
      </c>
      <c r="BF47" s="7" t="str">
        <f ca="1" xml:space="preserve">
IF(Table_Question_Sets[[#This Row],[Row]]="Yes","]},{""className"": ""row"",""fieldGroup"": [","")&amp;
Table_Question_Sets[[#This Row],[Config Field]]</f>
        <v>{"key":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v>
      </c>
      <c r="BG4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7" s="7" t="str">
        <f>IF(AND(Table_Question_Sets[[#This Row],[Header]]="",Table_Question_Sets[[#This Row],[Property]]&lt;&gt;"",Table_Question_Sets[[#This Row],[Field Type]]&lt;&gt;""),
""""&amp;Table_Question_Sets[[#This Row],[Key]]&amp;"""","")</f>
        <v>"propertyClubBranch"</v>
      </c>
      <c r="BJ4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"propertyClubBranch","leaseHeading","weeklyRent","weeklyRentDisplay","applicationFormCompleted","bondLodged","insuranceHeading","currentInsuranceProvider","policyStartDate","insuredName","policyEndDate","rentInArrears","certificateOfCurrency"</v>
      </c>
      <c r="BK47" s="7" t="str">
        <f>IF(AND(Table_Question_Sets[[#This Row],[Header]]&lt;&gt;"Yes",Table_Question_Sets[[#This Row],[Property]]&lt;&gt;"",Table_Question_Sets[[#This Row],[Workflow Role]]&lt;&gt;""),
""""&amp;Table_Question_Sets[[#This Row],[Workflow Role]]&amp;""":"""&amp;Table_Question_Sets[[#This Row],[Key]]&amp;"""","")</f>
        <v/>
      </c>
      <c r="BL47" s="7">
        <f ca="1">IF(Table_Question_Sets[[#This Row],[Header]]="Yes","",_xlfn.NUMBERVALUE(INDIRECT(SUBSTITUTE(ADDRESS(1,COLUMN(),4),"1","")&amp;ROW()+1))+IF(OR(Table_Question_Sets[[#This Row],[Value]]&lt;&gt;"",AND(Table_Question_Sets[[#This Row],[Data Type]]="Repeating",Table_Question_Sets[[#This Row],[Calculation Repeating]]&lt;&gt;"")),1,0))</f>
        <v>4</v>
      </c>
      <c r="BM47" s="7" t="str">
        <f ca="1" xml:space="preserve">
IF(Table_Question_Sets[[#This Row],[Data Type]]="Repeating",
OFFSET(Table_Repeating_Question_Sets[[#Headers],[Property]],MATCH(Table_Question_Sets[[#This Row],[Property]],Table_Repeating_Question_Sets[Property],0),MATCH("Calculation",Table_Repeating_Question_Sets[#Headers],0)-1,1,1),
"")</f>
        <v/>
      </c>
      <c r="BN4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"propertyClubBranch": "FDSDFS"</v>
      </c>
      <c r="BO4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"propertyClubBranch": "FDSDFS","bondLodged": "Yes","policyStartDate": "04/05/2019","insuredName": "sfdsdf"</v>
      </c>
      <c r="BP47" s="7" t="str">
        <f ca="1">IF(ISNUMBER(Table_Question_Sets[[#This Row],[Config Use Row]]),INDEX(Table_Question_Sets[Config Rollup],Table_Question_Sets[[#This Row],[Config Use Row]]),"")</f>
        <v/>
      </c>
      <c r="BQ47" s="7" t="str">
        <f ca="1">IF(ISNUMBER(Table_Question_Sets[[#This Row],[Config Use Row]]),INDEX(Table_Question_Sets[Config Keys Nested Rollup],Table_Question_Sets[[#This Row],[Config Use Row]]),"")</f>
        <v/>
      </c>
      <c r="BR47" s="7" t="str">
        <f ca="1">IF(ISNUMBER(Table_Question_Sets[[#This Row],[Config Use Row]]),INDEX(Table_Question_Sets[Calculation Rollup],Table_Question_Sets[[#This Row],[Config Use Row]]),"")</f>
        <v/>
      </c>
    </row>
    <row r="48" spans="2:70" s="13" customFormat="1" ht="21" customHeight="1">
      <c r="B48" s="8" t="s">
        <v>183</v>
      </c>
      <c r="C48" s="92"/>
      <c r="D48" s="7" t="str">
        <f ca="1">IF(Table_Question_Sets[[#This Row],[Header]]="Yes","",
IF(INDIRECT(SUBSTITUTE(ADDRESS(1,COLUMN(),4),"1","")&amp;ROW()-1)="",
INDIRECT(SUBSTITUTE(ADDRESS(1,COLUMN(Table_Question_Sets[[#This Row],[Property]]),4),"1","")&amp;ROW()-1),
INDIRECT(SUBSTITUTE(ADDRESS(1,COLUMN(),4),"1","")&amp;ROW()-1)))</f>
        <v>Personal</v>
      </c>
      <c r="E4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leaseHeading</v>
      </c>
      <c r="F48" s="7" t="str">
        <f>IF(Table_Question_Sets[[#This Row],[Header]]="Yes","",IF(Table_Question_Sets[[#This Row],[Property]]&lt;&gt;"",SUBSTITUTE(Table_Question_Sets[[#This Row],[Property]]," ",""),""))</f>
        <v>LeaseHeading</v>
      </c>
      <c r="G48" s="52"/>
      <c r="H48" s="8" t="s">
        <v>77</v>
      </c>
      <c r="I48" s="8" t="s">
        <v>77</v>
      </c>
      <c r="J48" s="7"/>
      <c r="K48" s="36"/>
      <c r="L48" s="46"/>
      <c r="M48" s="46"/>
      <c r="N48" s="36"/>
      <c r="O48" s="38" t="s">
        <v>78</v>
      </c>
      <c r="P48" s="36"/>
      <c r="Q48" s="36"/>
      <c r="R48" s="36"/>
      <c r="S48" s="36"/>
      <c r="T48" s="7"/>
      <c r="U48" s="8"/>
      <c r="V48" s="7"/>
      <c r="W48" s="7"/>
      <c r="X48" s="8" t="s">
        <v>184</v>
      </c>
      <c r="Y48" s="7"/>
      <c r="Z48" s="7"/>
      <c r="AA48" s="7"/>
      <c r="AB48" s="8"/>
      <c r="AC48" s="7"/>
      <c r="AD48" s="7"/>
      <c r="AE48" s="7"/>
      <c r="AF48" s="7"/>
      <c r="AG48" s="7"/>
      <c r="AH48" s="46"/>
      <c r="AI48" s="46"/>
      <c r="AJ48" s="7"/>
      <c r="AK48"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8" s="92"/>
      <c r="AM4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8" s="7"/>
      <c r="AP48" s="16"/>
      <c r="AQ48" s="7"/>
      <c r="AR48" s="7"/>
      <c r="AS48" s="7"/>
      <c r="AT48" s="7"/>
      <c r="AU48" s="7"/>
      <c r="AV48"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8" s="16" t="str">
        <f>IF(OR(Table_Question_Sets[[#This Row],[Header]]="Yes",Table_Question_Sets[[#This Row],[Text]]=""),"",IF(OR(Table_Question_Sets[[#This Row],[Text]]="true",Table_Question_Sets[[#This Row],[Text]]="false",ISNUMBER(Table_Question_Sets[[#This Row],[Text]])),Table_Question_Sets[[#This Row],[Text]],""""&amp;Table_Question_Sets[[#This Row],[Text]]&amp;""""))</f>
        <v/>
      </c>
      <c r="AX48" s="16" t="str">
        <f>IF(AND(Table_Question_Sets[[#This Row],[Header]]&lt;&gt;"Yes",Table_Question_Sets[[#This Row],[Property]]&lt;&gt;"",Table_Question_Sets[[#This Row],[Summary Label]]&lt;&gt;""),""""&amp;Table_Question_Sets[[#This Row],[Key]]&amp;""": """&amp;Table_Question_Sets[[#This Row],[Summary Label]]&amp;"""","")</f>
        <v/>
      </c>
      <c r="AY48" s="16">
        <f ca="1">IF(Table_Question_Sets[[#This Row],[Header]]="Yes","",_xlfn.NUMBERVALUE(INDIRECT(SUBSTITUTE(ADDRESS(1,COLUMN(),4),"1","")&amp;ROW()-1))+IF(Table_Question_Sets[[#This Row],[Property]]&lt;&gt;"",1,0))</f>
        <v>23</v>
      </c>
      <c r="AZ48" s="16">
        <f ca="1">IF(Table_Question_Sets[[#This Row],[Header]]="Yes","",_xlfn.NUMBERVALUE(INDIRECT(SUBSTITUTE(ADDRESS(1,COLUMN(),4),"1","")&amp;ROW()+1))+IF(Table_Question_Sets[[#This Row],[Property]]&lt;&gt;"",1,0))</f>
        <v>12</v>
      </c>
      <c r="BA48" s="16" t="str">
        <f t="array" aca="1" ref="BA4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8"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48"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8"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"templateOptions":{"content":{"heading2":"Lease / Tenancy Details"}}</v>
      </c>
      <c r="BE48"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"leaseHeading","type": "content-field","className":"col-xs-12","templateOptions":{"content":{"heading2":"Lease / Tenancy Details"}},"validators": {"validation": Validators.compose([])}}</v>
      </c>
      <c r="BF48" s="7" t="str">
        <f ca="1" xml:space="preserve">
IF(Table_Question_Sets[[#This Row],[Row]]="Yes","]},{""className"": ""row"",""fieldGroup"": [","")&amp;
Table_Question_Sets[[#This Row],[Config Field]]</f>
        <v>{"key": "leaseHeading","type": "content-field","className":"col-xs-12","templateOptions":{"content":{"heading2":"Lease / Tenancy Details"}},"validators": {"validation": Validators.compose([])}}</v>
      </c>
      <c r="BG4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8" s="7" t="str">
        <f>IF(AND(Table_Question_Sets[[#This Row],[Header]]="",Table_Question_Sets[[#This Row],[Property]]&lt;&gt;"",Table_Question_Sets[[#This Row],[Field Type]]&lt;&gt;""),
""""&amp;Table_Question_Sets[[#This Row],[Key]]&amp;"""","")</f>
        <v>"leaseHeading"</v>
      </c>
      <c r="BJ4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"leaseHeading","weeklyRent","weeklyRentDisplay","applicationFormCompleted","bondLodged","insuranceHeading","currentInsuranceProvider","policyStartDate","insuredName","policyEndDate","rentInArrears","certificateOfCurrency"</v>
      </c>
      <c r="BK48" s="7" t="str">
        <f>IF(AND(Table_Question_Sets[[#This Row],[Header]]&lt;&gt;"Yes",Table_Question_Sets[[#This Row],[Property]]&lt;&gt;"",Table_Question_Sets[[#This Row],[Workflow Role]]&lt;&gt;""),
""""&amp;Table_Question_Sets[[#This Row],[Workflow Role]]&amp;""":"""&amp;Table_Question_Sets[[#This Row],[Key]]&amp;"""","")</f>
        <v/>
      </c>
      <c r="BL48" s="7">
        <f ca="1">IF(Table_Question_Sets[[#This Row],[Header]]="Yes","",_xlfn.NUMBERVALUE(INDIRECT(SUBSTITUTE(ADDRESS(1,COLUMN(),4),"1","")&amp;ROW()+1))+IF(OR(Table_Question_Sets[[#This Row],[Value]]&lt;&gt;"",AND(Table_Question_Sets[[#This Row],[Data Type]]="Repeating",Table_Question_Sets[[#This Row],[Calculation Repeating]]&lt;&gt;"")),1,0))</f>
        <v>3</v>
      </c>
      <c r="BM48" s="7" t="str">
        <f ca="1" xml:space="preserve">
IF(Table_Question_Sets[[#This Row],[Data Type]]="Repeating",
OFFSET(Table_Repeating_Question_Sets[[#Headers],[Property]],MATCH(Table_Question_Sets[[#This Row],[Property]],Table_Repeating_Question_Sets[Property],0),MATCH("Calculation",Table_Repeating_Question_Sets[#Headers],0)-1,1,1),
"")</f>
        <v/>
      </c>
      <c r="BN4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"bondLodged": "Yes","policyStartDate": "04/05/2019","insuredName": "sfdsdf"</v>
      </c>
      <c r="BP48" s="7" t="str">
        <f ca="1">IF(ISNUMBER(Table_Question_Sets[[#This Row],[Config Use Row]]),INDEX(Table_Question_Sets[Config Rollup],Table_Question_Sets[[#This Row],[Config Use Row]]),"")</f>
        <v/>
      </c>
      <c r="BQ48" s="7" t="str">
        <f ca="1">IF(ISNUMBER(Table_Question_Sets[[#This Row],[Config Use Row]]),INDEX(Table_Question_Sets[Config Keys Nested Rollup],Table_Question_Sets[[#This Row],[Config Use Row]]),"")</f>
        <v/>
      </c>
      <c r="BR48" s="7" t="str">
        <f ca="1">IF(ISNUMBER(Table_Question_Sets[[#This Row],[Config Use Row]]),INDEX(Table_Question_Sets[Calculation Rollup],Table_Question_Sets[[#This Row],[Config Use Row]]),"")</f>
        <v/>
      </c>
    </row>
    <row r="49" spans="2:70" s="13" customFormat="1" ht="21" customHeight="1">
      <c r="B49" s="8" t="s">
        <v>185</v>
      </c>
      <c r="C49" s="92"/>
      <c r="D49" s="7" t="str">
        <f ca="1">IF(Table_Question_Sets[[#This Row],[Header]]="Yes","",
IF(INDIRECT(SUBSTITUTE(ADDRESS(1,COLUMN(),4),"1","")&amp;ROW()-1)="",
INDIRECT(SUBSTITUTE(ADDRESS(1,COLUMN(Table_Question_Sets[[#This Row],[Property]]),4),"1","")&amp;ROW()-1),
INDIRECT(SUBSTITUTE(ADDRESS(1,COLUMN(),4),"1","")&amp;ROW()-1)))</f>
        <v>Personal</v>
      </c>
      <c r="E4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weeklyRent</v>
      </c>
      <c r="F49" s="7" t="str">
        <f>IF(Table_Question_Sets[[#This Row],[Header]]="Yes","",IF(Table_Question_Sets[[#This Row],[Property]]&lt;&gt;"",SUBSTITUTE(Table_Question_Sets[[#This Row],[Property]]," ",""),""))</f>
        <v>WeeklyRent</v>
      </c>
      <c r="G49" s="52"/>
      <c r="H49" s="8" t="s">
        <v>83</v>
      </c>
      <c r="I49" s="8" t="s">
        <v>47</v>
      </c>
      <c r="J49" s="7"/>
      <c r="K49" s="36"/>
      <c r="L49" s="46"/>
      <c r="M49" s="46"/>
      <c r="N49" s="36"/>
      <c r="O49" s="36"/>
      <c r="P49" s="36"/>
      <c r="Q49" s="36"/>
      <c r="R49" s="36"/>
      <c r="S49" s="36" t="s">
        <v>186</v>
      </c>
      <c r="T49" s="8"/>
      <c r="U49" s="8" t="s">
        <v>187</v>
      </c>
      <c r="V49" s="7"/>
      <c r="W49" s="7"/>
      <c r="X49" s="7"/>
      <c r="Y49" s="7"/>
      <c r="Z49" s="7"/>
      <c r="AA49" s="7"/>
      <c r="AB49" s="8"/>
      <c r="AC49" s="7"/>
      <c r="AD49" s="7"/>
      <c r="AE49" s="7"/>
      <c r="AF49" s="7"/>
      <c r="AG49" s="7"/>
      <c r="AH49" s="46"/>
      <c r="AI49" s="46"/>
      <c r="AJ49" s="7"/>
      <c r="AK49"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49" s="92"/>
      <c r="AM4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4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49" s="7"/>
      <c r="AP49" s="16"/>
      <c r="AQ49" s="7"/>
      <c r="AR49" s="7"/>
      <c r="AS49" s="7"/>
      <c r="AT49" s="7"/>
      <c r="AU49" s="7"/>
      <c r="AV4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49" s="16" t="str">
        <f>IF(OR(Table_Question_Sets[[#This Row],[Header]]="Yes",Table_Question_Sets[[#This Row],[Text]]=""),"",IF(OR(Table_Question_Sets[[#This Row],[Text]]="true",Table_Question_Sets[[#This Row],[Text]]="false",ISNUMBER(Table_Question_Sets[[#This Row],[Text]])),Table_Question_Sets[[#This Row],[Text]],""""&amp;Table_Question_Sets[[#This Row],[Text]]&amp;""""))</f>
        <v/>
      </c>
      <c r="AX49" s="16" t="str">
        <f>IF(AND(Table_Question_Sets[[#This Row],[Header]]&lt;&gt;"Yes",Table_Question_Sets[[#This Row],[Property]]&lt;&gt;"",Table_Question_Sets[[#This Row],[Summary Label]]&lt;&gt;""),""""&amp;Table_Question_Sets[[#This Row],[Key]]&amp;""": """&amp;Table_Question_Sets[[#This Row],[Summary Label]]&amp;"""","")</f>
        <v/>
      </c>
      <c r="AY49" s="16">
        <f ca="1">IF(Table_Question_Sets[[#This Row],[Header]]="Yes","",_xlfn.NUMBERVALUE(INDIRECT(SUBSTITUTE(ADDRESS(1,COLUMN(),4),"1","")&amp;ROW()-1))+IF(Table_Question_Sets[[#This Row],[Property]]&lt;&gt;"",1,0))</f>
        <v>24</v>
      </c>
      <c r="AZ49" s="16">
        <f ca="1">IF(Table_Question_Sets[[#This Row],[Header]]="Yes","",_xlfn.NUMBERVALUE(INDIRECT(SUBSTITUTE(ADDRESS(1,COLUMN(),4),"1","")&amp;ROW()+1))+IF(Table_Question_Sets[[#This Row],[Property]]&lt;&gt;"",1,0))</f>
        <v>11</v>
      </c>
      <c r="BA49" s="16" t="str">
        <f t="array" aca="1" ref="BA4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49"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Validators.compose([ValidationService.isCurrency(), ValidationService.maxDecimals(2)])}</v>
      </c>
      <c r="BC49"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49"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"templateOptions":{"container":{"style":"width:150px;"},"question":"What is the weekly rent?","formatTextInput":"currency","addonLeft":{"class":"fa fa-usd"}}</v>
      </c>
      <c r="BE49"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"weeklyRent","type": "input-field","className":"col-xs-12 col-md-6","templateOptions":{"container":{"style":"width:150px;"},"question":"What is the weekly rent?","formatTextInput":"currency","addonLeft":{"class":"fa fa-usd"}},"validators": {"validation": Validators.compose([ValidationService.isCurrency(), ValidationService.maxDecimals(2)])}}</v>
      </c>
      <c r="BF49" s="7" t="str">
        <f ca="1" xml:space="preserve">
IF(Table_Question_Sets[[#This Row],[Row]]="Yes","]},{""className"": ""row"",""fieldGroup"": [","")&amp;
Table_Question_Sets[[#This Row],[Config Field]]</f>
        <v>{"key": "weeklyRent","type": "input-field","className":"col-xs-12 col-md-6","templateOptions":{"container":{"style":"width:150px;"},"question":"What is the weekly rent?","formatTextInput":"currency","addonLeft":{"class":"fa fa-usd"}},"validators": {"validation": Validators.compose([ValidationService.isCurrency(), ValidationService.maxDecimals(2)])}}</v>
      </c>
      <c r="BG4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4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49" s="7" t="str">
        <f>IF(AND(Table_Question_Sets[[#This Row],[Header]]="",Table_Question_Sets[[#This Row],[Property]]&lt;&gt;"",Table_Question_Sets[[#This Row],[Field Type]]&lt;&gt;""),
""""&amp;Table_Question_Sets[[#This Row],[Key]]&amp;"""","")</f>
        <v>"weeklyRent"</v>
      </c>
      <c r="BJ4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"weeklyRent","weeklyRentDisplay","applicationFormCompleted","bondLodged","insuranceHeading","currentInsuranceProvider","policyStartDate","insuredName","policyEndDate","rentInArrears","certificateOfCurrency"</v>
      </c>
      <c r="BK49" s="7" t="str">
        <f>IF(AND(Table_Question_Sets[[#This Row],[Header]]&lt;&gt;"Yes",Table_Question_Sets[[#This Row],[Property]]&lt;&gt;"",Table_Question_Sets[[#This Row],[Workflow Role]]&lt;&gt;""),
""""&amp;Table_Question_Sets[[#This Row],[Workflow Role]]&amp;""":"""&amp;Table_Question_Sets[[#This Row],[Key]]&amp;"""","")</f>
        <v/>
      </c>
      <c r="BL49" s="7">
        <f ca="1">IF(Table_Question_Sets[[#This Row],[Header]]="Yes","",_xlfn.NUMBERVALUE(INDIRECT(SUBSTITUTE(ADDRESS(1,COLUMN(),4),"1","")&amp;ROW()+1))+IF(OR(Table_Question_Sets[[#This Row],[Value]]&lt;&gt;"",AND(Table_Question_Sets[[#This Row],[Data Type]]="Repeating",Table_Question_Sets[[#This Row],[Calculation Repeating]]&lt;&gt;"")),1,0))</f>
        <v>3</v>
      </c>
      <c r="BM49" s="7" t="str">
        <f ca="1" xml:space="preserve">
IF(Table_Question_Sets[[#This Row],[Data Type]]="Repeating",
OFFSET(Table_Repeating_Question_Sets[[#Headers],[Property]],MATCH(Table_Question_Sets[[#This Row],[Property]],Table_Repeating_Question_Sets[Property],0),MATCH("Calculation",Table_Repeating_Question_Sets[#Headers],0)-1,1,1),
"")</f>
        <v/>
      </c>
      <c r="BN4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4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"bondLodged": "Yes","policyStartDate": "04/05/2019","insuredName": "sfdsdf"</v>
      </c>
      <c r="BP49" s="7" t="str">
        <f ca="1">IF(ISNUMBER(Table_Question_Sets[[#This Row],[Config Use Row]]),INDEX(Table_Question_Sets[Config Rollup],Table_Question_Sets[[#This Row],[Config Use Row]]),"")</f>
        <v/>
      </c>
      <c r="BQ49" s="7" t="str">
        <f ca="1">IF(ISNUMBER(Table_Question_Sets[[#This Row],[Config Use Row]]),INDEX(Table_Question_Sets[Config Keys Nested Rollup],Table_Question_Sets[[#This Row],[Config Use Row]]),"")</f>
        <v/>
      </c>
      <c r="BR49" s="7" t="str">
        <f ca="1">IF(ISNUMBER(Table_Question_Sets[[#This Row],[Config Use Row]]),INDEX(Table_Question_Sets[Calculation Rollup],Table_Question_Sets[[#This Row],[Config Use Row]]),"")</f>
        <v/>
      </c>
    </row>
    <row r="50" spans="2:70" s="13" customFormat="1" ht="21" customHeight="1">
      <c r="B50" s="8" t="s">
        <v>188</v>
      </c>
      <c r="C50" s="92"/>
      <c r="D50" s="7" t="str">
        <f ca="1">IF(Table_Question_Sets[[#This Row],[Header]]="Yes","",
IF(INDIRECT(SUBSTITUTE(ADDRESS(1,COLUMN(),4),"1","")&amp;ROW()-1)="",
INDIRECT(SUBSTITUTE(ADDRESS(1,COLUMN(Table_Question_Sets[[#This Row],[Property]]),4),"1","")&amp;ROW()-1),
INDIRECT(SUBSTITUTE(ADDRESS(1,COLUMN(),4),"1","")&amp;ROW()-1)))</f>
        <v>Personal</v>
      </c>
      <c r="E5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weeklyRentDisplay</v>
      </c>
      <c r="F50" s="7" t="str">
        <f>IF(Table_Question_Sets[[#This Row],[Header]]="Yes","",IF(Table_Question_Sets[[#This Row],[Property]]&lt;&gt;"",SUBSTITUTE(Table_Question_Sets[[#This Row],[Property]]," ",""),""))</f>
        <v>WeeklyRentDisplay</v>
      </c>
      <c r="G50" s="52"/>
      <c r="H50" s="7" t="s">
        <v>47</v>
      </c>
      <c r="I50" s="7" t="s">
        <v>110</v>
      </c>
      <c r="J50" s="7"/>
      <c r="K50" s="36"/>
      <c r="L50" s="46"/>
      <c r="M50" s="46"/>
      <c r="N50" s="36"/>
      <c r="O50" s="36" t="s">
        <v>78</v>
      </c>
      <c r="P50" s="36"/>
      <c r="Q50" s="36"/>
      <c r="R50" s="36"/>
      <c r="S50" s="36"/>
      <c r="T50" s="7"/>
      <c r="U50" s="8"/>
      <c r="V50" s="7"/>
      <c r="W50" s="7"/>
      <c r="X50" s="7"/>
      <c r="Y50" s="7"/>
      <c r="Z50" s="7"/>
      <c r="AA50" s="7"/>
      <c r="AB50" s="8"/>
      <c r="AC50" s="7"/>
      <c r="AD50" s="7"/>
      <c r="AE50" s="7"/>
      <c r="AF50" s="7"/>
      <c r="AG50" s="7"/>
      <c r="AH50" s="46"/>
      <c r="AI50" s="47" t="s">
        <v>189</v>
      </c>
      <c r="AJ50" s="7"/>
      <c r="AK50"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0" s="92"/>
      <c r="AM5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0" s="7"/>
      <c r="AP50" s="16"/>
      <c r="AQ50" s="7"/>
      <c r="AR50" s="7"/>
      <c r="AS50" s="7"/>
      <c r="AT50" s="7"/>
      <c r="AU50" s="7"/>
      <c r="AV50"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0" s="16" t="str">
        <f>IF(OR(Table_Question_Sets[[#This Row],[Header]]="Yes",Table_Question_Sets[[#This Row],[Text]]=""),"",IF(OR(Table_Question_Sets[[#This Row],[Text]]="true",Table_Question_Sets[[#This Row],[Text]]="false",ISNUMBER(Table_Question_Sets[[#This Row],[Text]])),Table_Question_Sets[[#This Row],[Text]],""""&amp;Table_Question_Sets[[#This Row],[Text]]&amp;""""))</f>
        <v/>
      </c>
      <c r="AX50" s="16" t="str">
        <f>IF(AND(Table_Question_Sets[[#This Row],[Header]]&lt;&gt;"Yes",Table_Question_Sets[[#This Row],[Property]]&lt;&gt;"",Table_Question_Sets[[#This Row],[Summary Label]]&lt;&gt;""),""""&amp;Table_Question_Sets[[#This Row],[Key]]&amp;""": """&amp;Table_Question_Sets[[#This Row],[Summary Label]]&amp;"""","")</f>
        <v/>
      </c>
      <c r="AY50" s="16">
        <f ca="1">IF(Table_Question_Sets[[#This Row],[Header]]="Yes","",_xlfn.NUMBERVALUE(INDIRECT(SUBSTITUTE(ADDRESS(1,COLUMN(),4),"1","")&amp;ROW()-1))+IF(Table_Question_Sets[[#This Row],[Property]]&lt;&gt;"",1,0))</f>
        <v>25</v>
      </c>
      <c r="AZ50" s="16">
        <f ca="1">IF(Table_Question_Sets[[#This Row],[Header]]="Yes","",_xlfn.NUMBERVALUE(INDIRECT(SUBSTITUTE(ADDRESS(1,COLUMN(),4),"1","")&amp;ROW()+1))+IF(Table_Question_Sets[[#This Row],[Property]]&lt;&gt;"",1,0))</f>
        <v>10</v>
      </c>
      <c r="BA50" s="16" t="str">
        <f t="array" aca="1" ref="BA5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0"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0"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0"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"templateOptions":{"calculatedValue":"(weeklyRent != null &amp;&amp; weeklyRent != '') ? currencyAsString(weeklyRent, false) : 'N/A'"}</v>
      </c>
      <c r="BE50"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"weeklyRentDisplay","type": "hidden-field","className":"col-xs-12","templateOptions":{"calculatedValue":"(weeklyRent != null &amp;&amp; weeklyRent != '') ? currencyAsString(weeklyRent, false) : 'N/A'"},"validators": {"validation": Validators.compose([])},"expressionProperties": { "templateOptions.disabled": "true"}}</v>
      </c>
      <c r="BF50" s="7" t="str">
        <f ca="1" xml:space="preserve">
IF(Table_Question_Sets[[#This Row],[Row]]="Yes","]},{""className"": ""row"",""fieldGroup"": [","")&amp;
Table_Question_Sets[[#This Row],[Config Field]]</f>
        <v>{"key": "weeklyRentDisplay","type": "hidden-field","className":"col-xs-12","templateOptions":{"calculatedValue":"(weeklyRent != null &amp;&amp; weeklyRent != '') ? currencyAsString(weeklyRent, false) : 'N/A'"},"validators": {"validation": Validators.compose([])},"expressionProperties": { "templateOptions.disabled": "true"}}</v>
      </c>
      <c r="BG5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0" s="7" t="str">
        <f>IF(AND(Table_Question_Sets[[#This Row],[Header]]="",Table_Question_Sets[[#This Row],[Property]]&lt;&gt;"",Table_Question_Sets[[#This Row],[Field Type]]&lt;&gt;""),
""""&amp;Table_Question_Sets[[#This Row],[Key]]&amp;"""","")</f>
        <v>"weeklyRentDisplay"</v>
      </c>
      <c r="BJ5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"weeklyRentDisplay","applicationFormCompleted","bondLodged","insuranceHeading","currentInsuranceProvider","policyStartDate","insuredName","policyEndDate","rentInArrears","certificateOfCurrency"</v>
      </c>
      <c r="BK50" s="7" t="str">
        <f>IF(AND(Table_Question_Sets[[#This Row],[Header]]&lt;&gt;"Yes",Table_Question_Sets[[#This Row],[Property]]&lt;&gt;"",Table_Question_Sets[[#This Row],[Workflow Role]]&lt;&gt;""),
""""&amp;Table_Question_Sets[[#This Row],[Workflow Role]]&amp;""":"""&amp;Table_Question_Sets[[#This Row],[Key]]&amp;"""","")</f>
        <v/>
      </c>
      <c r="BL50" s="7">
        <f ca="1">IF(Table_Question_Sets[[#This Row],[Header]]="Yes","",_xlfn.NUMBERVALUE(INDIRECT(SUBSTITUTE(ADDRESS(1,COLUMN(),4),"1","")&amp;ROW()+1))+IF(OR(Table_Question_Sets[[#This Row],[Value]]&lt;&gt;"",AND(Table_Question_Sets[[#This Row],[Data Type]]="Repeating",Table_Question_Sets[[#This Row],[Calculation Repeating]]&lt;&gt;"")),1,0))</f>
        <v>3</v>
      </c>
      <c r="BM50" s="7" t="str">
        <f ca="1" xml:space="preserve">
IF(Table_Question_Sets[[#This Row],[Data Type]]="Repeating",
OFFSET(Table_Repeating_Question_Sets[[#Headers],[Property]],MATCH(Table_Question_Sets[[#This Row],[Property]],Table_Repeating_Question_Sets[Property],0),MATCH("Calculation",Table_Repeating_Question_Sets[#Headers],0)-1,1,1),
"")</f>
        <v/>
      </c>
      <c r="BN5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"bondLodged": "Yes","policyStartDate": "04/05/2019","insuredName": "sfdsdf"</v>
      </c>
      <c r="BP50" s="7" t="str">
        <f ca="1">IF(ISNUMBER(Table_Question_Sets[[#This Row],[Config Use Row]]),INDEX(Table_Question_Sets[Config Rollup],Table_Question_Sets[[#This Row],[Config Use Row]]),"")</f>
        <v/>
      </c>
      <c r="BQ50" s="7" t="str">
        <f ca="1">IF(ISNUMBER(Table_Question_Sets[[#This Row],[Config Use Row]]),INDEX(Table_Question_Sets[Config Keys Nested Rollup],Table_Question_Sets[[#This Row],[Config Use Row]]),"")</f>
        <v/>
      </c>
      <c r="BR50" s="7" t="str">
        <f ca="1">IF(ISNUMBER(Table_Question_Sets[[#This Row],[Config Use Row]]),INDEX(Table_Question_Sets[Calculation Rollup],Table_Question_Sets[[#This Row],[Config Use Row]]),"")</f>
        <v/>
      </c>
    </row>
    <row r="51" spans="2:70" s="13" customFormat="1" ht="21" customHeight="1">
      <c r="B51" s="8" t="s">
        <v>190</v>
      </c>
      <c r="C51" s="92"/>
      <c r="D51" s="7" t="str">
        <f ca="1">IF(Table_Question_Sets[[#This Row],[Header]]="Yes","",
IF(INDIRECT(SUBSTITUTE(ADDRESS(1,COLUMN(),4),"1","")&amp;ROW()-1)="",
INDIRECT(SUBSTITUTE(ADDRESS(1,COLUMN(Table_Question_Sets[[#This Row],[Property]]),4),"1","")&amp;ROW()-1),
INDIRECT(SUBSTITUTE(ADDRESS(1,COLUMN(),4),"1","")&amp;ROW()-1)))</f>
        <v>Personal</v>
      </c>
      <c r="E5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applicationFormCompleted</v>
      </c>
      <c r="F51" s="7" t="str">
        <f>IF(Table_Question_Sets[[#This Row],[Header]]="Yes","",IF(Table_Question_Sets[[#This Row],[Property]]&lt;&gt;"",SUBSTITUTE(Table_Question_Sets[[#This Row],[Property]]," ",""),""))</f>
        <v>ApplicationFormCompleted</v>
      </c>
      <c r="G51" s="52"/>
      <c r="H51" s="8" t="s">
        <v>47</v>
      </c>
      <c r="I51" s="8" t="s">
        <v>159</v>
      </c>
      <c r="J51" s="8" t="s">
        <v>74</v>
      </c>
      <c r="K51" s="36"/>
      <c r="L51" s="46"/>
      <c r="M51" s="46"/>
      <c r="N51" s="36"/>
      <c r="O51" s="36" t="s">
        <v>78</v>
      </c>
      <c r="P51" s="36"/>
      <c r="Q51" s="36"/>
      <c r="R51" s="36"/>
      <c r="S51" s="36"/>
      <c r="T51" s="8"/>
      <c r="U51" s="8" t="s">
        <v>191</v>
      </c>
      <c r="V51" s="7"/>
      <c r="W51" s="7"/>
      <c r="X51" s="7"/>
      <c r="Y51" s="7"/>
      <c r="Z51" s="7"/>
      <c r="AA51" s="7"/>
      <c r="AB51" s="8"/>
      <c r="AC51" s="7"/>
      <c r="AD51" s="7"/>
      <c r="AE51" s="7"/>
      <c r="AF51" s="7"/>
      <c r="AG51" s="7"/>
      <c r="AH51" s="46"/>
      <c r="AI51" s="46"/>
      <c r="AJ51" s="7"/>
      <c r="AK51"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1" s="92"/>
      <c r="AM5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1" s="7"/>
      <c r="AP51" s="16"/>
      <c r="AQ51" s="7"/>
      <c r="AR51" s="7"/>
      <c r="AS51" s="7"/>
      <c r="AT51" s="7"/>
      <c r="AU51" s="7"/>
      <c r="AV5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1" s="16" t="str">
        <f>IF(OR(Table_Question_Sets[[#This Row],[Header]]="Yes",Table_Question_Sets[[#This Row],[Text]]=""),"",IF(OR(Table_Question_Sets[[#This Row],[Text]]="true",Table_Question_Sets[[#This Row],[Text]]="false",ISNUMBER(Table_Question_Sets[[#This Row],[Text]])),Table_Question_Sets[[#This Row],[Text]],""""&amp;Table_Question_Sets[[#This Row],[Text]]&amp;""""))</f>
        <v/>
      </c>
      <c r="AX51" s="16" t="str">
        <f>IF(AND(Table_Question_Sets[[#This Row],[Header]]&lt;&gt;"Yes",Table_Question_Sets[[#This Row],[Property]]&lt;&gt;"",Table_Question_Sets[[#This Row],[Summary Label]]&lt;&gt;""),""""&amp;Table_Question_Sets[[#This Row],[Key]]&amp;""": """&amp;Table_Question_Sets[[#This Row],[Summary Label]]&amp;"""","")</f>
        <v/>
      </c>
      <c r="AY51" s="16">
        <f ca="1">IF(Table_Question_Sets[[#This Row],[Header]]="Yes","",_xlfn.NUMBERVALUE(INDIRECT(SUBSTITUTE(ADDRESS(1,COLUMN(),4),"1","")&amp;ROW()-1))+IF(Table_Question_Sets[[#This Row],[Property]]&lt;&gt;"",1,0))</f>
        <v>26</v>
      </c>
      <c r="AZ51" s="16">
        <f ca="1">IF(Table_Question_Sets[[#This Row],[Header]]="Yes","",_xlfn.NUMBERVALUE(INDIRECT(SUBSTITUTE(ADDRESS(1,COLUMN(),4),"1","")&amp;ROW()+1))+IF(Table_Question_Sets[[#This Row],[Property]]&lt;&gt;"",1,0))</f>
        <v>9</v>
      </c>
      <c r="BA51" s="16" t="str">
        <f t="array" aca="1" ref="BA5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51"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1"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1"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"templateOptions":{"options":[{"value":"Yes","key":"Yes"},{"value":"No","key":"No"}],"question":"Residential Tenancy Application Form completed?"}</v>
      </c>
      <c r="BE51"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"applicationFormCompleted","type": "radio-field","className":"col-xs-12","templateOptions":{"options":[{"value":"Yes","key":"Yes"},{"value":"No","key":"No"}],"question":"Residential Tenancy Application Form completed?"},"validators": {"validation": Validators.compose([])}}</v>
      </c>
      <c r="BF51" s="7" t="str">
        <f ca="1" xml:space="preserve">
IF(Table_Question_Sets[[#This Row],[Row]]="Yes","]},{""className"": ""row"",""fieldGroup"": [","")&amp;
Table_Question_Sets[[#This Row],[Config Field]]</f>
        <v>{"key": "applicationFormCompleted","type": "radio-field","className":"col-xs-12","templateOptions":{"options":[{"value":"Yes","key":"Yes"},{"value":"No","key":"No"}],"question":"Residential Tenancy Application Form completed?"},"validators": {"validation": Validators.compose([])}}</v>
      </c>
      <c r="BG5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1" s="7" t="str">
        <f>IF(AND(Table_Question_Sets[[#This Row],[Header]]="",Table_Question_Sets[[#This Row],[Property]]&lt;&gt;"",Table_Question_Sets[[#This Row],[Field Type]]&lt;&gt;""),
""""&amp;Table_Question_Sets[[#This Row],[Key]]&amp;"""","")</f>
        <v>"applicationFormCompleted"</v>
      </c>
      <c r="BJ5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"applicationFormCompleted","bondLodged","insuranceHeading","currentInsuranceProvider","policyStartDate","insuredName","policyEndDate","rentInArrears","certificateOfCurrency"</v>
      </c>
      <c r="BK51" s="7" t="str">
        <f>IF(AND(Table_Question_Sets[[#This Row],[Header]]&lt;&gt;"Yes",Table_Question_Sets[[#This Row],[Property]]&lt;&gt;"",Table_Question_Sets[[#This Row],[Workflow Role]]&lt;&gt;""),
""""&amp;Table_Question_Sets[[#This Row],[Workflow Role]]&amp;""":"""&amp;Table_Question_Sets[[#This Row],[Key]]&amp;"""","")</f>
        <v/>
      </c>
      <c r="BL51" s="7">
        <f ca="1">IF(Table_Question_Sets[[#This Row],[Header]]="Yes","",_xlfn.NUMBERVALUE(INDIRECT(SUBSTITUTE(ADDRESS(1,COLUMN(),4),"1","")&amp;ROW()+1))+IF(OR(Table_Question_Sets[[#This Row],[Value]]&lt;&gt;"",AND(Table_Question_Sets[[#This Row],[Data Type]]="Repeating",Table_Question_Sets[[#This Row],[Calculation Repeating]]&lt;&gt;"")),1,0))</f>
        <v>3</v>
      </c>
      <c r="BM51" s="7" t="str">
        <f ca="1" xml:space="preserve">
IF(Table_Question_Sets[[#This Row],[Data Type]]="Repeating",
OFFSET(Table_Repeating_Question_Sets[[#Headers],[Property]],MATCH(Table_Question_Sets[[#This Row],[Property]],Table_Repeating_Question_Sets[Property],0),MATCH("Calculation",Table_Repeating_Question_Sets[#Headers],0)-1,1,1),
"")</f>
        <v/>
      </c>
      <c r="BN5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"bondLodged": "Yes","policyStartDate": "04/05/2019","insuredName": "sfdsdf"</v>
      </c>
      <c r="BP51" s="7" t="str">
        <f ca="1">IF(ISNUMBER(Table_Question_Sets[[#This Row],[Config Use Row]]),INDEX(Table_Question_Sets[Config Rollup],Table_Question_Sets[[#This Row],[Config Use Row]]),"")</f>
        <v/>
      </c>
      <c r="BQ51" s="7" t="str">
        <f ca="1">IF(ISNUMBER(Table_Question_Sets[[#This Row],[Config Use Row]]),INDEX(Table_Question_Sets[Config Keys Nested Rollup],Table_Question_Sets[[#This Row],[Config Use Row]]),"")</f>
        <v/>
      </c>
      <c r="BR51" s="7" t="str">
        <f ca="1">IF(ISNUMBER(Table_Question_Sets[[#This Row],[Config Use Row]]),INDEX(Table_Question_Sets[Calculation Rollup],Table_Question_Sets[[#This Row],[Config Use Row]]),"")</f>
        <v/>
      </c>
    </row>
    <row r="52" spans="2:70" s="13" customFormat="1" ht="21" customHeight="1">
      <c r="B52" s="8" t="s">
        <v>192</v>
      </c>
      <c r="C52" s="92"/>
      <c r="D52" s="7" t="str">
        <f ca="1">IF(Table_Question_Sets[[#This Row],[Header]]="Yes","",
IF(INDIRECT(SUBSTITUTE(ADDRESS(1,COLUMN(),4),"1","")&amp;ROW()-1)="",
INDIRECT(SUBSTITUTE(ADDRESS(1,COLUMN(Table_Question_Sets[[#This Row],[Property]]),4),"1","")&amp;ROW()-1),
INDIRECT(SUBSTITUTE(ADDRESS(1,COLUMN(),4),"1","")&amp;ROW()-1)))</f>
        <v>Personal</v>
      </c>
      <c r="E5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bondLodged</v>
      </c>
      <c r="F52" s="7" t="str">
        <f>IF(Table_Question_Sets[[#This Row],[Header]]="Yes","",IF(Table_Question_Sets[[#This Row],[Property]]&lt;&gt;"",SUBSTITUTE(Table_Question_Sets[[#This Row],[Property]]," ",""),""))</f>
        <v>BondLodged</v>
      </c>
      <c r="G52" s="52" t="s">
        <v>71</v>
      </c>
      <c r="H52" s="8" t="s">
        <v>47</v>
      </c>
      <c r="I52" s="8" t="s">
        <v>159</v>
      </c>
      <c r="J52" s="8" t="s">
        <v>74</v>
      </c>
      <c r="K52" s="38" t="s">
        <v>71</v>
      </c>
      <c r="L52" s="46"/>
      <c r="M52" s="46"/>
      <c r="N52" s="36"/>
      <c r="O52" s="36" t="s">
        <v>78</v>
      </c>
      <c r="P52" s="36"/>
      <c r="Q52" s="36"/>
      <c r="R52" s="36"/>
      <c r="S52" s="36"/>
      <c r="T52" s="8"/>
      <c r="U52" s="8" t="s">
        <v>193</v>
      </c>
      <c r="V52" s="7"/>
      <c r="W52" s="7"/>
      <c r="X52" s="7"/>
      <c r="Y52" s="7"/>
      <c r="Z52" s="7"/>
      <c r="AA52" s="7"/>
      <c r="AB52" s="8"/>
      <c r="AC52" s="7"/>
      <c r="AD52" s="7"/>
      <c r="AE52" s="7"/>
      <c r="AF52" s="7"/>
      <c r="AG52" s="7"/>
      <c r="AH52" s="46"/>
      <c r="AI52" s="46"/>
      <c r="AJ52" s="7"/>
      <c r="AK52"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52" s="92"/>
      <c r="AM5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2" s="7"/>
      <c r="AP52" s="16"/>
      <c r="AQ52" s="7"/>
      <c r="AR52" s="7"/>
      <c r="AS52" s="7"/>
      <c r="AT52" s="7"/>
      <c r="AU52" s="7"/>
      <c r="AV5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W52" s="16" t="str">
        <f>IF(OR(Table_Question_Sets[[#This Row],[Header]]="Yes",Table_Question_Sets[[#This Row],[Text]]=""),"",IF(OR(Table_Question_Sets[[#This Row],[Text]]="true",Table_Question_Sets[[#This Row],[Text]]="false",ISNUMBER(Table_Question_Sets[[#This Row],[Text]])),Table_Question_Sets[[#This Row],[Text]],""""&amp;Table_Question_Sets[[#This Row],[Text]]&amp;""""))</f>
        <v>"Yes"</v>
      </c>
      <c r="AX52" s="16" t="str">
        <f>IF(AND(Table_Question_Sets[[#This Row],[Header]]&lt;&gt;"Yes",Table_Question_Sets[[#This Row],[Property]]&lt;&gt;"",Table_Question_Sets[[#This Row],[Summary Label]]&lt;&gt;""),""""&amp;Table_Question_Sets[[#This Row],[Key]]&amp;""": """&amp;Table_Question_Sets[[#This Row],[Summary Label]]&amp;"""","")</f>
        <v/>
      </c>
      <c r="AY52" s="16">
        <f ca="1">IF(Table_Question_Sets[[#This Row],[Header]]="Yes","",_xlfn.NUMBERVALUE(INDIRECT(SUBSTITUTE(ADDRESS(1,COLUMN(),4),"1","")&amp;ROW()-1))+IF(Table_Question_Sets[[#This Row],[Property]]&lt;&gt;"",1,0))</f>
        <v>27</v>
      </c>
      <c r="AZ52" s="16">
        <f ca="1">IF(Table_Question_Sets[[#This Row],[Header]]="Yes","",_xlfn.NUMBERVALUE(INDIRECT(SUBSTITUTE(ADDRESS(1,COLUMN(),4),"1","")&amp;ROW()+1))+IF(Table_Question_Sets[[#This Row],[Property]]&lt;&gt;"",1,0))</f>
        <v>8</v>
      </c>
      <c r="BA52" s="16" t="str">
        <f t="array" aca="1" ref="BA5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52"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2"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2"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"templateOptions":{"options":[{"value":"Yes","key":"Yes"},{"value":"No","key":"No"}],"question":"Have the bond monies been lodged with the respective state authority?"}</v>
      </c>
      <c r="BE5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"bondLodged","type": "radio-field","className":"col-xs-12","templateOptions":{"options":[{"value":"Yes","key":"Yes"},{"value":"No","key":"No"}],"question":"Have the bond monies been lodged with the respective state authority?"},"validators": {"validation": Validators.compose([ValidationService.required('true', '')])}}</v>
      </c>
      <c r="BF52" s="7" t="str">
        <f ca="1" xml:space="preserve">
IF(Table_Question_Sets[[#This Row],[Row]]="Yes","]},{""className"": ""row"",""fieldGroup"": [","")&amp;
Table_Question_Sets[[#This Row],[Config Field]]</f>
        <v>{"key": "bondLodged","type": "radio-field","className":"col-xs-12","templateOptions":{"options":[{"value":"Yes","key":"Yes"},{"value":"No","key":"No"}],"question":"Have the bond monies been lodged with the respective state authority?"},"validators": {"validation": Validators.compose([ValidationService.required('true', '')])}}</v>
      </c>
      <c r="BG5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2" s="7" t="str">
        <f>IF(AND(Table_Question_Sets[[#This Row],[Header]]="",Table_Question_Sets[[#This Row],[Property]]&lt;&gt;"",Table_Question_Sets[[#This Row],[Field Type]]&lt;&gt;""),
""""&amp;Table_Question_Sets[[#This Row],[Key]]&amp;"""","")</f>
        <v>"bondLodged"</v>
      </c>
      <c r="BJ5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"bondLodged","insuranceHeading","currentInsuranceProvider","policyStartDate","insuredName","policyEndDate","rentInArrears","certificateOfCurrency"</v>
      </c>
      <c r="BK52" s="7" t="str">
        <f>IF(AND(Table_Question_Sets[[#This Row],[Header]]&lt;&gt;"Yes",Table_Question_Sets[[#This Row],[Property]]&lt;&gt;"",Table_Question_Sets[[#This Row],[Workflow Role]]&lt;&gt;""),
""""&amp;Table_Question_Sets[[#This Row],[Workflow Role]]&amp;""":"""&amp;Table_Question_Sets[[#This Row],[Key]]&amp;"""","")</f>
        <v/>
      </c>
      <c r="BL52" s="7">
        <f ca="1">IF(Table_Question_Sets[[#This Row],[Header]]="Yes","",_xlfn.NUMBERVALUE(INDIRECT(SUBSTITUTE(ADDRESS(1,COLUMN(),4),"1","")&amp;ROW()+1))+IF(OR(Table_Question_Sets[[#This Row],[Value]]&lt;&gt;"",AND(Table_Question_Sets[[#This Row],[Data Type]]="Repeating",Table_Question_Sets[[#This Row],[Calculation Repeating]]&lt;&gt;"")),1,0))</f>
        <v>3</v>
      </c>
      <c r="BM52" s="7" t="str">
        <f ca="1" xml:space="preserve">
IF(Table_Question_Sets[[#This Row],[Data Type]]="Repeating",
OFFSET(Table_Repeating_Question_Sets[[#Headers],[Property]],MATCH(Table_Question_Sets[[#This Row],[Property]],Table_Repeating_Question_Sets[Property],0),MATCH("Calculation",Table_Repeating_Question_Sets[#Headers],0)-1,1,1),
"")</f>
        <v/>
      </c>
      <c r="BN5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"bondLodged": "Yes"</v>
      </c>
      <c r="BO5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"bondLodged": "Yes","policyStartDate": "04/05/2019","insuredName": "sfdsdf"</v>
      </c>
      <c r="BP52" s="7" t="str">
        <f ca="1">IF(ISNUMBER(Table_Question_Sets[[#This Row],[Config Use Row]]),INDEX(Table_Question_Sets[Config Rollup],Table_Question_Sets[[#This Row],[Config Use Row]]),"")</f>
        <v/>
      </c>
      <c r="BQ52" s="7" t="str">
        <f ca="1">IF(ISNUMBER(Table_Question_Sets[[#This Row],[Config Use Row]]),INDEX(Table_Question_Sets[Config Keys Nested Rollup],Table_Question_Sets[[#This Row],[Config Use Row]]),"")</f>
        <v/>
      </c>
      <c r="BR52" s="7" t="str">
        <f ca="1">IF(ISNUMBER(Table_Question_Sets[[#This Row],[Config Use Row]]),INDEX(Table_Question_Sets[Calculation Rollup],Table_Question_Sets[[#This Row],[Config Use Row]]),"")</f>
        <v/>
      </c>
    </row>
    <row r="53" spans="2:70" s="13" customFormat="1" ht="21" customHeight="1">
      <c r="B53" s="8" t="s">
        <v>194</v>
      </c>
      <c r="C53" s="92"/>
      <c r="D53" s="7" t="str">
        <f ca="1">IF(Table_Question_Sets[[#This Row],[Header]]="Yes","",
IF(INDIRECT(SUBSTITUTE(ADDRESS(1,COLUMN(),4),"1","")&amp;ROW()-1)="",
INDIRECT(SUBSTITUTE(ADDRESS(1,COLUMN(Table_Question_Sets[[#This Row],[Property]]),4),"1","")&amp;ROW()-1),
INDIRECT(SUBSTITUTE(ADDRESS(1,COLUMN(),4),"1","")&amp;ROW()-1)))</f>
        <v>Personal</v>
      </c>
      <c r="E5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insuranceHeading</v>
      </c>
      <c r="F53" s="7" t="str">
        <f>IF(Table_Question_Sets[[#This Row],[Header]]="Yes","",IF(Table_Question_Sets[[#This Row],[Property]]&lt;&gt;"",SUBSTITUTE(Table_Question_Sets[[#This Row],[Property]]," ",""),""))</f>
        <v>InsuranceHeading</v>
      </c>
      <c r="G53" s="52"/>
      <c r="H53" s="8" t="s">
        <v>77</v>
      </c>
      <c r="I53" s="8" t="s">
        <v>77</v>
      </c>
      <c r="J53" s="7"/>
      <c r="K53" s="36"/>
      <c r="L53" s="46"/>
      <c r="M53" s="46"/>
      <c r="N53" s="36"/>
      <c r="O53" s="38" t="s">
        <v>78</v>
      </c>
      <c r="P53" s="36"/>
      <c r="Q53" s="36"/>
      <c r="R53" s="36"/>
      <c r="S53" s="36"/>
      <c r="T53" s="7"/>
      <c r="U53" s="8"/>
      <c r="V53" s="7"/>
      <c r="W53" s="7"/>
      <c r="X53" s="8" t="s">
        <v>195</v>
      </c>
      <c r="Y53" s="7"/>
      <c r="Z53" s="7"/>
      <c r="AA53" s="7"/>
      <c r="AB53" s="8"/>
      <c r="AC53" s="7"/>
      <c r="AD53" s="7"/>
      <c r="AE53" s="7"/>
      <c r="AF53" s="7"/>
      <c r="AG53" s="7"/>
      <c r="AH53" s="46"/>
      <c r="AI53" s="46"/>
      <c r="AJ53" s="7"/>
      <c r="AK53"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3" s="92"/>
      <c r="AM5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3" s="7"/>
      <c r="AP53" s="16"/>
      <c r="AQ53" s="7"/>
      <c r="AR53" s="7"/>
      <c r="AS53" s="7"/>
      <c r="AT53" s="7"/>
      <c r="AU53" s="7"/>
      <c r="AV5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3" s="16" t="str">
        <f>IF(OR(Table_Question_Sets[[#This Row],[Header]]="Yes",Table_Question_Sets[[#This Row],[Text]]=""),"",IF(OR(Table_Question_Sets[[#This Row],[Text]]="true",Table_Question_Sets[[#This Row],[Text]]="false",ISNUMBER(Table_Question_Sets[[#This Row],[Text]])),Table_Question_Sets[[#This Row],[Text]],""""&amp;Table_Question_Sets[[#This Row],[Text]]&amp;""""))</f>
        <v/>
      </c>
      <c r="AX53" s="16" t="str">
        <f>IF(AND(Table_Question_Sets[[#This Row],[Header]]&lt;&gt;"Yes",Table_Question_Sets[[#This Row],[Property]]&lt;&gt;"",Table_Question_Sets[[#This Row],[Summary Label]]&lt;&gt;""),""""&amp;Table_Question_Sets[[#This Row],[Key]]&amp;""": """&amp;Table_Question_Sets[[#This Row],[Summary Label]]&amp;"""","")</f>
        <v/>
      </c>
      <c r="AY53" s="16">
        <f ca="1">IF(Table_Question_Sets[[#This Row],[Header]]="Yes","",_xlfn.NUMBERVALUE(INDIRECT(SUBSTITUTE(ADDRESS(1,COLUMN(),4),"1","")&amp;ROW()-1))+IF(Table_Question_Sets[[#This Row],[Property]]&lt;&gt;"",1,0))</f>
        <v>28</v>
      </c>
      <c r="AZ53" s="16">
        <f ca="1">IF(Table_Question_Sets[[#This Row],[Header]]="Yes","",_xlfn.NUMBERVALUE(INDIRECT(SUBSTITUTE(ADDRESS(1,COLUMN(),4),"1","")&amp;ROW()+1))+IF(Table_Question_Sets[[#This Row],[Property]]&lt;&gt;"",1,0))</f>
        <v>7</v>
      </c>
      <c r="BA53" s="16" t="str">
        <f t="array" aca="1" ref="BA5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3"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3"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3"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"templateOptions":{"content":{"heading2":"Insurance Details"}}</v>
      </c>
      <c r="BE5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"insuranceHeading","type": "content-field","className":"col-xs-12","templateOptions":{"content":{"heading2":"Insurance Details"}},"validators": {"validation": Validators.compose([])}}</v>
      </c>
      <c r="BF53" s="7" t="str">
        <f ca="1" xml:space="preserve">
IF(Table_Question_Sets[[#This Row],[Row]]="Yes","]},{""className"": ""row"",""fieldGroup"": [","")&amp;
Table_Question_Sets[[#This Row],[Config Field]]</f>
        <v>{"key": "insuranceHeading","type": "content-field","className":"col-xs-12","templateOptions":{"content":{"heading2":"Insurance Details"}},"validators": {"validation": Validators.compose([])}}</v>
      </c>
      <c r="BG5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3" s="7" t="str">
        <f>IF(AND(Table_Question_Sets[[#This Row],[Header]]="",Table_Question_Sets[[#This Row],[Property]]&lt;&gt;"",Table_Question_Sets[[#This Row],[Field Type]]&lt;&gt;""),
""""&amp;Table_Question_Sets[[#This Row],[Key]]&amp;"""","")</f>
        <v>"insuranceHeading"</v>
      </c>
      <c r="BJ5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"insuranceHeading","currentInsuranceProvider","policyStartDate","insuredName","policyEndDate","rentInArrears","certificateOfCurrency"</v>
      </c>
      <c r="BK53" s="7" t="str">
        <f>IF(AND(Table_Question_Sets[[#This Row],[Header]]&lt;&gt;"Yes",Table_Question_Sets[[#This Row],[Property]]&lt;&gt;"",Table_Question_Sets[[#This Row],[Workflow Role]]&lt;&gt;""),
""""&amp;Table_Question_Sets[[#This Row],[Workflow Role]]&amp;""":"""&amp;Table_Question_Sets[[#This Row],[Key]]&amp;"""","")</f>
        <v/>
      </c>
      <c r="BL53" s="7">
        <f ca="1">IF(Table_Question_Sets[[#This Row],[Header]]="Yes","",_xlfn.NUMBERVALUE(INDIRECT(SUBSTITUTE(ADDRESS(1,COLUMN(),4),"1","")&amp;ROW()+1))+IF(OR(Table_Question_Sets[[#This Row],[Value]]&lt;&gt;"",AND(Table_Question_Sets[[#This Row],[Data Type]]="Repeating",Table_Question_Sets[[#This Row],[Calculation Repeating]]&lt;&gt;"")),1,0))</f>
        <v>2</v>
      </c>
      <c r="BM53" s="7" t="str">
        <f ca="1" xml:space="preserve">
IF(Table_Question_Sets[[#This Row],[Data Type]]="Repeating",
OFFSET(Table_Repeating_Question_Sets[[#Headers],[Property]],MATCH(Table_Question_Sets[[#This Row],[Property]],Table_Repeating_Question_Sets[Property],0),MATCH("Calculation",Table_Repeating_Question_Sets[#Headers],0)-1,1,1),
"")</f>
        <v/>
      </c>
      <c r="BN5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"04/05/2019","insuredName": "sfdsdf"</v>
      </c>
      <c r="BP53" s="7" t="str">
        <f ca="1">IF(ISNUMBER(Table_Question_Sets[[#This Row],[Config Use Row]]),INDEX(Table_Question_Sets[Config Rollup],Table_Question_Sets[[#This Row],[Config Use Row]]),"")</f>
        <v/>
      </c>
      <c r="BQ53" s="7" t="str">
        <f ca="1">IF(ISNUMBER(Table_Question_Sets[[#This Row],[Config Use Row]]),INDEX(Table_Question_Sets[Config Keys Nested Rollup],Table_Question_Sets[[#This Row],[Config Use Row]]),"")</f>
        <v/>
      </c>
      <c r="BR53" s="7" t="str">
        <f ca="1">IF(ISNUMBER(Table_Question_Sets[[#This Row],[Config Use Row]]),INDEX(Table_Question_Sets[Calculation Rollup],Table_Question_Sets[[#This Row],[Config Use Row]]),"")</f>
        <v/>
      </c>
    </row>
    <row r="54" spans="2:70" s="13" customFormat="1" ht="21" customHeight="1">
      <c r="B54" s="8" t="s">
        <v>196</v>
      </c>
      <c r="C54" s="92"/>
      <c r="D54" s="7" t="str">
        <f ca="1">IF(Table_Question_Sets[[#This Row],[Header]]="Yes","",
IF(INDIRECT(SUBSTITUTE(ADDRESS(1,COLUMN(),4),"1","")&amp;ROW()-1)="",
INDIRECT(SUBSTITUTE(ADDRESS(1,COLUMN(Table_Question_Sets[[#This Row],[Property]]),4),"1","")&amp;ROW()-1),
INDIRECT(SUBSTITUTE(ADDRESS(1,COLUMN(),4),"1","")&amp;ROW()-1)))</f>
        <v>Personal</v>
      </c>
      <c r="E5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currentInsuranceProvider</v>
      </c>
      <c r="F54" s="7" t="str">
        <f>IF(Table_Question_Sets[[#This Row],[Header]]="Yes","",IF(Table_Question_Sets[[#This Row],[Property]]&lt;&gt;"",SUBSTITUTE(Table_Question_Sets[[#This Row],[Property]]," ",""),""))</f>
        <v>CurrentInsuranceProvider</v>
      </c>
      <c r="G54" s="52"/>
      <c r="H54" s="8" t="s">
        <v>47</v>
      </c>
      <c r="I54" s="8" t="s">
        <v>47</v>
      </c>
      <c r="J54" s="7"/>
      <c r="K54" s="36"/>
      <c r="L54" s="46"/>
      <c r="M54" s="46"/>
      <c r="N54" s="36"/>
      <c r="O54" s="36"/>
      <c r="P54" s="36"/>
      <c r="Q54" s="36"/>
      <c r="R54" s="36"/>
      <c r="S54" s="36"/>
      <c r="T54" s="7" t="s">
        <v>197</v>
      </c>
      <c r="U54" s="8"/>
      <c r="V54" s="7"/>
      <c r="W54" s="7"/>
      <c r="X54" s="7"/>
      <c r="Y54" s="7"/>
      <c r="Z54" s="7"/>
      <c r="AA54" s="7"/>
      <c r="AB54" s="8"/>
      <c r="AC54" s="7"/>
      <c r="AD54" s="7"/>
      <c r="AE54" s="7"/>
      <c r="AF54" s="7"/>
      <c r="AG54" s="7"/>
      <c r="AH54" s="46"/>
      <c r="AI54" s="46"/>
      <c r="AJ54" s="7"/>
      <c r="AK54"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4" s="92"/>
      <c r="AM5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4" s="7"/>
      <c r="AP54" s="16"/>
      <c r="AQ54" s="7"/>
      <c r="AR54" s="7"/>
      <c r="AS54" s="7"/>
      <c r="AT54" s="7"/>
      <c r="AU54" s="7"/>
      <c r="AV54"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4" s="16" t="str">
        <f>IF(OR(Table_Question_Sets[[#This Row],[Header]]="Yes",Table_Question_Sets[[#This Row],[Text]]=""),"",IF(OR(Table_Question_Sets[[#This Row],[Text]]="true",Table_Question_Sets[[#This Row],[Text]]="false",ISNUMBER(Table_Question_Sets[[#This Row],[Text]])),Table_Question_Sets[[#This Row],[Text]],""""&amp;Table_Question_Sets[[#This Row],[Text]]&amp;""""))</f>
        <v/>
      </c>
      <c r="AX54" s="16" t="str">
        <f>IF(AND(Table_Question_Sets[[#This Row],[Header]]&lt;&gt;"Yes",Table_Question_Sets[[#This Row],[Property]]&lt;&gt;"",Table_Question_Sets[[#This Row],[Summary Label]]&lt;&gt;""),""""&amp;Table_Question_Sets[[#This Row],[Key]]&amp;""": """&amp;Table_Question_Sets[[#This Row],[Summary Label]]&amp;"""","")</f>
        <v/>
      </c>
      <c r="AY54" s="16">
        <f ca="1">IF(Table_Question_Sets[[#This Row],[Header]]="Yes","",_xlfn.NUMBERVALUE(INDIRECT(SUBSTITUTE(ADDRESS(1,COLUMN(),4),"1","")&amp;ROW()-1))+IF(Table_Question_Sets[[#This Row],[Property]]&lt;&gt;"",1,0))</f>
        <v>29</v>
      </c>
      <c r="AZ54" s="16">
        <f ca="1">IF(Table_Question_Sets[[#This Row],[Header]]="Yes","",_xlfn.NUMBERVALUE(INDIRECT(SUBSTITUTE(ADDRESS(1,COLUMN(),4),"1","")&amp;ROW()+1))+IF(Table_Question_Sets[[#This Row],[Property]]&lt;&gt;"",1,0))</f>
        <v>6</v>
      </c>
      <c r="BA54" s="16" t="str">
        <f t="array" aca="1" ref="BA5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4"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4"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4"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"templateOptions":{"label":"Current insurance provider"}</v>
      </c>
      <c r="BE54"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"currentInsuranceProvider","type": "input-field","className":"col-xs-12 col-md-6","templateOptions":{"label":"Current insurance provider"},"validators": {"validation": Validators.compose([])}}</v>
      </c>
      <c r="BF54" s="7" t="str">
        <f ca="1" xml:space="preserve">
IF(Table_Question_Sets[[#This Row],[Row]]="Yes","]},{""className"": ""row"",""fieldGroup"": [","")&amp;
Table_Question_Sets[[#This Row],[Config Field]]</f>
        <v>{"key": "currentInsuranceProvider","type": "input-field","className":"col-xs-12 col-md-6","templateOptions":{"label":"Current insurance provider"},"validators": {"validation": Validators.compose([])}}</v>
      </c>
      <c r="BG5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4" s="7" t="str">
        <f>IF(AND(Table_Question_Sets[[#This Row],[Header]]="",Table_Question_Sets[[#This Row],[Property]]&lt;&gt;"",Table_Question_Sets[[#This Row],[Field Type]]&lt;&gt;""),
""""&amp;Table_Question_Sets[[#This Row],[Key]]&amp;"""","")</f>
        <v>"currentInsuranceProvider"</v>
      </c>
      <c r="BJ5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"currentInsuranceProvider","policyStartDate","insuredName","policyEndDate","rentInArrears","certificateOfCurrency"</v>
      </c>
      <c r="BK54" s="7" t="str">
        <f>IF(AND(Table_Question_Sets[[#This Row],[Header]]&lt;&gt;"Yes",Table_Question_Sets[[#This Row],[Property]]&lt;&gt;"",Table_Question_Sets[[#This Row],[Workflow Role]]&lt;&gt;""),
""""&amp;Table_Question_Sets[[#This Row],[Workflow Role]]&amp;""":"""&amp;Table_Question_Sets[[#This Row],[Key]]&amp;"""","")</f>
        <v/>
      </c>
      <c r="BL54" s="7">
        <f ca="1">IF(Table_Question_Sets[[#This Row],[Header]]="Yes","",_xlfn.NUMBERVALUE(INDIRECT(SUBSTITUTE(ADDRESS(1,COLUMN(),4),"1","")&amp;ROW()+1))+IF(OR(Table_Question_Sets[[#This Row],[Value]]&lt;&gt;"",AND(Table_Question_Sets[[#This Row],[Data Type]]="Repeating",Table_Question_Sets[[#This Row],[Calculation Repeating]]&lt;&gt;"")),1,0))</f>
        <v>2</v>
      </c>
      <c r="BM54" s="7" t="str">
        <f ca="1" xml:space="preserve">
IF(Table_Question_Sets[[#This Row],[Data Type]]="Repeating",
OFFSET(Table_Repeating_Question_Sets[[#Headers],[Property]],MATCH(Table_Question_Sets[[#This Row],[Property]],Table_Repeating_Question_Sets[Property],0),MATCH("Calculation",Table_Repeating_Question_Sets[#Headers],0)-1,1,1),
"")</f>
        <v/>
      </c>
      <c r="BN5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"04/05/2019","insuredName": "sfdsdf"</v>
      </c>
      <c r="BP54" s="7" t="str">
        <f ca="1">IF(ISNUMBER(Table_Question_Sets[[#This Row],[Config Use Row]]),INDEX(Table_Question_Sets[Config Rollup],Table_Question_Sets[[#This Row],[Config Use Row]]),"")</f>
        <v/>
      </c>
      <c r="BQ54" s="7" t="str">
        <f ca="1">IF(ISNUMBER(Table_Question_Sets[[#This Row],[Config Use Row]]),INDEX(Table_Question_Sets[Config Keys Nested Rollup],Table_Question_Sets[[#This Row],[Config Use Row]]),"")</f>
        <v/>
      </c>
      <c r="BR54" s="7" t="str">
        <f ca="1">IF(ISNUMBER(Table_Question_Sets[[#This Row],[Config Use Row]]),INDEX(Table_Question_Sets[Calculation Rollup],Table_Question_Sets[[#This Row],[Config Use Row]]),"")</f>
        <v/>
      </c>
    </row>
    <row r="55" spans="2:70" s="13" customFormat="1" ht="21" customHeight="1">
      <c r="B55" s="8" t="s">
        <v>198</v>
      </c>
      <c r="C55" s="92"/>
      <c r="D55" s="7" t="str">
        <f ca="1">IF(Table_Question_Sets[[#This Row],[Header]]="Yes","",
IF(INDIRECT(SUBSTITUTE(ADDRESS(1,COLUMN(),4),"1","")&amp;ROW()-1)="",
INDIRECT(SUBSTITUTE(ADDRESS(1,COLUMN(Table_Question_Sets[[#This Row],[Property]]),4),"1","")&amp;ROW()-1),
INDIRECT(SUBSTITUTE(ADDRESS(1,COLUMN(),4),"1","")&amp;ROW()-1)))</f>
        <v>Personal</v>
      </c>
      <c r="E5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policyStartDate</v>
      </c>
      <c r="F55" s="7" t="str">
        <f>IF(Table_Question_Sets[[#This Row],[Header]]="Yes","",IF(Table_Question_Sets[[#This Row],[Property]]&lt;&gt;"",SUBSTITUTE(Table_Question_Sets[[#This Row],[Property]]," ",""),""))</f>
        <v>PolicyStartDate</v>
      </c>
      <c r="G55" s="78" t="str">
        <f ca="1">TEXT(TODAY(),"DD/MM/YYYY")</f>
        <v>05/04/2019</v>
      </c>
      <c r="H55" s="7" t="s">
        <v>199</v>
      </c>
      <c r="I55" s="7" t="s">
        <v>199</v>
      </c>
      <c r="J55" s="7"/>
      <c r="K55" s="38" t="s">
        <v>71</v>
      </c>
      <c r="L55" s="46"/>
      <c r="M55" s="46"/>
      <c r="N55" s="31"/>
      <c r="O55" s="31"/>
      <c r="P55" s="31"/>
      <c r="Q55" s="31"/>
      <c r="R55" s="31"/>
      <c r="S55" s="31"/>
      <c r="T55" s="7" t="s">
        <v>200</v>
      </c>
      <c r="U55" s="7"/>
      <c r="V55" s="7"/>
      <c r="W55" s="8" t="s">
        <v>201</v>
      </c>
      <c r="X55" s="8"/>
      <c r="Y55" s="7"/>
      <c r="Z55" s="7"/>
      <c r="AA55" s="8"/>
      <c r="AB55" s="8"/>
      <c r="AC55" s="8"/>
      <c r="AD55" s="7"/>
      <c r="AE55" s="7"/>
      <c r="AF55" s="7"/>
      <c r="AG55" s="7"/>
      <c r="AH55" s="47" t="s">
        <v>202</v>
      </c>
      <c r="AI55" s="47"/>
      <c r="AJ55" s="25">
        <f ca="1">TODAY()</f>
        <v>43560</v>
      </c>
      <c r="AK55" s="92">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43589</v>
      </c>
      <c r="AL55" s="95"/>
      <c r="AM5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5" s="7"/>
      <c r="AP55" s="31" t="s">
        <v>198</v>
      </c>
      <c r="AQ55" s="8" t="s">
        <v>71</v>
      </c>
      <c r="AR55" s="7" t="s">
        <v>71</v>
      </c>
      <c r="AS55" s="8" t="s">
        <v>203</v>
      </c>
      <c r="AT55" s="8"/>
      <c r="AU55" s="8"/>
      <c r="AV55" s="16"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04/05/2019</v>
      </c>
      <c r="AW55" s="16" t="str">
        <f ca="1">IF(OR(Table_Question_Sets[[#This Row],[Header]]="Yes",Table_Question_Sets[[#This Row],[Text]]=""),"",IF(OR(Table_Question_Sets[[#This Row],[Text]]="true",Table_Question_Sets[[#This Row],[Text]]="false",ISNUMBER(Table_Question_Sets[[#This Row],[Text]])),Table_Question_Sets[[#This Row],[Text]],""""&amp;Table_Question_Sets[[#This Row],[Text]]&amp;""""))</f>
        <v>"04/05/2019"</v>
      </c>
      <c r="AX55" s="16" t="str">
        <f>IF(AND(Table_Question_Sets[[#This Row],[Header]]&lt;&gt;"Yes",Table_Question_Sets[[#This Row],[Property]]&lt;&gt;"",Table_Question_Sets[[#This Row],[Summary Label]]&lt;&gt;""),""""&amp;Table_Question_Sets[[#This Row],[Key]]&amp;""": """&amp;Table_Question_Sets[[#This Row],[Summary Label]]&amp;"""","")</f>
        <v>"policyStartDate": "Policy Start Date"</v>
      </c>
      <c r="AY55" s="16">
        <f ca="1">IF(Table_Question_Sets[[#This Row],[Header]]="Yes","",_xlfn.NUMBERVALUE(INDIRECT(SUBSTITUTE(ADDRESS(1,COLUMN(),4),"1","")&amp;ROW()-1))+IF(Table_Question_Sets[[#This Row],[Property]]&lt;&gt;"",1,0))</f>
        <v>30</v>
      </c>
      <c r="AZ55" s="16">
        <f ca="1">IF(Table_Question_Sets[[#This Row],[Header]]="Yes","",_xlfn.NUMBERVALUE(INDIRECT(SUBSTITUTE(ADDRESS(1,COLUMN(),4),"1","")&amp;ROW()+1))+IF(Table_Question_Sets[[#This Row],[Property]]&lt;&gt;"",1,0))</f>
        <v>5</v>
      </c>
      <c r="BA55" s="16" t="str">
        <f t="array" aca="1" ref="BA5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5"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ValidationService.isDate(), ValidationService.customExpression('inTheNextDays(date(fieldValue), 45)', 'The start date must be in the next 45 days')])}</v>
      </c>
      <c r="BC55"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5"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"templateOptions":{"defaultValue":"dateAsString(today())","label":"Date of insurance to commence","addonLeft":{"class":"glyphicon glyphicon-calendar"},"affectsPremium":"Yes","affectsTriggers":"Yes"}</v>
      </c>
      <c r="BE55"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v>
      </c>
      <c r="BF55" s="7" t="str">
        <f ca="1" xml:space="preserve">
IF(Table_Question_Sets[[#This Row],[Row]]="Yes","]},{""className"": ""row"",""fieldGroup"": [","")&amp;
Table_Question_Sets[[#This Row],[Config Field]]</f>
        <v>{"key":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v>
      </c>
      <c r="BG5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5" s="7" t="str">
        <f>IF(AND(Table_Question_Sets[[#This Row],[Header]]="",Table_Question_Sets[[#This Row],[Property]]&lt;&gt;"",Table_Question_Sets[[#This Row],[Field Type]]&lt;&gt;""),
""""&amp;Table_Question_Sets[[#This Row],[Key]]&amp;"""","")</f>
        <v>"policyStartDate"</v>
      </c>
      <c r="BJ5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"policyStartDate","insuredName","policyEndDate","rentInArrears","certificateOfCurrency"</v>
      </c>
      <c r="BK55" s="7" t="str">
        <f>IF(AND(Table_Question_Sets[[#This Row],[Header]]&lt;&gt;"Yes",Table_Question_Sets[[#This Row],[Property]]&lt;&gt;"",Table_Question_Sets[[#This Row],[Workflow Role]]&lt;&gt;""),
""""&amp;Table_Question_Sets[[#This Row],[Workflow Role]]&amp;""":"""&amp;Table_Question_Sets[[#This Row],[Key]]&amp;"""","")</f>
        <v>"policyInceptionDate":"policyStartDate"</v>
      </c>
      <c r="BL55" s="7">
        <f ca="1">IF(Table_Question_Sets[[#This Row],[Header]]="Yes","",_xlfn.NUMBERVALUE(INDIRECT(SUBSTITUTE(ADDRESS(1,COLUMN(),4),"1","")&amp;ROW()+1))+IF(OR(Table_Question_Sets[[#This Row],[Value]]&lt;&gt;"",AND(Table_Question_Sets[[#This Row],[Data Type]]="Repeating",Table_Question_Sets[[#This Row],[Calculation Repeating]]&lt;&gt;"")),1,0))</f>
        <v>2</v>
      </c>
      <c r="BM55" s="7" t="str">
        <f ca="1" xml:space="preserve">
IF(Table_Question_Sets[[#This Row],[Data Type]]="Repeating",
OFFSET(Table_Repeating_Question_Sets[[#Headers],[Property]],MATCH(Table_Question_Sets[[#This Row],[Property]],Table_Repeating_Question_Sets[Property],0),MATCH("Calculation",Table_Repeating_Question_Sets[#Headers],0)-1,1,1),
"")</f>
        <v/>
      </c>
      <c r="BN55"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"policyStartDate": "04/05/2019"</v>
      </c>
      <c r="BO5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"policyStartDate": "04/05/2019","insuredName": "sfdsdf"</v>
      </c>
      <c r="BP55" s="7" t="str">
        <f ca="1">IF(ISNUMBER(Table_Question_Sets[[#This Row],[Config Use Row]]),INDEX(Table_Question_Sets[Config Rollup],Table_Question_Sets[[#This Row],[Config Use Row]]),"")</f>
        <v/>
      </c>
      <c r="BQ55" s="7" t="str">
        <f ca="1">IF(ISNUMBER(Table_Question_Sets[[#This Row],[Config Use Row]]),INDEX(Table_Question_Sets[Config Keys Nested Rollup],Table_Question_Sets[[#This Row],[Config Use Row]]),"")</f>
        <v/>
      </c>
      <c r="BR55" s="7" t="str">
        <f ca="1">IF(ISNUMBER(Table_Question_Sets[[#This Row],[Config Use Row]]),INDEX(Table_Question_Sets[Calculation Rollup],Table_Question_Sets[[#This Row],[Config Use Row]]),"")</f>
        <v/>
      </c>
    </row>
    <row r="56" spans="2:70" s="13" customFormat="1" ht="21" customHeight="1">
      <c r="B56" s="8" t="s">
        <v>204</v>
      </c>
      <c r="C56" s="92"/>
      <c r="D56" s="7" t="str">
        <f ca="1">IF(Table_Question_Sets[[#This Row],[Header]]="Yes","",
IF(INDIRECT(SUBSTITUTE(ADDRESS(1,COLUMN(),4),"1","")&amp;ROW()-1)="",
INDIRECT(SUBSTITUTE(ADDRESS(1,COLUMN(Table_Question_Sets[[#This Row],[Property]]),4),"1","")&amp;ROW()-1),
INDIRECT(SUBSTITUTE(ADDRESS(1,COLUMN(),4),"1","")&amp;ROW()-1)))</f>
        <v>Personal</v>
      </c>
      <c r="E5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insuredName</v>
      </c>
      <c r="F56" s="7" t="str">
        <f>IF(Table_Question_Sets[[#This Row],[Header]]="Yes","",IF(Table_Question_Sets[[#This Row],[Property]]&lt;&gt;"",SUBSTITUTE(Table_Question_Sets[[#This Row],[Property]]," ",""),""))</f>
        <v>InsuredName</v>
      </c>
      <c r="G56" s="52" t="s">
        <v>205</v>
      </c>
      <c r="H56" s="8" t="s">
        <v>47</v>
      </c>
      <c r="I56" s="8" t="s">
        <v>47</v>
      </c>
      <c r="J56" s="7"/>
      <c r="K56" s="38" t="s">
        <v>71</v>
      </c>
      <c r="L56" s="46"/>
      <c r="M56" s="46"/>
      <c r="N56" s="36"/>
      <c r="O56" s="36"/>
      <c r="P56" s="36"/>
      <c r="Q56" s="36"/>
      <c r="R56" s="36"/>
      <c r="S56" s="36"/>
      <c r="T56" s="7" t="s">
        <v>206</v>
      </c>
      <c r="U56" s="8"/>
      <c r="V56" s="7"/>
      <c r="W56" s="7"/>
      <c r="X56" s="7"/>
      <c r="Y56" s="7"/>
      <c r="Z56" s="7"/>
      <c r="AA56" s="7"/>
      <c r="AB56" s="8"/>
      <c r="AC56" s="7"/>
      <c r="AD56" s="7"/>
      <c r="AE56" s="7" t="s">
        <v>207</v>
      </c>
      <c r="AF56" s="7"/>
      <c r="AG56" s="7"/>
      <c r="AH56" s="46"/>
      <c r="AI56" s="46"/>
      <c r="AJ56" s="7"/>
      <c r="AK56"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sfdsdf</v>
      </c>
      <c r="AL56" s="92"/>
      <c r="AM5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6" s="7"/>
      <c r="AP56" s="16"/>
      <c r="AQ56" s="7"/>
      <c r="AR56" s="7"/>
      <c r="AS56" s="7"/>
      <c r="AT56" s="7"/>
      <c r="AU56" s="7"/>
      <c r="AV56"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sfdsdf</v>
      </c>
      <c r="AW56" s="16" t="str">
        <f>IF(OR(Table_Question_Sets[[#This Row],[Header]]="Yes",Table_Question_Sets[[#This Row],[Text]]=""),"",IF(OR(Table_Question_Sets[[#This Row],[Text]]="true",Table_Question_Sets[[#This Row],[Text]]="false",ISNUMBER(Table_Question_Sets[[#This Row],[Text]])),Table_Question_Sets[[#This Row],[Text]],""""&amp;Table_Question_Sets[[#This Row],[Text]]&amp;""""))</f>
        <v>"sfdsdf"</v>
      </c>
      <c r="AX56" s="16" t="str">
        <f>IF(AND(Table_Question_Sets[[#This Row],[Header]]&lt;&gt;"Yes",Table_Question_Sets[[#This Row],[Property]]&lt;&gt;"",Table_Question_Sets[[#This Row],[Summary Label]]&lt;&gt;""),""""&amp;Table_Question_Sets[[#This Row],[Key]]&amp;""": """&amp;Table_Question_Sets[[#This Row],[Summary Label]]&amp;"""","")</f>
        <v/>
      </c>
      <c r="AY56" s="16">
        <f ca="1">IF(Table_Question_Sets[[#This Row],[Header]]="Yes","",_xlfn.NUMBERVALUE(INDIRECT(SUBSTITUTE(ADDRESS(1,COLUMN(),4),"1","")&amp;ROW()-1))+IF(Table_Question_Sets[[#This Row],[Property]]&lt;&gt;"",1,0))</f>
        <v>31</v>
      </c>
      <c r="AZ56" s="16">
        <f ca="1">IF(Table_Question_Sets[[#This Row],[Header]]="Yes","",_xlfn.NUMBERVALUE(INDIRECT(SUBSTITUTE(ADDRESS(1,COLUMN(),4),"1","")&amp;ROW()+1))+IF(Table_Question_Sets[[#This Row],[Property]]&lt;&gt;"",1,0))</f>
        <v>4</v>
      </c>
      <c r="BA56" s="16" t="str">
        <f t="array" aca="1" ref="BA5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6"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56"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6"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"templateOptions":{"label":"Insured name","description":"(Landlord or Company name)"}</v>
      </c>
      <c r="BE56"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"insuredName","type": "input-field","className":"col-xs-12 col-md-6","templateOptions":{"label":"Insured name","description":"(Landlord or Company name)"},"validators": {"validation": Validators.compose([ValidationService.required('true', '')])}}</v>
      </c>
      <c r="BF56" s="7" t="str">
        <f ca="1" xml:space="preserve">
IF(Table_Question_Sets[[#This Row],[Row]]="Yes","]},{""className"": ""row"",""fieldGroup"": [","")&amp;
Table_Question_Sets[[#This Row],[Config Field]]</f>
        <v>{"key": "insuredName","type": "input-field","className":"col-xs-12 col-md-6","templateOptions":{"label":"Insured name","description":"(Landlord or Company name)"},"validators": {"validation": Validators.compose([ValidationService.required('true', '')])}}</v>
      </c>
      <c r="BG5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6" s="7" t="str">
        <f>IF(AND(Table_Question_Sets[[#This Row],[Header]]="",Table_Question_Sets[[#This Row],[Property]]&lt;&gt;"",Table_Question_Sets[[#This Row],[Field Type]]&lt;&gt;""),
""""&amp;Table_Question_Sets[[#This Row],[Key]]&amp;"""","")</f>
        <v>"insuredName"</v>
      </c>
      <c r="BJ5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"insuredName","policyEndDate","rentInArrears","certificateOfCurrency"</v>
      </c>
      <c r="BK56" s="7" t="str">
        <f>IF(AND(Table_Question_Sets[[#This Row],[Header]]&lt;&gt;"Yes",Table_Question_Sets[[#This Row],[Property]]&lt;&gt;"",Table_Question_Sets[[#This Row],[Workflow Role]]&lt;&gt;""),
""""&amp;Table_Question_Sets[[#This Row],[Workflow Role]]&amp;""":"""&amp;Table_Question_Sets[[#This Row],[Key]]&amp;"""","")</f>
        <v/>
      </c>
      <c r="BL56" s="7">
        <f ca="1">IF(Table_Question_Sets[[#This Row],[Header]]="Yes","",_xlfn.NUMBERVALUE(INDIRECT(SUBSTITUTE(ADDRESS(1,COLUMN(),4),"1","")&amp;ROW()+1))+IF(OR(Table_Question_Sets[[#This Row],[Value]]&lt;&gt;"",AND(Table_Question_Sets[[#This Row],[Data Type]]="Repeating",Table_Question_Sets[[#This Row],[Calculation Repeating]]&lt;&gt;"")),1,0))</f>
        <v>1</v>
      </c>
      <c r="BM56" s="7" t="str">
        <f ca="1" xml:space="preserve">
IF(Table_Question_Sets[[#This Row],[Data Type]]="Repeating",
OFFSET(Table_Repeating_Question_Sets[[#Headers],[Property]],MATCH(Table_Question_Sets[[#This Row],[Property]],Table_Repeating_Question_Sets[Property],0),MATCH("Calculation",Table_Repeating_Question_Sets[#Headers],0)-1,1,1),
"")</f>
        <v/>
      </c>
      <c r="BN5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"insuredName": "sfdsdf"</v>
      </c>
      <c r="BO5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"insuredName": "sfdsdf"</v>
      </c>
      <c r="BP56" s="7" t="str">
        <f ca="1">IF(ISNUMBER(Table_Question_Sets[[#This Row],[Config Use Row]]),INDEX(Table_Question_Sets[Config Rollup],Table_Question_Sets[[#This Row],[Config Use Row]]),"")</f>
        <v/>
      </c>
      <c r="BQ56" s="7" t="str">
        <f ca="1">IF(ISNUMBER(Table_Question_Sets[[#This Row],[Config Use Row]]),INDEX(Table_Question_Sets[Config Keys Nested Rollup],Table_Question_Sets[[#This Row],[Config Use Row]]),"")</f>
        <v/>
      </c>
      <c r="BR56" s="7" t="str">
        <f ca="1">IF(ISNUMBER(Table_Question_Sets[[#This Row],[Config Use Row]]),INDEX(Table_Question_Sets[Calculation Rollup],Table_Question_Sets[[#This Row],[Config Use Row]]),"")</f>
        <v/>
      </c>
    </row>
    <row r="57" spans="2:70" s="13" customFormat="1" ht="21" customHeight="1">
      <c r="B57" s="7" t="s">
        <v>208</v>
      </c>
      <c r="C57" s="92"/>
      <c r="D57" s="7" t="str">
        <f ca="1">IF(Table_Question_Sets[[#This Row],[Header]]="Yes","",
IF(INDIRECT(SUBSTITUTE(ADDRESS(1,COLUMN(),4),"1","")&amp;ROW()-1)="",
INDIRECT(SUBSTITUTE(ADDRESS(1,COLUMN(Table_Question_Sets[[#This Row],[Property]]),4),"1","")&amp;ROW()-1),
INDIRECT(SUBSTITUTE(ADDRESS(1,COLUMN(),4),"1","")&amp;ROW()-1)))</f>
        <v>Personal</v>
      </c>
      <c r="E5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policyEndDate</v>
      </c>
      <c r="F57" s="7" t="str">
        <f>IF(Table_Question_Sets[[#This Row],[Header]]="Yes","",IF(Table_Question_Sets[[#This Row],[Property]]&lt;&gt;"",SUBSTITUTE(Table_Question_Sets[[#This Row],[Property]]," ",""),""))</f>
        <v>PolicyEndDate</v>
      </c>
      <c r="G57" s="52"/>
      <c r="H57" s="8" t="s">
        <v>47</v>
      </c>
      <c r="I57" s="8" t="s">
        <v>110</v>
      </c>
      <c r="J57" s="7"/>
      <c r="K57" s="36"/>
      <c r="L57" s="46"/>
      <c r="M57" s="46"/>
      <c r="N57" s="38"/>
      <c r="O57" s="38"/>
      <c r="P57" s="38"/>
      <c r="Q57" s="38"/>
      <c r="R57" s="38"/>
      <c r="S57" s="31"/>
      <c r="T57" s="7"/>
      <c r="U57" s="7"/>
      <c r="V57" s="7"/>
      <c r="W57" s="7"/>
      <c r="X57" s="8"/>
      <c r="Y57" s="7"/>
      <c r="Z57" s="7"/>
      <c r="AA57" s="8"/>
      <c r="AB57" s="8"/>
      <c r="AC57" s="8"/>
      <c r="AD57" s="7"/>
      <c r="AE57" s="7"/>
      <c r="AF57" s="7"/>
      <c r="AG57" s="7"/>
      <c r="AH57" s="46"/>
      <c r="AI57" s="47" t="s">
        <v>209</v>
      </c>
      <c r="AJ57" s="7"/>
      <c r="AK57"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7" s="95"/>
      <c r="AM5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7" s="7"/>
      <c r="AP57" s="31"/>
      <c r="AQ57" s="8"/>
      <c r="AR57" s="7"/>
      <c r="AS57" s="8" t="s">
        <v>210</v>
      </c>
      <c r="AT57" s="8"/>
      <c r="AU57" s="8"/>
      <c r="AV5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7" s="16" t="str">
        <f>IF(OR(Table_Question_Sets[[#This Row],[Header]]="Yes",Table_Question_Sets[[#This Row],[Text]]=""),"",IF(OR(Table_Question_Sets[[#This Row],[Text]]="true",Table_Question_Sets[[#This Row],[Text]]="false",ISNUMBER(Table_Question_Sets[[#This Row],[Text]])),Table_Question_Sets[[#This Row],[Text]],""""&amp;Table_Question_Sets[[#This Row],[Text]]&amp;""""))</f>
        <v/>
      </c>
      <c r="AX57" s="16" t="str">
        <f>IF(AND(Table_Question_Sets[[#This Row],[Header]]&lt;&gt;"Yes",Table_Question_Sets[[#This Row],[Property]]&lt;&gt;"",Table_Question_Sets[[#This Row],[Summary Label]]&lt;&gt;""),""""&amp;Table_Question_Sets[[#This Row],[Key]]&amp;""": """&amp;Table_Question_Sets[[#This Row],[Summary Label]]&amp;"""","")</f>
        <v/>
      </c>
      <c r="AY57" s="16">
        <f ca="1">IF(Table_Question_Sets[[#This Row],[Header]]="Yes","",_xlfn.NUMBERVALUE(INDIRECT(SUBSTITUTE(ADDRESS(1,COLUMN(),4),"1","")&amp;ROW()-1))+IF(Table_Question_Sets[[#This Row],[Property]]&lt;&gt;"",1,0))</f>
        <v>32</v>
      </c>
      <c r="AZ57" s="16">
        <f ca="1">IF(Table_Question_Sets[[#This Row],[Header]]="Yes","",_xlfn.NUMBERVALUE(INDIRECT(SUBSTITUTE(ADDRESS(1,COLUMN(),4),"1","")&amp;ROW()+1))+IF(Table_Question_Sets[[#This Row],[Property]]&lt;&gt;"",1,0))</f>
        <v>3</v>
      </c>
      <c r="BA57" s="16" t="str">
        <f t="array" aca="1" ref="BA5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57"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7"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7"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"templateOptions":{"calculatedValue":"isDate(policyStartDate) ? dateAsString(addYears(date(policyStartDate), 1)) : ''"}</v>
      </c>
      <c r="BE5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"policyEndDate","type": "hidden-field","className":"col-xs-12 col-md-6","templateOptions":{"calculatedValue":"isDate(policyStartDate) ? dateAsString(addYears(date(policyStartDate), 1)) : ''"},"validators": {"validation": Validators.compose([])},"expressionProperties": { "templateOptions.disabled": "true"}}</v>
      </c>
      <c r="BF57" s="7" t="str">
        <f ca="1" xml:space="preserve">
IF(Table_Question_Sets[[#This Row],[Row]]="Yes","]},{""className"": ""row"",""fieldGroup"": [","")&amp;
Table_Question_Sets[[#This Row],[Config Field]]</f>
        <v>{"key": "policyEndDate","type": "hidden-field","className":"col-xs-12 col-md-6","templateOptions":{"calculatedValue":"isDate(policyStartDate) ? dateAsString(addYears(date(policyStartDate), 1)) : ''"},"validators": {"validation": Validators.compose([])},"expressionProperties": { "templateOptions.disabled": "true"}}</v>
      </c>
      <c r="BG5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7" s="7" t="str">
        <f>IF(AND(Table_Question_Sets[[#This Row],[Header]]="",Table_Question_Sets[[#This Row],[Property]]&lt;&gt;"",Table_Question_Sets[[#This Row],[Field Type]]&lt;&gt;""),
""""&amp;Table_Question_Sets[[#This Row],[Key]]&amp;"""","")</f>
        <v>"policyEndDate"</v>
      </c>
      <c r="BJ5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"policyEndDate","rentInArrears","certificateOfCurrency"</v>
      </c>
      <c r="BK57" s="7" t="str">
        <f>IF(AND(Table_Question_Sets[[#This Row],[Header]]&lt;&gt;"Yes",Table_Question_Sets[[#This Row],[Property]]&lt;&gt;"",Table_Question_Sets[[#This Row],[Workflow Role]]&lt;&gt;""),
""""&amp;Table_Question_Sets[[#This Row],[Workflow Role]]&amp;""":"""&amp;Table_Question_Sets[[#This Row],[Key]]&amp;"""","")</f>
        <v>"policyExpiryDate":"policyEndDate"</v>
      </c>
      <c r="BL57" s="7">
        <f ca="1">IF(Table_Question_Sets[[#This Row],[Header]]="Yes","",_xlfn.NUMBERVALUE(INDIRECT(SUBSTITUTE(ADDRESS(1,COLUMN(),4),"1","")&amp;ROW()+1))+IF(OR(Table_Question_Sets[[#This Row],[Value]]&lt;&gt;"",AND(Table_Question_Sets[[#This Row],[Data Type]]="Repeating",Table_Question_Sets[[#This Row],[Calculation Repeating]]&lt;&gt;"")),1,0))</f>
        <v>0</v>
      </c>
      <c r="BM57" s="7" t="str">
        <f ca="1" xml:space="preserve">
IF(Table_Question_Sets[[#This Row],[Data Type]]="Repeating",
OFFSET(Table_Repeating_Question_Sets[[#Headers],[Property]],MATCH(Table_Question_Sets[[#This Row],[Property]],Table_Repeating_Question_Sets[Property],0),MATCH("Calculation",Table_Repeating_Question_Sets[#Headers],0)-1,1,1),
"")</f>
        <v/>
      </c>
      <c r="BN5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57" s="7" t="str">
        <f ca="1">IF(ISNUMBER(Table_Question_Sets[[#This Row],[Config Use Row]]),INDEX(Table_Question_Sets[Config Rollup],Table_Question_Sets[[#This Row],[Config Use Row]]),"")</f>
        <v/>
      </c>
      <c r="BQ57" s="7" t="str">
        <f ca="1">IF(ISNUMBER(Table_Question_Sets[[#This Row],[Config Use Row]]),INDEX(Table_Question_Sets[Config Keys Nested Rollup],Table_Question_Sets[[#This Row],[Config Use Row]]),"")</f>
        <v/>
      </c>
      <c r="BR57" s="7" t="str">
        <f ca="1">IF(ISNUMBER(Table_Question_Sets[[#This Row],[Config Use Row]]),INDEX(Table_Question_Sets[Calculation Rollup],Table_Question_Sets[[#This Row],[Config Use Row]]),"")</f>
        <v/>
      </c>
    </row>
    <row r="58" spans="2:70" s="13" customFormat="1" ht="21" customHeight="1">
      <c r="B58" s="8" t="s">
        <v>211</v>
      </c>
      <c r="C58" s="92"/>
      <c r="D58" s="7" t="str">
        <f ca="1">IF(Table_Question_Sets[[#This Row],[Header]]="Yes","",
IF(INDIRECT(SUBSTITUTE(ADDRESS(1,COLUMN(),4),"1","")&amp;ROW()-1)="",
INDIRECT(SUBSTITUTE(ADDRESS(1,COLUMN(Table_Question_Sets[[#This Row],[Property]]),4),"1","")&amp;ROW()-1),
INDIRECT(SUBSTITUTE(ADDRESS(1,COLUMN(),4),"1","")&amp;ROW()-1)))</f>
        <v>Personal</v>
      </c>
      <c r="E5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rentInArrears</v>
      </c>
      <c r="F58" s="7" t="str">
        <f>IF(Table_Question_Sets[[#This Row],[Header]]="Yes","",IF(Table_Question_Sets[[#This Row],[Property]]&lt;&gt;"",SUBSTITUTE(Table_Question_Sets[[#This Row],[Property]]," ",""),""))</f>
        <v>RentInArrears</v>
      </c>
      <c r="G58" s="52"/>
      <c r="H58" s="8" t="s">
        <v>47</v>
      </c>
      <c r="I58" s="8" t="s">
        <v>159</v>
      </c>
      <c r="J58" s="8" t="s">
        <v>74</v>
      </c>
      <c r="K58" s="36"/>
      <c r="L58" s="46"/>
      <c r="M58" s="46"/>
      <c r="N58" s="36" t="s">
        <v>71</v>
      </c>
      <c r="O58" s="36"/>
      <c r="P58" s="36"/>
      <c r="Q58" s="36"/>
      <c r="R58" s="36"/>
      <c r="S58" s="36"/>
      <c r="T58" s="8"/>
      <c r="U58" s="8" t="s">
        <v>212</v>
      </c>
      <c r="V58" s="7"/>
      <c r="W58" s="7"/>
      <c r="X58" s="7"/>
      <c r="Y58" s="7"/>
      <c r="Z58" s="7"/>
      <c r="AA58" s="7"/>
      <c r="AB58" s="8"/>
      <c r="AC58" s="7"/>
      <c r="AD58" s="7"/>
      <c r="AE58" s="7"/>
      <c r="AF58" s="7"/>
      <c r="AG58" s="7"/>
      <c r="AH58" s="46"/>
      <c r="AI58" s="46"/>
      <c r="AJ58" s="7"/>
      <c r="AK58"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8" s="92"/>
      <c r="AM5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8" s="7"/>
      <c r="AP58" s="16"/>
      <c r="AQ58" s="7"/>
      <c r="AR58" s="7"/>
      <c r="AS58" s="7"/>
      <c r="AT58" s="7"/>
      <c r="AU58" s="7"/>
      <c r="AV58"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8" s="16" t="str">
        <f>IF(OR(Table_Question_Sets[[#This Row],[Header]]="Yes",Table_Question_Sets[[#This Row],[Text]]=""),"",IF(OR(Table_Question_Sets[[#This Row],[Text]]="true",Table_Question_Sets[[#This Row],[Text]]="false",ISNUMBER(Table_Question_Sets[[#This Row],[Text]])),Table_Question_Sets[[#This Row],[Text]],""""&amp;Table_Question_Sets[[#This Row],[Text]]&amp;""""))</f>
        <v/>
      </c>
      <c r="AX58" s="16" t="str">
        <f>IF(AND(Table_Question_Sets[[#This Row],[Header]]&lt;&gt;"Yes",Table_Question_Sets[[#This Row],[Property]]&lt;&gt;"",Table_Question_Sets[[#This Row],[Summary Label]]&lt;&gt;""),""""&amp;Table_Question_Sets[[#This Row],[Key]]&amp;""": """&amp;Table_Question_Sets[[#This Row],[Summary Label]]&amp;"""","")</f>
        <v/>
      </c>
      <c r="AY58" s="16">
        <f ca="1">IF(Table_Question_Sets[[#This Row],[Header]]="Yes","",_xlfn.NUMBERVALUE(INDIRECT(SUBSTITUTE(ADDRESS(1,COLUMN(),4),"1","")&amp;ROW()-1))+IF(Table_Question_Sets[[#This Row],[Property]]&lt;&gt;"",1,0))</f>
        <v>33</v>
      </c>
      <c r="AZ58" s="16">
        <f ca="1">IF(Table_Question_Sets[[#This Row],[Header]]="Yes","",_xlfn.NUMBERVALUE(INDIRECT(SUBSTITUTE(ADDRESS(1,COLUMN(),4),"1","")&amp;ROW()+1))+IF(Table_Question_Sets[[#This Row],[Property]]&lt;&gt;"",1,0))</f>
        <v>2</v>
      </c>
      <c r="BA58" s="16" t="str">
        <f t="array" aca="1" ref="BA5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58"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8"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8"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"templateOptions":{"options":[{"value":"Yes","key":"Yes"},{"value":"No","key":"No"}],"question":"Is the rent currently in arrears?"}</v>
      </c>
      <c r="BE58"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"rentInArrears","type": "radio-field","className":"col-xs-12 col-md-6","templateOptions":{"options":[{"value":"Yes","key":"Yes"},{"value":"No","key":"No"}],"question":"Is the rent currently in arrears?"},"validators": {"validation": Validators.compose([])}}</v>
      </c>
      <c r="BF58" s="7" t="str">
        <f ca="1" xml:space="preserve">
IF(Table_Question_Sets[[#This Row],[Row]]="Yes","]},{""className"": ""row"",""fieldGroup"": [","")&amp;
Table_Question_Sets[[#This Row],[Config Field]]</f>
        <v>]},{"className": "row","fieldGroup": [{"key": "rentInArrears","type": "radio-field","className":"col-xs-12 col-md-6","templateOptions":{"options":[{"value":"Yes","key":"Yes"},{"value":"No","key":"No"}],"question":"Is the rent currently in arrears?"},"validators": {"validation": Validators.compose([])}}</v>
      </c>
      <c r="BG5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BH5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8" s="7" t="str">
        <f>IF(AND(Table_Question_Sets[[#This Row],[Header]]="",Table_Question_Sets[[#This Row],[Property]]&lt;&gt;"",Table_Question_Sets[[#This Row],[Field Type]]&lt;&gt;""),
""""&amp;Table_Question_Sets[[#This Row],[Key]]&amp;"""","")</f>
        <v>"rentInArrears"</v>
      </c>
      <c r="BJ5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"rentInArrears","certificateOfCurrency"</v>
      </c>
      <c r="BK58" s="7" t="str">
        <f>IF(AND(Table_Question_Sets[[#This Row],[Header]]&lt;&gt;"Yes",Table_Question_Sets[[#This Row],[Property]]&lt;&gt;"",Table_Question_Sets[[#This Row],[Workflow Role]]&lt;&gt;""),
""""&amp;Table_Question_Sets[[#This Row],[Workflow Role]]&amp;""":"""&amp;Table_Question_Sets[[#This Row],[Key]]&amp;"""","")</f>
        <v/>
      </c>
      <c r="BL58" s="7">
        <f ca="1">IF(Table_Question_Sets[[#This Row],[Header]]="Yes","",_xlfn.NUMBERVALUE(INDIRECT(SUBSTITUTE(ADDRESS(1,COLUMN(),4),"1","")&amp;ROW()+1))+IF(OR(Table_Question_Sets[[#This Row],[Value]]&lt;&gt;"",AND(Table_Question_Sets[[#This Row],[Data Type]]="Repeating",Table_Question_Sets[[#This Row],[Calculation Repeating]]&lt;&gt;"")),1,0))</f>
        <v>0</v>
      </c>
      <c r="BM58" s="7" t="str">
        <f ca="1" xml:space="preserve">
IF(Table_Question_Sets[[#This Row],[Data Type]]="Repeating",
OFFSET(Table_Repeating_Question_Sets[[#Headers],[Property]],MATCH(Table_Question_Sets[[#This Row],[Property]],Table_Repeating_Question_Sets[Property],0),MATCH("Calculation",Table_Repeating_Question_Sets[#Headers],0)-1,1,1),
"")</f>
        <v/>
      </c>
      <c r="BN5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58" s="7" t="str">
        <f ca="1">IF(ISNUMBER(Table_Question_Sets[[#This Row],[Config Use Row]]),INDEX(Table_Question_Sets[Config Rollup],Table_Question_Sets[[#This Row],[Config Use Row]]),"")</f>
        <v/>
      </c>
      <c r="BQ58" s="7" t="str">
        <f ca="1">IF(ISNUMBER(Table_Question_Sets[[#This Row],[Config Use Row]]),INDEX(Table_Question_Sets[Config Keys Nested Rollup],Table_Question_Sets[[#This Row],[Config Use Row]]),"")</f>
        <v/>
      </c>
      <c r="BR58" s="7" t="str">
        <f ca="1">IF(ISNUMBER(Table_Question_Sets[[#This Row],[Config Use Row]]),INDEX(Table_Question_Sets[Calculation Rollup],Table_Question_Sets[[#This Row],[Config Use Row]]),"")</f>
        <v/>
      </c>
    </row>
    <row r="59" spans="2:70" s="13" customFormat="1" ht="21" customHeight="1">
      <c r="B59" s="7" t="s">
        <v>213</v>
      </c>
      <c r="C59" s="92"/>
      <c r="D59" s="7" t="str">
        <f ca="1">IF(Table_Question_Sets[[#This Row],[Header]]="Yes","",
IF(INDIRECT(SUBSTITUTE(ADDRESS(1,COLUMN(),4),"1","")&amp;ROW()-1)="",
INDIRECT(SUBSTITUTE(ADDRESS(1,COLUMN(Table_Question_Sets[[#This Row],[Property]]),4),"1","")&amp;ROW()-1),
INDIRECT(SUBSTITUTE(ADDRESS(1,COLUMN(),4),"1","")&amp;ROW()-1)))</f>
        <v>Personal</v>
      </c>
      <c r="E5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certificateOfCurrency</v>
      </c>
      <c r="F59" s="7" t="str">
        <f>IF(Table_Question_Sets[[#This Row],[Header]]="Yes","",IF(Table_Question_Sets[[#This Row],[Property]]&lt;&gt;"",SUBSTITUTE(Table_Question_Sets[[#This Row],[Property]]," ",""),""))</f>
        <v>CertificateOfCurrency</v>
      </c>
      <c r="G59" s="52"/>
      <c r="H59" s="8" t="s">
        <v>47</v>
      </c>
      <c r="I59" s="8" t="s">
        <v>159</v>
      </c>
      <c r="J59" s="8" t="s">
        <v>74</v>
      </c>
      <c r="K59" s="36"/>
      <c r="L59" s="46"/>
      <c r="M59" s="46"/>
      <c r="N59" s="36"/>
      <c r="O59" s="36"/>
      <c r="P59" s="36"/>
      <c r="Q59" s="36"/>
      <c r="R59" s="36"/>
      <c r="S59" s="36"/>
      <c r="T59" s="7"/>
      <c r="U59" s="7" t="s">
        <v>214</v>
      </c>
      <c r="V59" s="7"/>
      <c r="W59" s="7"/>
      <c r="X59" s="7"/>
      <c r="Y59" s="7"/>
      <c r="Z59" s="7"/>
      <c r="AA59" s="7"/>
      <c r="AB59" s="8"/>
      <c r="AC59" s="7"/>
      <c r="AD59" s="7"/>
      <c r="AE59" s="7"/>
      <c r="AF59" s="7"/>
      <c r="AG59" s="7"/>
      <c r="AH59" s="46"/>
      <c r="AI59" s="46"/>
      <c r="AJ59" s="7"/>
      <c r="AK59"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59" s="92"/>
      <c r="AM5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5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59" s="7"/>
      <c r="AP59" s="16"/>
      <c r="AQ59" s="7"/>
      <c r="AR59" s="7"/>
      <c r="AS59" s="7"/>
      <c r="AT59" s="7"/>
      <c r="AU59" s="7"/>
      <c r="AV5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59" s="16" t="str">
        <f>IF(OR(Table_Question_Sets[[#This Row],[Header]]="Yes",Table_Question_Sets[[#This Row],[Text]]=""),"",IF(OR(Table_Question_Sets[[#This Row],[Text]]="true",Table_Question_Sets[[#This Row],[Text]]="false",ISNUMBER(Table_Question_Sets[[#This Row],[Text]])),Table_Question_Sets[[#This Row],[Text]],""""&amp;Table_Question_Sets[[#This Row],[Text]]&amp;""""))</f>
        <v/>
      </c>
      <c r="AX59" s="16" t="str">
        <f>IF(AND(Table_Question_Sets[[#This Row],[Header]]&lt;&gt;"Yes",Table_Question_Sets[[#This Row],[Property]]&lt;&gt;"",Table_Question_Sets[[#This Row],[Summary Label]]&lt;&gt;""),""""&amp;Table_Question_Sets[[#This Row],[Key]]&amp;""": """&amp;Table_Question_Sets[[#This Row],[Summary Label]]&amp;"""","")</f>
        <v/>
      </c>
      <c r="AY59" s="16">
        <f ca="1">IF(Table_Question_Sets[[#This Row],[Header]]="Yes","",_xlfn.NUMBERVALUE(INDIRECT(SUBSTITUTE(ADDRESS(1,COLUMN(),4),"1","")&amp;ROW()-1))+IF(Table_Question_Sets[[#This Row],[Property]]&lt;&gt;"",1,0))</f>
        <v>34</v>
      </c>
      <c r="AZ59" s="16">
        <f ca="1">IF(Table_Question_Sets[[#This Row],[Header]]="Yes","",_xlfn.NUMBERVALUE(INDIRECT(SUBSTITUTE(ADDRESS(1,COLUMN(),4),"1","")&amp;ROW()+1))+IF(Table_Question_Sets[[#This Row],[Property]]&lt;&gt;"",1,0))</f>
        <v>1</v>
      </c>
      <c r="BA59" s="16" t="str">
        <f t="array" aca="1" ref="BA5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59"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59"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59"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"templateOptions":{"options":[{"value":"Yes","key":"Yes"},{"value":"No","key":"No"}],"question":"Do you require a Certificate of Currency for this property?"}</v>
      </c>
      <c r="BE59"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"certificateOfCurrency","type": "radio-field","className":"col-xs-12 col-md-6","templateOptions":{"options":[{"value":"Yes","key":"Yes"},{"value":"No","key":"No"}],"question":"Do you require a Certificate of Currency for this property?"},"validators": {"validation": Validators.compose([])}}</v>
      </c>
      <c r="BF59" s="7" t="str">
        <f ca="1" xml:space="preserve">
IF(Table_Question_Sets[[#This Row],[Row]]="Yes","]},{""className"": ""row"",""fieldGroup"": [","")&amp;
Table_Question_Sets[[#This Row],[Config Field]]</f>
        <v>{"key": "certificateOfCurrency","type": "radio-field","className":"col-xs-12 col-md-6","templateOptions":{"options":[{"value":"Yes","key":"Yes"},{"value":"No","key":"No"}],"question":"Do you require a Certificate of Currency for this property?"},"validators": {"validation": Validators.compose([])}}</v>
      </c>
      <c r="BG5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"certificateOfCurrency","type": "radio-field","className":"col-xs-12 col-md-6","templateOptions":{"options":[{"value":"Yes","key":"Yes"},{"value":"No","key":"No"}],"question":"Do you require a Certificate of Currency for this property?"},"validators": {"validation": Validators.compose([])}}</v>
      </c>
      <c r="BH5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59" s="7" t="str">
        <f>IF(AND(Table_Question_Sets[[#This Row],[Header]]="",Table_Question_Sets[[#This Row],[Property]]&lt;&gt;"",Table_Question_Sets[[#This Row],[Field Type]]&lt;&gt;""),
""""&amp;Table_Question_Sets[[#This Row],[Key]]&amp;"""","")</f>
        <v>"certificateOfCurrency"</v>
      </c>
      <c r="BJ5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"certificateOfCurrency"</v>
      </c>
      <c r="BK59" s="7" t="str">
        <f>IF(AND(Table_Question_Sets[[#This Row],[Header]]&lt;&gt;"Yes",Table_Question_Sets[[#This Row],[Property]]&lt;&gt;"",Table_Question_Sets[[#This Row],[Workflow Role]]&lt;&gt;""),
""""&amp;Table_Question_Sets[[#This Row],[Workflow Role]]&amp;""":"""&amp;Table_Question_Sets[[#This Row],[Key]]&amp;"""","")</f>
        <v/>
      </c>
      <c r="BL59" s="7">
        <f ca="1">IF(Table_Question_Sets[[#This Row],[Header]]="Yes","",_xlfn.NUMBERVALUE(INDIRECT(SUBSTITUTE(ADDRESS(1,COLUMN(),4),"1","")&amp;ROW()+1))+IF(OR(Table_Question_Sets[[#This Row],[Value]]&lt;&gt;"",AND(Table_Question_Sets[[#This Row],[Data Type]]="Repeating",Table_Question_Sets[[#This Row],[Calculation Repeating]]&lt;&gt;"")),1,0))</f>
        <v>0</v>
      </c>
      <c r="BM59" s="7" t="str">
        <f ca="1" xml:space="preserve">
IF(Table_Question_Sets[[#This Row],[Data Type]]="Repeating",
OFFSET(Table_Repeating_Question_Sets[[#Headers],[Property]],MATCH(Table_Question_Sets[[#This Row],[Property]],Table_Repeating_Question_Sets[Property],0),MATCH("Calculation",Table_Repeating_Question_Sets[#Headers],0)-1,1,1),
"")</f>
        <v/>
      </c>
      <c r="BN5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5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59" s="7" t="str">
        <f ca="1">IF(ISNUMBER(Table_Question_Sets[[#This Row],[Config Use Row]]),INDEX(Table_Question_Sets[Config Rollup],Table_Question_Sets[[#This Row],[Config Use Row]]),"")</f>
        <v/>
      </c>
      <c r="BQ59" s="7" t="str">
        <f ca="1">IF(ISNUMBER(Table_Question_Sets[[#This Row],[Config Use Row]]),INDEX(Table_Question_Sets[Config Keys Nested Rollup],Table_Question_Sets[[#This Row],[Config Use Row]]),"")</f>
        <v/>
      </c>
      <c r="BR59" s="7" t="str">
        <f ca="1">IF(ISNUMBER(Table_Question_Sets[[#This Row],[Config Use Row]]),INDEX(Table_Question_Sets[Calculation Rollup],Table_Question_Sets[[#This Row],[Config Use Row]]),"")</f>
        <v/>
      </c>
    </row>
    <row r="60" spans="2:70" ht="29.25" thickBot="1">
      <c r="B60" s="3" t="s">
        <v>215</v>
      </c>
      <c r="C60" s="3" t="s">
        <v>71</v>
      </c>
      <c r="D60" s="3" t="str">
        <f ca="1">IF(Table_Question_Sets[[#This Row],[Header]]="Yes","",
IF(INDIRECT(SUBSTITUTE(ADDRESS(1,COLUMN(),4),"1","")&amp;ROW()-1)="",
INDIRECT(SUBSTITUTE(ADDRESS(1,COLUMN(Table_Question_Sets[[#This Row],[Property]]),4),"1","")&amp;ROW()-1),
INDIRECT(SUBSTITUTE(ADDRESS(1,COLUMN(),4),"1","")&amp;ROW()-1)))</f>
        <v/>
      </c>
      <c r="E60" s="3"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v>
      </c>
      <c r="F60" s="3" t="str">
        <f>IF(Table_Question_Sets[[#This Row],[Header]]="Yes","",IF(Table_Question_Sets[[#This Row],[Property]]&lt;&gt;"",SUBSTITUTE(Table_Question_Sets[[#This Row],[Property]]," ",""),""))</f>
        <v/>
      </c>
      <c r="G60" s="35"/>
      <c r="H60" s="3"/>
      <c r="I60" s="3"/>
      <c r="J60" s="3"/>
      <c r="K60" s="35"/>
      <c r="L60" s="45"/>
      <c r="M60" s="45"/>
      <c r="N60" s="19"/>
      <c r="O60" s="19"/>
      <c r="P60" s="19"/>
      <c r="Q60" s="19"/>
      <c r="R60" s="19"/>
      <c r="S60" s="19"/>
      <c r="T60" s="3"/>
      <c r="U60" s="3"/>
      <c r="V60" s="3"/>
      <c r="W60" s="3"/>
      <c r="X60" s="3"/>
      <c r="Y60" s="3"/>
      <c r="Z60" s="3"/>
      <c r="AA60" s="3"/>
      <c r="AB60" s="3"/>
      <c r="AC60" s="3"/>
      <c r="AD60" s="3"/>
      <c r="AE60" s="3"/>
      <c r="AF60" s="3"/>
      <c r="AG60" s="3"/>
      <c r="AH60" s="45"/>
      <c r="AI60" s="45"/>
      <c r="AJ60" s="3"/>
      <c r="AK60"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0" s="30"/>
      <c r="AM60" s="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0" s="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0" s="3"/>
      <c r="AP60" s="19"/>
      <c r="AQ60" s="3"/>
      <c r="AR60" s="3"/>
      <c r="AS60" s="3"/>
      <c r="AT60" s="3"/>
      <c r="AU60" s="3"/>
      <c r="AV60"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60" s="19" t="str">
        <f>IF(OR(Table_Question_Sets[[#This Row],[Header]]="Yes",Table_Question_Sets[[#This Row],[Text]]=""),"",IF(OR(Table_Question_Sets[[#This Row],[Text]]="true",Table_Question_Sets[[#This Row],[Text]]="false",ISNUMBER(Table_Question_Sets[[#This Row],[Text]])),Table_Question_Sets[[#This Row],[Text]],""""&amp;Table_Question_Sets[[#This Row],[Text]]&amp;""""))</f>
        <v/>
      </c>
      <c r="AX60" s="19" t="str">
        <f>IF(AND(Table_Question_Sets[[#This Row],[Header]]&lt;&gt;"Yes",Table_Question_Sets[[#This Row],[Property]]&lt;&gt;"",Table_Question_Sets[[#This Row],[Summary Label]]&lt;&gt;""),""""&amp;Table_Question_Sets[[#This Row],[Key]]&amp;""": """&amp;Table_Question_Sets[[#This Row],[Summary Label]]&amp;"""","")</f>
        <v/>
      </c>
      <c r="AY60" s="19" t="str">
        <f ca="1">IF(Table_Question_Sets[[#This Row],[Header]]="Yes","",_xlfn.NUMBERVALUE(INDIRECT(SUBSTITUTE(ADDRESS(1,COLUMN(),4),"1","")&amp;ROW()-1))+IF(Table_Question_Sets[[#This Row],[Property]]&lt;&gt;"",1,0))</f>
        <v/>
      </c>
      <c r="AZ60" s="19" t="str">
        <f ca="1">IF(Table_Question_Sets[[#This Row],[Header]]="Yes","",_xlfn.NUMBERVALUE(INDIRECT(SUBSTITUTE(ADDRESS(1,COLUMN(),4),"1","")&amp;ROW()+1))+IF(Table_Question_Sets[[#This Row],[Property]]&lt;&gt;"",1,0))</f>
        <v/>
      </c>
      <c r="BA60" s="19" t="str">
        <f t="array" aca="1" ref="BA6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0" s="1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0" s="1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0" s="1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0" s="1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0" s="3" t="str">
        <f xml:space="preserve">
IF(Table_Question_Sets[[#This Row],[Row]]="Yes","]},{""className"": ""row"",""fieldGroup"": [","")&amp;
Table_Question_Sets[[#This Row],[Config Field]]</f>
        <v/>
      </c>
      <c r="BG60" s="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0" s="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0" s="3" t="str">
        <f>IF(AND(Table_Question_Sets[[#This Row],[Header]]="",Table_Question_Sets[[#This Row],[Property]]&lt;&gt;"",Table_Question_Sets[[#This Row],[Field Type]]&lt;&gt;""),
""""&amp;Table_Question_Sets[[#This Row],[Key]]&amp;"""","")</f>
        <v/>
      </c>
      <c r="BJ60" s="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"disclosure":["disclosureHeading","history","historyDetails","declined","declinedDetails","bankruptcy","bankruptcyDetails","declaration"],</v>
      </c>
      <c r="BK60" s="3" t="str">
        <f>IF(AND(Table_Question_Sets[[#This Row],[Header]]&lt;&gt;"Yes",Table_Question_Sets[[#This Row],[Property]]&lt;&gt;"",Table_Question_Sets[[#This Row],[Workflow Role]]&lt;&gt;""),
""""&amp;Table_Question_Sets[[#This Row],[Workflow Role]]&amp;""":"""&amp;Table_Question_Sets[[#This Row],[Key]]&amp;"""","")</f>
        <v/>
      </c>
      <c r="BL60" s="3" t="str">
        <f ca="1">IF(Table_Question_Sets[[#This Row],[Header]]="Yes","",_xlfn.NUMBERVALUE(INDIRECT(SUBSTITUTE(ADDRESS(1,COLUMN(),4),"1","")&amp;ROW()+1))+IF(OR(Table_Question_Sets[[#This Row],[Value]]&lt;&gt;"",AND(Table_Question_Sets[[#This Row],[Data Type]]="Repeating",Table_Question_Sets[[#This Row],[Calculation Repeating]]&lt;&gt;"")),1,0))</f>
        <v/>
      </c>
      <c r="BM60" s="3" t="str">
        <f ca="1" xml:space="preserve">
IF(Table_Question_Sets[[#This Row],[Data Type]]="Repeating",
OFFSET(Table_Repeating_Question_Sets[[#Headers],[Property]],MATCH(Table_Question_Sets[[#This Row],[Property]],Table_Repeating_Question_Sets[Property],0),MATCH("Calculation",Table_Repeating_Question_Sets[#Headers],0)-1,1,1),
"")</f>
        <v/>
      </c>
      <c r="BN60" s="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0" s="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"disclosure":{"history": "No","historyDetails": "N/A","declined": "No","declinedDetails": "N/A","bankruptcy": "No","bankruptcyDetails": "N/A","declaration": "Yes"},</v>
      </c>
      <c r="BP60" s="3" t="str">
        <f ca="1">IF(ISNUMBER(Table_Question_Sets[[#This Row],[Config Use Row]]),INDEX(Table_Question_Sets[Config Rollup],Table_Question_Sets[[#This Row],[Config Use Row]]),"")</f>
        <v/>
      </c>
      <c r="BQ60" s="3" t="str">
        <f ca="1">IF(ISNUMBER(Table_Question_Sets[[#This Row],[Config Use Row]]),INDEX(Table_Question_Sets[Config Keys Nested Rollup],Table_Question_Sets[[#This Row],[Config Use Row]]),"")</f>
        <v/>
      </c>
      <c r="BR60" s="3" t="str">
        <f ca="1">IF(ISNUMBER(Table_Question_Sets[[#This Row],[Config Use Row]]),INDEX(Table_Question_Sets[Calculation Rollup],Table_Question_Sets[[#This Row],[Config Use Row]]),"")</f>
        <v/>
      </c>
    </row>
    <row r="61" spans="2:70" s="13" customFormat="1" ht="21" hidden="1" customHeight="1">
      <c r="B61" s="7"/>
      <c r="C61" s="7"/>
      <c r="D61" s="7" t="str">
        <f ca="1">IF(Table_Question_Sets[[#This Row],[Header]]="Yes","",
IF(INDIRECT(SUBSTITUTE(ADDRESS(1,COLUMN(),4),"1","")&amp;ROW()-1)="",
INDIRECT(SUBSTITUTE(ADDRESS(1,COLUMN(Table_Question_Sets[[#This Row],[Property]]),4),"1","")&amp;ROW()-1),
INDIRECT(SUBSTITUTE(ADDRESS(1,COLUMN(),4),"1","")&amp;ROW()-1)))</f>
        <v>Disclosure</v>
      </c>
      <c r="E6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61" s="7" t="str">
        <f>IF(Table_Question_Sets[[#This Row],[Header]]="Yes","",IF(Table_Question_Sets[[#This Row],[Property]]&lt;&gt;"",SUBSTITUTE(Table_Question_Sets[[#This Row],[Property]]," ",""),""))</f>
        <v/>
      </c>
      <c r="G61" s="52"/>
      <c r="H61" s="7"/>
      <c r="I61" s="7"/>
      <c r="J61" s="7"/>
      <c r="K61" s="36"/>
      <c r="L61" s="46"/>
      <c r="M61" s="46"/>
      <c r="N61" s="16"/>
      <c r="O61" s="16"/>
      <c r="P61" s="16"/>
      <c r="Q61" s="16"/>
      <c r="R61" s="16"/>
      <c r="S61" s="16"/>
      <c r="T61" s="7"/>
      <c r="U61" s="7"/>
      <c r="V61" s="7"/>
      <c r="W61" s="7"/>
      <c r="X61" s="7"/>
      <c r="Y61" s="7"/>
      <c r="Z61" s="7"/>
      <c r="AA61" s="7"/>
      <c r="AB61" s="7"/>
      <c r="AC61" s="7"/>
      <c r="AD61" s="7"/>
      <c r="AE61" s="7"/>
      <c r="AF61" s="7"/>
      <c r="AG61" s="7"/>
      <c r="AH61" s="46"/>
      <c r="AI61" s="46"/>
      <c r="AJ61" s="7"/>
      <c r="AK61"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1" s="92"/>
      <c r="AM6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1" s="7"/>
      <c r="AP61" s="16"/>
      <c r="AQ61" s="7"/>
      <c r="AR61" s="7"/>
      <c r="AS61" s="7"/>
      <c r="AT61" s="7"/>
      <c r="AU61" s="7"/>
      <c r="AV6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61" s="16" t="str">
        <f>IF(OR(Table_Question_Sets[[#This Row],[Header]]="Yes",Table_Question_Sets[[#This Row],[Text]]=""),"",IF(OR(Table_Question_Sets[[#This Row],[Text]]="true",Table_Question_Sets[[#This Row],[Text]]="false",ISNUMBER(Table_Question_Sets[[#This Row],[Text]])),Table_Question_Sets[[#This Row],[Text]],""""&amp;Table_Question_Sets[[#This Row],[Text]]&amp;""""))</f>
        <v/>
      </c>
      <c r="AX61" s="16" t="str">
        <f>IF(AND(Table_Question_Sets[[#This Row],[Header]]&lt;&gt;"Yes",Table_Question_Sets[[#This Row],[Property]]&lt;&gt;"",Table_Question_Sets[[#This Row],[Summary Label]]&lt;&gt;""),""""&amp;Table_Question_Sets[[#This Row],[Key]]&amp;""": """&amp;Table_Question_Sets[[#This Row],[Summary Label]]&amp;"""","")</f>
        <v/>
      </c>
      <c r="AY61" s="16">
        <f ca="1">IF(Table_Question_Sets[[#This Row],[Header]]="Yes","",_xlfn.NUMBERVALUE(INDIRECT(SUBSTITUTE(ADDRESS(1,COLUMN(),4),"1","")&amp;ROW()-1))+IF(Table_Question_Sets[[#This Row],[Property]]&lt;&gt;"",1,0))</f>
        <v>0</v>
      </c>
      <c r="AZ61" s="16">
        <f ca="1">IF(Table_Question_Sets[[#This Row],[Header]]="Yes","",_xlfn.NUMBERVALUE(INDIRECT(SUBSTITUTE(ADDRESS(1,COLUMN(),4),"1","")&amp;ROW()+1))+IF(Table_Question_Sets[[#This Row],[Property]]&lt;&gt;"",1,0))</f>
        <v>8</v>
      </c>
      <c r="BA61" s="16" t="str">
        <f t="array" aca="1" ref="BA6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1"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61"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1" s="16"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61" s="1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61" s="7" t="str">
        <f xml:space="preserve">
IF(Table_Question_Sets[[#This Row],[Row]]="Yes","]},{""className"": ""row"",""fieldGroup"": [","")&amp;
Table_Question_Sets[[#This Row],[Config Field]]</f>
        <v/>
      </c>
      <c r="BG6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1" s="7" t="str">
        <f>IF(AND(Table_Question_Sets[[#This Row],[Header]]="",Table_Question_Sets[[#This Row],[Property]]&lt;&gt;"",Table_Question_Sets[[#This Row],[Field Type]]&lt;&gt;""),
""""&amp;Table_Question_Sets[[#This Row],[Key]]&amp;"""","")</f>
        <v/>
      </c>
      <c r="BJ6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"disclosureHeading","history","historyDetails","declined","declinedDetails","bankruptcy","bankruptcyDetails","declaration"</v>
      </c>
      <c r="BK61" s="7" t="str">
        <f>IF(AND(Table_Question_Sets[[#This Row],[Header]]&lt;&gt;"Yes",Table_Question_Sets[[#This Row],[Property]]&lt;&gt;"",Table_Question_Sets[[#This Row],[Workflow Role]]&lt;&gt;""),
""""&amp;Table_Question_Sets[[#This Row],[Workflow Role]]&amp;""":"""&amp;Table_Question_Sets[[#This Row],[Key]]&amp;"""","")</f>
        <v/>
      </c>
      <c r="BL61" s="7">
        <f ca="1">IF(Table_Question_Sets[[#This Row],[Header]]="Yes","",_xlfn.NUMBERVALUE(INDIRECT(SUBSTITUTE(ADDRESS(1,COLUMN(),4),"1","")&amp;ROW()+1))+IF(OR(Table_Question_Sets[[#This Row],[Value]]&lt;&gt;"",AND(Table_Question_Sets[[#This Row],[Data Type]]="Repeating",Table_Question_Sets[[#This Row],[Calculation Repeating]]&lt;&gt;"")),1,0))</f>
        <v>4</v>
      </c>
      <c r="BM61" s="7" t="str">
        <f ca="1" xml:space="preserve">
IF(Table_Question_Sets[[#This Row],[Data Type]]="Repeating",
OFFSET(Table_Repeating_Question_Sets[[#Headers],[Property]],MATCH(Table_Question_Sets[[#This Row],[Property]],Table_Repeating_Question_Sets[Property],0),MATCH("Calculation",Table_Repeating_Question_Sets[#Headers],0)-1,1,1),
"")</f>
        <v/>
      </c>
      <c r="BN6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"No","historyDetails": "N/A","declined": "No","declinedDetails": "N/A","bankruptcy": "No","bankruptcyDetails": "N/A","declaration": "Yes"</v>
      </c>
      <c r="BP61" s="7" t="str">
        <f ca="1">IF(ISNUMBER(Table_Question_Sets[[#This Row],[Config Use Row]]),INDEX(Table_Question_Sets[Config Rollup],Table_Question_Sets[[#This Row],[Config Use Row]]),"")</f>
        <v/>
      </c>
      <c r="BQ61" s="7" t="str">
        <f ca="1">IF(ISNUMBER(Table_Question_Sets[[#This Row],[Config Use Row]]),INDEX(Table_Question_Sets[Config Keys Nested Rollup],Table_Question_Sets[[#This Row],[Config Use Row]]),"")</f>
        <v/>
      </c>
      <c r="BR61" s="7" t="str">
        <f ca="1">IF(ISNUMBER(Table_Question_Sets[[#This Row],[Config Use Row]]),INDEX(Table_Question_Sets[Calculation Rollup],Table_Question_Sets[[#This Row],[Config Use Row]]),"")</f>
        <v/>
      </c>
    </row>
    <row r="62" spans="2:70" s="13" customFormat="1" ht="21" customHeight="1">
      <c r="B62" s="7" t="s">
        <v>216</v>
      </c>
      <c r="C62" s="7"/>
      <c r="D62" s="7" t="str">
        <f ca="1">IF(Table_Question_Sets[[#This Row],[Header]]="Yes","",
IF(INDIRECT(SUBSTITUTE(ADDRESS(1,COLUMN(),4),"1","")&amp;ROW()-1)="",
INDIRECT(SUBSTITUTE(ADDRESS(1,COLUMN(Table_Question_Sets[[#This Row],[Property]]),4),"1","")&amp;ROW()-1),
INDIRECT(SUBSTITUTE(ADDRESS(1,COLUMN(),4),"1","")&amp;ROW()-1)))</f>
        <v>Disclosure</v>
      </c>
      <c r="E6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disclosureHeading</v>
      </c>
      <c r="F62" s="7" t="str">
        <f>IF(Table_Question_Sets[[#This Row],[Header]]="Yes","",IF(Table_Question_Sets[[#This Row],[Property]]&lt;&gt;"",SUBSTITUTE(Table_Question_Sets[[#This Row],[Property]]," ",""),""))</f>
        <v>DisclosureHeading</v>
      </c>
      <c r="G62" s="52"/>
      <c r="H62" s="7" t="s">
        <v>77</v>
      </c>
      <c r="I62" s="7" t="s">
        <v>77</v>
      </c>
      <c r="J62" s="7"/>
      <c r="K62" s="36"/>
      <c r="L62" s="46"/>
      <c r="M62" s="46"/>
      <c r="N62" s="36"/>
      <c r="O62" s="36" t="s">
        <v>78</v>
      </c>
      <c r="P62" s="36"/>
      <c r="Q62" s="36"/>
      <c r="R62" s="36"/>
      <c r="S62" s="36"/>
      <c r="T62" s="7"/>
      <c r="U62" s="7"/>
      <c r="V62" s="7"/>
      <c r="W62" s="7"/>
      <c r="X62" s="7" t="s">
        <v>217</v>
      </c>
      <c r="Y62" s="7"/>
      <c r="Z62" s="7"/>
      <c r="AA62" s="7"/>
      <c r="AB62" s="7"/>
      <c r="AC62" s="7"/>
      <c r="AD62" s="7"/>
      <c r="AE62" s="7"/>
      <c r="AF62" s="7"/>
      <c r="AG62" s="7"/>
      <c r="AH62" s="46"/>
      <c r="AI62" s="46"/>
      <c r="AJ62" s="7"/>
      <c r="AK62"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62" s="92"/>
      <c r="AM6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2" s="7"/>
      <c r="AP62" s="16"/>
      <c r="AQ62" s="7"/>
      <c r="AR62" s="7"/>
      <c r="AS62" s="7"/>
      <c r="AT62" s="7"/>
      <c r="AU62" s="7"/>
      <c r="AV6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62" s="16" t="str">
        <f>IF(OR(Table_Question_Sets[[#This Row],[Header]]="Yes",Table_Question_Sets[[#This Row],[Text]]=""),"",IF(OR(Table_Question_Sets[[#This Row],[Text]]="true",Table_Question_Sets[[#This Row],[Text]]="false",ISNUMBER(Table_Question_Sets[[#This Row],[Text]])),Table_Question_Sets[[#This Row],[Text]],""""&amp;Table_Question_Sets[[#This Row],[Text]]&amp;""""))</f>
        <v/>
      </c>
      <c r="AX62" s="16" t="str">
        <f>IF(AND(Table_Question_Sets[[#This Row],[Header]]&lt;&gt;"Yes",Table_Question_Sets[[#This Row],[Property]]&lt;&gt;"",Table_Question_Sets[[#This Row],[Summary Label]]&lt;&gt;""),""""&amp;Table_Question_Sets[[#This Row],[Key]]&amp;""": """&amp;Table_Question_Sets[[#This Row],[Summary Label]]&amp;"""","")</f>
        <v/>
      </c>
      <c r="AY62" s="16">
        <f ca="1">IF(Table_Question_Sets[[#This Row],[Header]]="Yes","",_xlfn.NUMBERVALUE(INDIRECT(SUBSTITUTE(ADDRESS(1,COLUMN(),4),"1","")&amp;ROW()-1))+IF(Table_Question_Sets[[#This Row],[Property]]&lt;&gt;"",1,0))</f>
        <v>1</v>
      </c>
      <c r="AZ62" s="16">
        <f ca="1">IF(Table_Question_Sets[[#This Row],[Header]]="Yes","",_xlfn.NUMBERVALUE(INDIRECT(SUBSTITUTE(ADDRESS(1,COLUMN(),4),"1","")&amp;ROW()+1))+IF(Table_Question_Sets[[#This Row],[Property]]&lt;&gt;"",1,0))</f>
        <v>8</v>
      </c>
      <c r="BA62" s="16" t="str">
        <f t="array" aca="1" ref="BA6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2"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62"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2"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"templateOptions":{"content":{"heading2":"Duty of Disclosure"}}</v>
      </c>
      <c r="BE6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"disclosureHeading","type": "content-field","className":"col-xs-12","templateOptions":{"content":{"heading2":"Duty of Disclosure"}},"validators": {"validation": Validators.compose([])}}</v>
      </c>
      <c r="BF62" s="7" t="str">
        <f ca="1" xml:space="preserve">
IF(Table_Question_Sets[[#This Row],[Row]]="Yes","]},{""className"": ""row"",""fieldGroup"": [","")&amp;
Table_Question_Sets[[#This Row],[Config Field]]</f>
        <v>{"key": "disclosureHeading","type": "content-field","className":"col-xs-12","templateOptions":{"content":{"heading2":"Duty of Disclosure"}},"validators": {"validation": Validators.compose([])}}</v>
      </c>
      <c r="BG6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2" s="7" t="str">
        <f>IF(AND(Table_Question_Sets[[#This Row],[Header]]="",Table_Question_Sets[[#This Row],[Property]]&lt;&gt;"",Table_Question_Sets[[#This Row],[Field Type]]&lt;&gt;""),
""""&amp;Table_Question_Sets[[#This Row],[Key]]&amp;"""","")</f>
        <v>"disclosureHeading"</v>
      </c>
      <c r="BJ6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"disclosureHeading","history","historyDetails","declined","declinedDetails","bankruptcy","bankruptcyDetails","declaration"</v>
      </c>
      <c r="BK62" s="7" t="str">
        <f>IF(AND(Table_Question_Sets[[#This Row],[Header]]&lt;&gt;"Yes",Table_Question_Sets[[#This Row],[Property]]&lt;&gt;"",Table_Question_Sets[[#This Row],[Workflow Role]]&lt;&gt;""),
""""&amp;Table_Question_Sets[[#This Row],[Workflow Role]]&amp;""":"""&amp;Table_Question_Sets[[#This Row],[Key]]&amp;"""","")</f>
        <v/>
      </c>
      <c r="BL62" s="7">
        <f ca="1">IF(Table_Question_Sets[[#This Row],[Header]]="Yes","",_xlfn.NUMBERVALUE(INDIRECT(SUBSTITUTE(ADDRESS(1,COLUMN(),4),"1","")&amp;ROW()+1))+IF(OR(Table_Question_Sets[[#This Row],[Value]]&lt;&gt;"",AND(Table_Question_Sets[[#This Row],[Data Type]]="Repeating",Table_Question_Sets[[#This Row],[Calculation Repeating]]&lt;&gt;"")),1,0))</f>
        <v>4</v>
      </c>
      <c r="BM62" s="7" t="str">
        <f ca="1" xml:space="preserve">
IF(Table_Question_Sets[[#This Row],[Data Type]]="Repeating",
OFFSET(Table_Repeating_Question_Sets[[#Headers],[Property]],MATCH(Table_Question_Sets[[#This Row],[Property]],Table_Repeating_Question_Sets[Property],0),MATCH("Calculation",Table_Repeating_Question_Sets[#Headers],0)-1,1,1),
"")</f>
        <v/>
      </c>
      <c r="BN6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6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"No","historyDetails": "N/A","declined": "No","declinedDetails": "N/A","bankruptcy": "No","bankruptcyDetails": "N/A","declaration": "Yes"</v>
      </c>
      <c r="BP62" s="7" t="str">
        <f ca="1">IF(ISNUMBER(Table_Question_Sets[[#This Row],[Config Use Row]]),INDEX(Table_Question_Sets[Config Rollup],Table_Question_Sets[[#This Row],[Config Use Row]]),"")</f>
        <v/>
      </c>
      <c r="BQ62" s="7" t="str">
        <f ca="1">IF(ISNUMBER(Table_Question_Sets[[#This Row],[Config Use Row]]),INDEX(Table_Question_Sets[Config Keys Nested Rollup],Table_Question_Sets[[#This Row],[Config Use Row]]),"")</f>
        <v/>
      </c>
      <c r="BR62" s="7" t="str">
        <f ca="1">IF(ISNUMBER(Table_Question_Sets[[#This Row],[Config Use Row]]),INDEX(Table_Question_Sets[Calculation Rollup],Table_Question_Sets[[#This Row],[Config Use Row]]),"")</f>
        <v/>
      </c>
    </row>
    <row r="63" spans="2:70" s="13" customFormat="1" ht="21" customHeight="1">
      <c r="B63" s="7" t="s">
        <v>218</v>
      </c>
      <c r="C63" s="92"/>
      <c r="D63" s="7" t="str">
        <f ca="1">IF(Table_Question_Sets[[#This Row],[Header]]="Yes","",
IF(INDIRECT(SUBSTITUTE(ADDRESS(1,COLUMN(),4),"1","")&amp;ROW()-1)="",
INDIRECT(SUBSTITUTE(ADDRESS(1,COLUMN(Table_Question_Sets[[#This Row],[Property]]),4),"1","")&amp;ROW()-1),
INDIRECT(SUBSTITUTE(ADDRESS(1,COLUMN(),4),"1","")&amp;ROW()-1)))</f>
        <v>Disclosure</v>
      </c>
      <c r="E6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v>
      </c>
      <c r="F63" s="7" t="str">
        <f>IF(Table_Question_Sets[[#This Row],[Header]]="Yes","",IF(Table_Question_Sets[[#This Row],[Property]]&lt;&gt;"",SUBSTITUTE(Table_Question_Sets[[#This Row],[Property]]," ",""),""))</f>
        <v>History</v>
      </c>
      <c r="G63" s="52" t="s">
        <v>219</v>
      </c>
      <c r="H63" s="7" t="s">
        <v>47</v>
      </c>
      <c r="I63" s="7" t="s">
        <v>73</v>
      </c>
      <c r="J63" s="7" t="s">
        <v>74</v>
      </c>
      <c r="K63" s="38" t="s">
        <v>71</v>
      </c>
      <c r="L63" s="46"/>
      <c r="M63" s="46"/>
      <c r="N63" s="16"/>
      <c r="O63" s="36" t="s">
        <v>78</v>
      </c>
      <c r="P63" s="36"/>
      <c r="Q63" s="36"/>
      <c r="R63" s="36"/>
      <c r="S63" s="16"/>
      <c r="T63" s="7"/>
      <c r="U63" s="7" t="s">
        <v>220</v>
      </c>
      <c r="V63" s="7"/>
      <c r="W63" s="7"/>
      <c r="X63" s="7"/>
      <c r="Y63" s="7" t="s">
        <v>218</v>
      </c>
      <c r="Z63" s="7"/>
      <c r="AA63" s="7"/>
      <c r="AB63" s="7"/>
      <c r="AC63" s="7"/>
      <c r="AD63" s="7"/>
      <c r="AE63" s="7"/>
      <c r="AF63" s="7"/>
      <c r="AG63" s="7"/>
      <c r="AH63" s="46"/>
      <c r="AI63" s="46"/>
      <c r="AJ63" s="7" t="s">
        <v>219</v>
      </c>
      <c r="AK63"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No</v>
      </c>
      <c r="AL63" s="92"/>
      <c r="AM6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3" s="7"/>
      <c r="AP63" s="16"/>
      <c r="AQ63" s="7"/>
      <c r="AR63" s="7"/>
      <c r="AS63" s="7"/>
      <c r="AT63" s="7"/>
      <c r="AU63" s="7"/>
      <c r="AV6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W63" s="16" t="str">
        <f>IF(OR(Table_Question_Sets[[#This Row],[Header]]="Yes",Table_Question_Sets[[#This Row],[Text]]=""),"",IF(OR(Table_Question_Sets[[#This Row],[Text]]="true",Table_Question_Sets[[#This Row],[Text]]="false",ISNUMBER(Table_Question_Sets[[#This Row],[Text]])),Table_Question_Sets[[#This Row],[Text]],""""&amp;Table_Question_Sets[[#This Row],[Text]]&amp;""""))</f>
        <v>"No"</v>
      </c>
      <c r="AX63" s="16" t="str">
        <f>IF(AND(Table_Question_Sets[[#This Row],[Header]]&lt;&gt;"Yes",Table_Question_Sets[[#This Row],[Property]]&lt;&gt;"",Table_Question_Sets[[#This Row],[Summary Label]]&lt;&gt;""),""""&amp;Table_Question_Sets[[#This Row],[Key]]&amp;""": """&amp;Table_Question_Sets[[#This Row],[Summary Label]]&amp;"""","")</f>
        <v/>
      </c>
      <c r="AY63" s="16">
        <f ca="1">IF(Table_Question_Sets[[#This Row],[Header]]="Yes","",_xlfn.NUMBERVALUE(INDIRECT(SUBSTITUTE(ADDRESS(1,COLUMN(),4),"1","")&amp;ROW()-1))+IF(Table_Question_Sets[[#This Row],[Property]]&lt;&gt;"",1,0))</f>
        <v>2</v>
      </c>
      <c r="AZ63" s="16">
        <f ca="1">IF(Table_Question_Sets[[#This Row],[Header]]="Yes","",_xlfn.NUMBERVALUE(INDIRECT(SUBSTITUTE(ADDRESS(1,COLUMN(),4),"1","")&amp;ROW()+1))+IF(Table_Question_Sets[[#This Row],[Property]]&lt;&gt;"",1,0))</f>
        <v>7</v>
      </c>
      <c r="BA63" s="16" t="str">
        <f t="array" aca="1" ref="BA6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63"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63"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3"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
      </c>
      <c r="BE6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v>
      </c>
      <c r="BF63" s="7" t="str">
        <f ca="1" xml:space="preserve">
IF(Table_Question_Sets[[#This Row],[Row]]="Yes","]},{""className"": ""row"",""fieldGroup"": [","")&amp;
Table_Question_Sets[[#This Row],[Config Field]]</f>
        <v>{"key":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v>
      </c>
      <c r="BG6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3" s="7" t="str">
        <f>IF(AND(Table_Question_Sets[[#This Row],[Header]]="",Table_Question_Sets[[#This Row],[Property]]&lt;&gt;"",Table_Question_Sets[[#This Row],[Field Type]]&lt;&gt;""),
""""&amp;Table_Question_Sets[[#This Row],[Key]]&amp;"""","")</f>
        <v>"history"</v>
      </c>
      <c r="BJ6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"history","historyDetails","declined","declinedDetails","bankruptcy","bankruptcyDetails","declaration"</v>
      </c>
      <c r="BK63" s="7" t="str">
        <f>IF(AND(Table_Question_Sets[[#This Row],[Header]]&lt;&gt;"Yes",Table_Question_Sets[[#This Row],[Property]]&lt;&gt;"",Table_Question_Sets[[#This Row],[Workflow Role]]&lt;&gt;""),
""""&amp;Table_Question_Sets[[#This Row],[Workflow Role]]&amp;""":"""&amp;Table_Question_Sets[[#This Row],[Key]]&amp;"""","")</f>
        <v/>
      </c>
      <c r="BL63" s="7">
        <f ca="1">IF(Table_Question_Sets[[#This Row],[Header]]="Yes","",_xlfn.NUMBERVALUE(INDIRECT(SUBSTITUTE(ADDRESS(1,COLUMN(),4),"1","")&amp;ROW()+1))+IF(OR(Table_Question_Sets[[#This Row],[Value]]&lt;&gt;"",AND(Table_Question_Sets[[#This Row],[Data Type]]="Repeating",Table_Question_Sets[[#This Row],[Calculation Repeating]]&lt;&gt;"")),1,0))</f>
        <v>4</v>
      </c>
      <c r="BM63" s="7" t="str">
        <f ca="1" xml:space="preserve">
IF(Table_Question_Sets[[#This Row],[Data Type]]="Repeating",
OFFSET(Table_Repeating_Question_Sets[[#Headers],[Property]],MATCH(Table_Question_Sets[[#This Row],[Property]],Table_Repeating_Question_Sets[Property],0),MATCH("Calculation",Table_Repeating_Question_Sets[#Headers],0)-1,1,1),
"")</f>
        <v/>
      </c>
      <c r="BN6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"history": "No"</v>
      </c>
      <c r="BO6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 "No","historyDetails": "N/A","declined": "No","declinedDetails": "N/A","bankruptcy": "No","bankruptcyDetails": "N/A","declaration": "Yes"</v>
      </c>
      <c r="BP63" s="7" t="str">
        <f ca="1">IF(ISNUMBER(Table_Question_Sets[[#This Row],[Config Use Row]]),INDEX(Table_Question_Sets[Config Rollup],Table_Question_Sets[[#This Row],[Config Use Row]]),"")</f>
        <v/>
      </c>
      <c r="BQ63" s="7" t="str">
        <f ca="1">IF(ISNUMBER(Table_Question_Sets[[#This Row],[Config Use Row]]),INDEX(Table_Question_Sets[Config Keys Nested Rollup],Table_Question_Sets[[#This Row],[Config Use Row]]),"")</f>
        <v/>
      </c>
      <c r="BR63" s="7" t="str">
        <f ca="1">IF(ISNUMBER(Table_Question_Sets[[#This Row],[Config Use Row]]),INDEX(Table_Question_Sets[Calculation Rollup],Table_Question_Sets[[#This Row],[Config Use Row]]),"")</f>
        <v/>
      </c>
    </row>
    <row r="64" spans="2:70" s="13" customFormat="1" ht="21" customHeight="1">
      <c r="B64" s="7" t="s">
        <v>221</v>
      </c>
      <c r="C64" s="92"/>
      <c r="D64" s="7" t="str">
        <f ca="1">IF(Table_Question_Sets[[#This Row],[Header]]="Yes","",
IF(INDIRECT(SUBSTITUTE(ADDRESS(1,COLUMN(),4),"1","")&amp;ROW()-1)="",
INDIRECT(SUBSTITUTE(ADDRESS(1,COLUMN(Table_Question_Sets[[#This Row],[Property]]),4),"1","")&amp;ROW()-1),
INDIRECT(SUBSTITUTE(ADDRESS(1,COLUMN(),4),"1","")&amp;ROW()-1)))</f>
        <v>Disclosure</v>
      </c>
      <c r="E6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historyDetails</v>
      </c>
      <c r="F64" s="7" t="str">
        <f>IF(Table_Question_Sets[[#This Row],[Header]]="Yes","",IF(Table_Question_Sets[[#This Row],[Property]]&lt;&gt;"",SUBSTITUTE(Table_Question_Sets[[#This Row],[Property]]," ",""),""))</f>
        <v>HistoryDetails</v>
      </c>
      <c r="G64" s="52"/>
      <c r="H64" s="7" t="s">
        <v>47</v>
      </c>
      <c r="I64" s="7" t="s">
        <v>222</v>
      </c>
      <c r="J64" s="7"/>
      <c r="K64" s="38" t="s">
        <v>71</v>
      </c>
      <c r="L64" s="46"/>
      <c r="M64" s="46"/>
      <c r="N64" s="16"/>
      <c r="O64" s="16"/>
      <c r="P64" s="16"/>
      <c r="Q64" s="16"/>
      <c r="R64" s="16"/>
      <c r="S64" s="16"/>
      <c r="T64" s="7"/>
      <c r="U64" s="8" t="s">
        <v>223</v>
      </c>
      <c r="V64" s="92" t="s">
        <v>224</v>
      </c>
      <c r="W64" s="7"/>
      <c r="X64" s="7"/>
      <c r="Y64" s="7"/>
      <c r="Z64" s="7"/>
      <c r="AA64" s="7"/>
      <c r="AB64" s="7"/>
      <c r="AC64" s="7"/>
      <c r="AD64" s="7"/>
      <c r="AE64" s="7"/>
      <c r="AF64" s="7"/>
      <c r="AG64" s="7"/>
      <c r="AH64" s="46"/>
      <c r="AI64" s="46"/>
      <c r="AJ64" s="8" t="s">
        <v>225</v>
      </c>
      <c r="AK64"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N/A</v>
      </c>
      <c r="AL64" s="92"/>
      <c r="AM6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4" s="7"/>
      <c r="AP64" s="16"/>
      <c r="AQ64" s="7"/>
      <c r="AR64" s="7"/>
      <c r="AS64" s="7"/>
      <c r="AT64" s="7"/>
      <c r="AU64" s="7"/>
      <c r="AV64"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N/A</v>
      </c>
      <c r="AW64" s="16" t="str">
        <f>IF(OR(Table_Question_Sets[[#This Row],[Header]]="Yes",Table_Question_Sets[[#This Row],[Text]]=""),"",IF(OR(Table_Question_Sets[[#This Row],[Text]]="true",Table_Question_Sets[[#This Row],[Text]]="false",ISNUMBER(Table_Question_Sets[[#This Row],[Text]])),Table_Question_Sets[[#This Row],[Text]],""""&amp;Table_Question_Sets[[#This Row],[Text]]&amp;""""))</f>
        <v>"N/A"</v>
      </c>
      <c r="AX64" s="16" t="str">
        <f>IF(AND(Table_Question_Sets[[#This Row],[Header]]&lt;&gt;"Yes",Table_Question_Sets[[#This Row],[Property]]&lt;&gt;"",Table_Question_Sets[[#This Row],[Summary Label]]&lt;&gt;""),""""&amp;Table_Question_Sets[[#This Row],[Key]]&amp;""": """&amp;Table_Question_Sets[[#This Row],[Summary Label]]&amp;"""","")</f>
        <v/>
      </c>
      <c r="AY64" s="16">
        <f ca="1">IF(Table_Question_Sets[[#This Row],[Header]]="Yes","",_xlfn.NUMBERVALUE(INDIRECT(SUBSTITUTE(ADDRESS(1,COLUMN(),4),"1","")&amp;ROW()-1))+IF(Table_Question_Sets[[#This Row],[Property]]&lt;&gt;"",1,0))</f>
        <v>3</v>
      </c>
      <c r="AZ64" s="16">
        <f ca="1">IF(Table_Question_Sets[[#This Row],[Header]]="Yes","",_xlfn.NUMBERVALUE(INDIRECT(SUBSTITUTE(ADDRESS(1,COLUMN(),4),"1","")&amp;ROW()+1))+IF(Table_Question_Sets[[#This Row],[Property]]&lt;&gt;"",1,0))</f>
        <v>6</v>
      </c>
      <c r="BA64" s="16" t="str">
        <f t="array" aca="1" ref="BA6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4"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'history != \'Yes\'')])}</v>
      </c>
      <c r="BC64"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4"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details:","hideCondition":"history != 'Yes'"}</v>
      </c>
      <c r="BE64"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"historyDetails","type": "textarea-field","className":"col-xs-12","templateOptions":{"question":"Please provide all relevant details:","hideCondition":"history != 'Yes'"},"validators": {"validation": Validators.compose([ValidationService.required('true', 'history != \'Yes\'')])}}</v>
      </c>
      <c r="BF64" s="7" t="str">
        <f ca="1" xml:space="preserve">
IF(Table_Question_Sets[[#This Row],[Row]]="Yes","]},{""className"": ""row"",""fieldGroup"": [","")&amp;
Table_Question_Sets[[#This Row],[Config Field]]</f>
        <v>{"key": "historyDetails","type": "textarea-field","className":"col-xs-12","templateOptions":{"question":"Please provide all relevant details:","hideCondition":"history != 'Yes'"},"validators": {"validation": Validators.compose([ValidationService.required('true', 'history != \'Yes\'')])}}</v>
      </c>
      <c r="BG6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"historyDetails","type": "textarea-field","className":"col-xs-12","templateOptions":{"question":"Please provide all relevant details:","hideCondition":"history != 'Yes'"},"validators": {"validation": Validators.compose([ValidationService.required('true', 'history != \'Yes\'')])}},{"key":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4" s="7" t="str">
        <f>IF(AND(Table_Question_Sets[[#This Row],[Header]]="",Table_Question_Sets[[#This Row],[Property]]&lt;&gt;"",Table_Question_Sets[[#This Row],[Field Type]]&lt;&gt;""),
""""&amp;Table_Question_Sets[[#This Row],[Key]]&amp;"""","")</f>
        <v>"historyDetails"</v>
      </c>
      <c r="BJ6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"historyDetails","declined","declinedDetails","bankruptcy","bankruptcyDetails","declaration"</v>
      </c>
      <c r="BK64" s="7" t="str">
        <f>IF(AND(Table_Question_Sets[[#This Row],[Header]]&lt;&gt;"Yes",Table_Question_Sets[[#This Row],[Property]]&lt;&gt;"",Table_Question_Sets[[#This Row],[Workflow Role]]&lt;&gt;""),
""""&amp;Table_Question_Sets[[#This Row],[Workflow Role]]&amp;""":"""&amp;Table_Question_Sets[[#This Row],[Key]]&amp;"""","")</f>
        <v/>
      </c>
      <c r="BL64" s="7">
        <f ca="1">IF(Table_Question_Sets[[#This Row],[Header]]="Yes","",_xlfn.NUMBERVALUE(INDIRECT(SUBSTITUTE(ADDRESS(1,COLUMN(),4),"1","")&amp;ROW()+1))+IF(OR(Table_Question_Sets[[#This Row],[Value]]&lt;&gt;"",AND(Table_Question_Sets[[#This Row],[Data Type]]="Repeating",Table_Question_Sets[[#This Row],[Calculation Repeating]]&lt;&gt;"")),1,0))</f>
        <v>3</v>
      </c>
      <c r="BM64" s="7" t="str">
        <f ca="1" xml:space="preserve">
IF(Table_Question_Sets[[#This Row],[Data Type]]="Repeating",
OFFSET(Table_Repeating_Question_Sets[[#Headers],[Property]],MATCH(Table_Question_Sets[[#This Row],[Property]],Table_Repeating_Question_Sets[Property],0),MATCH("Calculation",Table_Repeating_Question_Sets[#Headers],0)-1,1,1),
"")</f>
        <v/>
      </c>
      <c r="BN6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"historyDetails": "N/A"</v>
      </c>
      <c r="BO6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"historyDetails": "N/A","declined": "No","declinedDetails": "N/A","bankruptcy": "No","bankruptcyDetails": "N/A","declaration": "Yes"</v>
      </c>
      <c r="BP64" s="7" t="str">
        <f ca="1">IF(ISNUMBER(Table_Question_Sets[[#This Row],[Config Use Row]]),INDEX(Table_Question_Sets[Config Rollup],Table_Question_Sets[[#This Row],[Config Use Row]]),"")</f>
        <v/>
      </c>
      <c r="BQ64" s="7" t="str">
        <f ca="1">IF(ISNUMBER(Table_Question_Sets[[#This Row],[Config Use Row]]),INDEX(Table_Question_Sets[Config Keys Nested Rollup],Table_Question_Sets[[#This Row],[Config Use Row]]),"")</f>
        <v/>
      </c>
      <c r="BR64" s="7" t="str">
        <f ca="1">IF(ISNUMBER(Table_Question_Sets[[#This Row],[Config Use Row]]),INDEX(Table_Question_Sets[Calculation Rollup],Table_Question_Sets[[#This Row],[Config Use Row]]),"")</f>
        <v/>
      </c>
    </row>
    <row r="65" spans="2:70" s="13" customFormat="1" ht="21" customHeight="1">
      <c r="B65" s="7" t="s">
        <v>226</v>
      </c>
      <c r="C65" s="92"/>
      <c r="D65" s="7" t="str">
        <f ca="1">IF(Table_Question_Sets[[#This Row],[Header]]="Yes","",
IF(INDIRECT(SUBSTITUTE(ADDRESS(1,COLUMN(),4),"1","")&amp;ROW()-1)="",
INDIRECT(SUBSTITUTE(ADDRESS(1,COLUMN(Table_Question_Sets[[#This Row],[Property]]),4),"1","")&amp;ROW()-1),
INDIRECT(SUBSTITUTE(ADDRESS(1,COLUMN(),4),"1","")&amp;ROW()-1)))</f>
        <v>Disclosure</v>
      </c>
      <c r="E6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declined</v>
      </c>
      <c r="F65" s="7" t="str">
        <f>IF(Table_Question_Sets[[#This Row],[Header]]="Yes","",IF(Table_Question_Sets[[#This Row],[Property]]&lt;&gt;"",SUBSTITUTE(Table_Question_Sets[[#This Row],[Property]]," ",""),""))</f>
        <v>Declined</v>
      </c>
      <c r="G65" s="52" t="s">
        <v>219</v>
      </c>
      <c r="H65" s="7" t="s">
        <v>47</v>
      </c>
      <c r="I65" s="7" t="s">
        <v>73</v>
      </c>
      <c r="J65" s="7" t="s">
        <v>74</v>
      </c>
      <c r="K65" s="38" t="s">
        <v>71</v>
      </c>
      <c r="L65" s="46"/>
      <c r="M65" s="46"/>
      <c r="N65" s="16"/>
      <c r="O65" s="36" t="s">
        <v>78</v>
      </c>
      <c r="P65" s="36"/>
      <c r="Q65" s="36"/>
      <c r="R65" s="36"/>
      <c r="S65" s="16"/>
      <c r="T65" s="7"/>
      <c r="U65" s="7" t="s">
        <v>227</v>
      </c>
      <c r="V65" s="7"/>
      <c r="W65" s="7"/>
      <c r="X65" s="7"/>
      <c r="Y65" s="7" t="s">
        <v>226</v>
      </c>
      <c r="Z65" s="7"/>
      <c r="AA65" s="7"/>
      <c r="AB65" s="7"/>
      <c r="AC65" s="7"/>
      <c r="AD65" s="7"/>
      <c r="AE65" s="7"/>
      <c r="AF65" s="7"/>
      <c r="AG65" s="7"/>
      <c r="AH65" s="46"/>
      <c r="AI65" s="46"/>
      <c r="AJ65" s="7" t="s">
        <v>219</v>
      </c>
      <c r="AK65"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No</v>
      </c>
      <c r="AL65" s="92"/>
      <c r="AM6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5" s="7"/>
      <c r="AP65" s="16"/>
      <c r="AQ65" s="7"/>
      <c r="AR65" s="7"/>
      <c r="AS65" s="7"/>
      <c r="AT65" s="7"/>
      <c r="AU65" s="7"/>
      <c r="AV65"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W65" s="16" t="str">
        <f>IF(OR(Table_Question_Sets[[#This Row],[Header]]="Yes",Table_Question_Sets[[#This Row],[Text]]=""),"",IF(OR(Table_Question_Sets[[#This Row],[Text]]="true",Table_Question_Sets[[#This Row],[Text]]="false",ISNUMBER(Table_Question_Sets[[#This Row],[Text]])),Table_Question_Sets[[#This Row],[Text]],""""&amp;Table_Question_Sets[[#This Row],[Text]]&amp;""""))</f>
        <v>"No"</v>
      </c>
      <c r="AX65" s="16" t="str">
        <f>IF(AND(Table_Question_Sets[[#This Row],[Header]]&lt;&gt;"Yes",Table_Question_Sets[[#This Row],[Property]]&lt;&gt;"",Table_Question_Sets[[#This Row],[Summary Label]]&lt;&gt;""),""""&amp;Table_Question_Sets[[#This Row],[Key]]&amp;""": """&amp;Table_Question_Sets[[#This Row],[Summary Label]]&amp;"""","")</f>
        <v/>
      </c>
      <c r="AY65" s="16">
        <f ca="1">IF(Table_Question_Sets[[#This Row],[Header]]="Yes","",_xlfn.NUMBERVALUE(INDIRECT(SUBSTITUTE(ADDRESS(1,COLUMN(),4),"1","")&amp;ROW()-1))+IF(Table_Question_Sets[[#This Row],[Property]]&lt;&gt;"",1,0))</f>
        <v>4</v>
      </c>
      <c r="AZ65" s="16">
        <f ca="1">IF(Table_Question_Sets[[#This Row],[Header]]="Yes","",_xlfn.NUMBERVALUE(INDIRECT(SUBSTITUTE(ADDRESS(1,COLUMN(),4),"1","")&amp;ROW()+1))+IF(Table_Question_Sets[[#This Row],[Property]]&lt;&gt;"",1,0))</f>
        <v>5</v>
      </c>
      <c r="BA65" s="16" t="str">
        <f t="array" aca="1" ref="BA6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65"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65"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5"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md"}],"question":"During the last 3 years has any insurer refused to insure your home and/or contents or any other property owned by you?","content":{"heading3":"Declined"}}</v>
      </c>
      <c r="BE65"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v>
      </c>
      <c r="BF65" s="7" t="str">
        <f ca="1" xml:space="preserve">
IF(Table_Question_Sets[[#This Row],[Row]]="Yes","]},{""className"": ""row"",""fieldGroup"": [","")&amp;
Table_Question_Sets[[#This Row],[Config Field]]</f>
        <v>{"key":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v>
      </c>
      <c r="BG6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5" s="7" t="str">
        <f>IF(AND(Table_Question_Sets[[#This Row],[Header]]="",Table_Question_Sets[[#This Row],[Property]]&lt;&gt;"",Table_Question_Sets[[#This Row],[Field Type]]&lt;&gt;""),
""""&amp;Table_Question_Sets[[#This Row],[Key]]&amp;"""","")</f>
        <v>"declined"</v>
      </c>
      <c r="BJ6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"declined","declinedDetails","bankruptcy","bankruptcyDetails","declaration"</v>
      </c>
      <c r="BK65" s="7" t="str">
        <f>IF(AND(Table_Question_Sets[[#This Row],[Header]]&lt;&gt;"Yes",Table_Question_Sets[[#This Row],[Property]]&lt;&gt;"",Table_Question_Sets[[#This Row],[Workflow Role]]&lt;&gt;""),
""""&amp;Table_Question_Sets[[#This Row],[Workflow Role]]&amp;""":"""&amp;Table_Question_Sets[[#This Row],[Key]]&amp;"""","")</f>
        <v/>
      </c>
      <c r="BL65" s="7">
        <f ca="1">IF(Table_Question_Sets[[#This Row],[Header]]="Yes","",_xlfn.NUMBERVALUE(INDIRECT(SUBSTITUTE(ADDRESS(1,COLUMN(),4),"1","")&amp;ROW()+1))+IF(OR(Table_Question_Sets[[#This Row],[Value]]&lt;&gt;"",AND(Table_Question_Sets[[#This Row],[Data Type]]="Repeating",Table_Question_Sets[[#This Row],[Calculation Repeating]]&lt;&gt;"")),1,0))</f>
        <v>3</v>
      </c>
      <c r="BM65" s="7" t="str">
        <f ca="1" xml:space="preserve">
IF(Table_Question_Sets[[#This Row],[Data Type]]="Repeating",
OFFSET(Table_Repeating_Question_Sets[[#Headers],[Property]],MATCH(Table_Question_Sets[[#This Row],[Property]],Table_Repeating_Question_Sets[Property],0),MATCH("Calculation",Table_Repeating_Question_Sets[#Headers],0)-1,1,1),
"")</f>
        <v/>
      </c>
      <c r="BN6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"declined": "No"</v>
      </c>
      <c r="BO6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"declined": "No","declinedDetails": "N/A","bankruptcy": "No","bankruptcyDetails": "N/A","declaration": "Yes"</v>
      </c>
      <c r="BP65" s="7" t="str">
        <f ca="1">IF(ISNUMBER(Table_Question_Sets[[#This Row],[Config Use Row]]),INDEX(Table_Question_Sets[Config Rollup],Table_Question_Sets[[#This Row],[Config Use Row]]),"")</f>
        <v/>
      </c>
      <c r="BQ65" s="7" t="str">
        <f ca="1">IF(ISNUMBER(Table_Question_Sets[[#This Row],[Config Use Row]]),INDEX(Table_Question_Sets[Config Keys Nested Rollup],Table_Question_Sets[[#This Row],[Config Use Row]]),"")</f>
        <v/>
      </c>
      <c r="BR65" s="7" t="str">
        <f ca="1">IF(ISNUMBER(Table_Question_Sets[[#This Row],[Config Use Row]]),INDEX(Table_Question_Sets[Calculation Rollup],Table_Question_Sets[[#This Row],[Config Use Row]]),"")</f>
        <v/>
      </c>
    </row>
    <row r="66" spans="2:70" s="13" customFormat="1" ht="21" customHeight="1">
      <c r="B66" s="7" t="s">
        <v>228</v>
      </c>
      <c r="C66" s="92"/>
      <c r="D66" s="7" t="str">
        <f ca="1">IF(Table_Question_Sets[[#This Row],[Header]]="Yes","",
IF(INDIRECT(SUBSTITUTE(ADDRESS(1,COLUMN(),4),"1","")&amp;ROW()-1)="",
INDIRECT(SUBSTITUTE(ADDRESS(1,COLUMN(Table_Question_Sets[[#This Row],[Property]]),4),"1","")&amp;ROW()-1),
INDIRECT(SUBSTITUTE(ADDRESS(1,COLUMN(),4),"1","")&amp;ROW()-1)))</f>
        <v>Disclosure</v>
      </c>
      <c r="E6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declinedDetails</v>
      </c>
      <c r="F66" s="7" t="str">
        <f>IF(Table_Question_Sets[[#This Row],[Header]]="Yes","",IF(Table_Question_Sets[[#This Row],[Property]]&lt;&gt;"",SUBSTITUTE(Table_Question_Sets[[#This Row],[Property]]," ",""),""))</f>
        <v>DeclinedDetails</v>
      </c>
      <c r="G66" s="52"/>
      <c r="H66" s="7" t="s">
        <v>47</v>
      </c>
      <c r="I66" s="7" t="s">
        <v>222</v>
      </c>
      <c r="J66" s="7"/>
      <c r="K66" s="38" t="s">
        <v>71</v>
      </c>
      <c r="L66" s="46"/>
      <c r="M66" s="46"/>
      <c r="N66" s="16"/>
      <c r="O66" s="16"/>
      <c r="P66" s="16"/>
      <c r="Q66" s="16"/>
      <c r="R66" s="16"/>
      <c r="S66" s="16"/>
      <c r="T66" s="7"/>
      <c r="U66" s="8" t="s">
        <v>223</v>
      </c>
      <c r="V66" s="92" t="s">
        <v>229</v>
      </c>
      <c r="W66" s="7"/>
      <c r="X66" s="7"/>
      <c r="Y66" s="7"/>
      <c r="Z66" s="7"/>
      <c r="AA66" s="7"/>
      <c r="AB66" s="7"/>
      <c r="AC66" s="7"/>
      <c r="AD66" s="7"/>
      <c r="AE66" s="7"/>
      <c r="AF66" s="7"/>
      <c r="AG66" s="7"/>
      <c r="AH66" s="46"/>
      <c r="AI66" s="46"/>
      <c r="AJ66" s="8" t="s">
        <v>225</v>
      </c>
      <c r="AK66"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N/A</v>
      </c>
      <c r="AL66" s="92"/>
      <c r="AM6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6" s="7"/>
      <c r="AP66" s="16"/>
      <c r="AQ66" s="7"/>
      <c r="AR66" s="7"/>
      <c r="AS66" s="7"/>
      <c r="AT66" s="7"/>
      <c r="AU66" s="7"/>
      <c r="AV66"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N/A</v>
      </c>
      <c r="AW66" s="16" t="str">
        <f>IF(OR(Table_Question_Sets[[#This Row],[Header]]="Yes",Table_Question_Sets[[#This Row],[Text]]=""),"",IF(OR(Table_Question_Sets[[#This Row],[Text]]="true",Table_Question_Sets[[#This Row],[Text]]="false",ISNUMBER(Table_Question_Sets[[#This Row],[Text]])),Table_Question_Sets[[#This Row],[Text]],""""&amp;Table_Question_Sets[[#This Row],[Text]]&amp;""""))</f>
        <v>"N/A"</v>
      </c>
      <c r="AX66" s="16" t="str">
        <f>IF(AND(Table_Question_Sets[[#This Row],[Header]]&lt;&gt;"Yes",Table_Question_Sets[[#This Row],[Property]]&lt;&gt;"",Table_Question_Sets[[#This Row],[Summary Label]]&lt;&gt;""),""""&amp;Table_Question_Sets[[#This Row],[Key]]&amp;""": """&amp;Table_Question_Sets[[#This Row],[Summary Label]]&amp;"""","")</f>
        <v/>
      </c>
      <c r="AY66" s="16">
        <f ca="1">IF(Table_Question_Sets[[#This Row],[Header]]="Yes","",_xlfn.NUMBERVALUE(INDIRECT(SUBSTITUTE(ADDRESS(1,COLUMN(),4),"1","")&amp;ROW()-1))+IF(Table_Question_Sets[[#This Row],[Property]]&lt;&gt;"",1,0))</f>
        <v>5</v>
      </c>
      <c r="AZ66" s="16">
        <f ca="1">IF(Table_Question_Sets[[#This Row],[Header]]="Yes","",_xlfn.NUMBERVALUE(INDIRECT(SUBSTITUTE(ADDRESS(1,COLUMN(),4),"1","")&amp;ROW()+1))+IF(Table_Question_Sets[[#This Row],[Property]]&lt;&gt;"",1,0))</f>
        <v>4</v>
      </c>
      <c r="BA66" s="16" t="str">
        <f t="array" aca="1" ref="BA6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6"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'declined != \'Yes\'')])}</v>
      </c>
      <c r="BC66"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6"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details:","hideCondition":"declined != 'Yes'"}</v>
      </c>
      <c r="BE66"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"declinedDetails","type": "textarea-field","className":"col-xs-12","templateOptions":{"question":"Please provide all relevant details:","hideCondition":"declined != 'Yes'"},"validators": {"validation": Validators.compose([ValidationService.required('true', 'declined != \'Yes\'')])}}</v>
      </c>
      <c r="BF66" s="7" t="str">
        <f ca="1" xml:space="preserve">
IF(Table_Question_Sets[[#This Row],[Row]]="Yes","]},{""className"": ""row"",""fieldGroup"": [","")&amp;
Table_Question_Sets[[#This Row],[Config Field]]</f>
        <v>{"key": "declinedDetails","type": "textarea-field","className":"col-xs-12","templateOptions":{"question":"Please provide all relevant details:","hideCondition":"declined != 'Yes'"},"validators": {"validation": Validators.compose([ValidationService.required('true', 'declined != \'Yes\'')])}}</v>
      </c>
      <c r="BG6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6" s="7" t="str">
        <f>IF(AND(Table_Question_Sets[[#This Row],[Header]]="",Table_Question_Sets[[#This Row],[Property]]&lt;&gt;"",Table_Question_Sets[[#This Row],[Field Type]]&lt;&gt;""),
""""&amp;Table_Question_Sets[[#This Row],[Key]]&amp;"""","")</f>
        <v>"declinedDetails"</v>
      </c>
      <c r="BJ6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"declinedDetails","bankruptcy","bankruptcyDetails","declaration"</v>
      </c>
      <c r="BK66" s="7" t="str">
        <f>IF(AND(Table_Question_Sets[[#This Row],[Header]]&lt;&gt;"Yes",Table_Question_Sets[[#This Row],[Property]]&lt;&gt;"",Table_Question_Sets[[#This Row],[Workflow Role]]&lt;&gt;""),
""""&amp;Table_Question_Sets[[#This Row],[Workflow Role]]&amp;""":"""&amp;Table_Question_Sets[[#This Row],[Key]]&amp;"""","")</f>
        <v/>
      </c>
      <c r="BL66" s="7">
        <f ca="1">IF(Table_Question_Sets[[#This Row],[Header]]="Yes","",_xlfn.NUMBERVALUE(INDIRECT(SUBSTITUTE(ADDRESS(1,COLUMN(),4),"1","")&amp;ROW()+1))+IF(OR(Table_Question_Sets[[#This Row],[Value]]&lt;&gt;"",AND(Table_Question_Sets[[#This Row],[Data Type]]="Repeating",Table_Question_Sets[[#This Row],[Calculation Repeating]]&lt;&gt;"")),1,0))</f>
        <v>2</v>
      </c>
      <c r="BM66" s="7" t="str">
        <f ca="1" xml:space="preserve">
IF(Table_Question_Sets[[#This Row],[Data Type]]="Repeating",
OFFSET(Table_Repeating_Question_Sets[[#Headers],[Property]],MATCH(Table_Question_Sets[[#This Row],[Property]],Table_Repeating_Question_Sets[Property],0),MATCH("Calculation",Table_Repeating_Question_Sets[#Headers],0)-1,1,1),
"")</f>
        <v/>
      </c>
      <c r="BN6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"declinedDetails": "N/A"</v>
      </c>
      <c r="BO6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"declinedDetails": "N/A","bankruptcy": "No","bankruptcyDetails": "N/A","declaration": "Yes"</v>
      </c>
      <c r="BP66" s="7" t="str">
        <f ca="1">IF(ISNUMBER(Table_Question_Sets[[#This Row],[Config Use Row]]),INDEX(Table_Question_Sets[Config Rollup],Table_Question_Sets[[#This Row],[Config Use Row]]),"")</f>
        <v/>
      </c>
      <c r="BQ66" s="7" t="str">
        <f ca="1">IF(ISNUMBER(Table_Question_Sets[[#This Row],[Config Use Row]]),INDEX(Table_Question_Sets[Config Keys Nested Rollup],Table_Question_Sets[[#This Row],[Config Use Row]]),"")</f>
        <v/>
      </c>
      <c r="BR66" s="7" t="str">
        <f ca="1">IF(ISNUMBER(Table_Question_Sets[[#This Row],[Config Use Row]]),INDEX(Table_Question_Sets[Calculation Rollup],Table_Question_Sets[[#This Row],[Config Use Row]]),"")</f>
        <v/>
      </c>
    </row>
    <row r="67" spans="2:70" s="13" customFormat="1" ht="21" customHeight="1">
      <c r="B67" s="7" t="s">
        <v>230</v>
      </c>
      <c r="C67" s="92"/>
      <c r="D67" s="7" t="str">
        <f ca="1">IF(Table_Question_Sets[[#This Row],[Header]]="Yes","",
IF(INDIRECT(SUBSTITUTE(ADDRESS(1,COLUMN(),4),"1","")&amp;ROW()-1)="",
INDIRECT(SUBSTITUTE(ADDRESS(1,COLUMN(Table_Question_Sets[[#This Row],[Property]]),4),"1","")&amp;ROW()-1),
INDIRECT(SUBSTITUTE(ADDRESS(1,COLUMN(),4),"1","")&amp;ROW()-1)))</f>
        <v>Disclosure</v>
      </c>
      <c r="E6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bankruptcy</v>
      </c>
      <c r="F67" s="7" t="str">
        <f>IF(Table_Question_Sets[[#This Row],[Header]]="Yes","",IF(Table_Question_Sets[[#This Row],[Property]]&lt;&gt;"",SUBSTITUTE(Table_Question_Sets[[#This Row],[Property]]," ",""),""))</f>
        <v>Bankruptcy</v>
      </c>
      <c r="G67" s="52" t="s">
        <v>219</v>
      </c>
      <c r="H67" s="7" t="s">
        <v>47</v>
      </c>
      <c r="I67" s="7" t="s">
        <v>73</v>
      </c>
      <c r="J67" s="7" t="s">
        <v>74</v>
      </c>
      <c r="K67" s="38" t="s">
        <v>71</v>
      </c>
      <c r="L67" s="46"/>
      <c r="M67" s="46"/>
      <c r="N67" s="36"/>
      <c r="O67" s="36" t="s">
        <v>78</v>
      </c>
      <c r="P67" s="36"/>
      <c r="Q67" s="36"/>
      <c r="R67" s="36"/>
      <c r="S67" s="16"/>
      <c r="T67" s="7"/>
      <c r="U67" s="8" t="s">
        <v>231</v>
      </c>
      <c r="V67" s="7"/>
      <c r="W67" s="7"/>
      <c r="X67" s="7"/>
      <c r="Y67" s="7" t="s">
        <v>230</v>
      </c>
      <c r="Z67" s="7"/>
      <c r="AA67" s="7"/>
      <c r="AB67" s="8"/>
      <c r="AC67" s="7"/>
      <c r="AD67" s="7"/>
      <c r="AE67" s="7"/>
      <c r="AF67" s="7"/>
      <c r="AG67" s="7"/>
      <c r="AH67" s="46"/>
      <c r="AI67" s="46"/>
      <c r="AJ67" s="7"/>
      <c r="AK67"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No</v>
      </c>
      <c r="AL67" s="92"/>
      <c r="AM6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7" s="7"/>
      <c r="AP67" s="16"/>
      <c r="AQ67" s="7"/>
      <c r="AR67" s="7"/>
      <c r="AS67" s="7"/>
      <c r="AT67" s="7"/>
      <c r="AU67" s="7"/>
      <c r="AV6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No</v>
      </c>
      <c r="AW67" s="16" t="str">
        <f>IF(OR(Table_Question_Sets[[#This Row],[Header]]="Yes",Table_Question_Sets[[#This Row],[Text]]=""),"",IF(OR(Table_Question_Sets[[#This Row],[Text]]="true",Table_Question_Sets[[#This Row],[Text]]="false",ISNUMBER(Table_Question_Sets[[#This Row],[Text]])),Table_Question_Sets[[#This Row],[Text]],""""&amp;Table_Question_Sets[[#This Row],[Text]]&amp;""""))</f>
        <v>"No"</v>
      </c>
      <c r="AX67" s="16" t="str">
        <f>IF(AND(Table_Question_Sets[[#This Row],[Header]]&lt;&gt;"Yes",Table_Question_Sets[[#This Row],[Property]]&lt;&gt;"",Table_Question_Sets[[#This Row],[Summary Label]]&lt;&gt;""),""""&amp;Table_Question_Sets[[#This Row],[Key]]&amp;""": """&amp;Table_Question_Sets[[#This Row],[Summary Label]]&amp;"""","")</f>
        <v/>
      </c>
      <c r="AY67" s="16">
        <f ca="1">IF(Table_Question_Sets[[#This Row],[Header]]="Yes","",_xlfn.NUMBERVALUE(INDIRECT(SUBSTITUTE(ADDRESS(1,COLUMN(),4),"1","")&amp;ROW()-1))+IF(Table_Question_Sets[[#This Row],[Property]]&lt;&gt;"",1,0))</f>
        <v>6</v>
      </c>
      <c r="AZ67" s="16">
        <f ca="1">IF(Table_Question_Sets[[#This Row],[Header]]="Yes","",_xlfn.NUMBERVALUE(INDIRECT(SUBSTITUTE(ADDRESS(1,COLUMN(),4),"1","")&amp;ROW()+1))+IF(Table_Question_Sets[[#This Row],[Property]]&lt;&gt;"",1,0))</f>
        <v>3</v>
      </c>
      <c r="BA67" s="16" t="str">
        <f t="array" aca="1" ref="BA6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{"value":"Yes","key":"Yes","icon":"glyphicon glyphicon-ok md"},{"value":"No","key":"No","icon":"glyphicon glyphicon-remove md"}</v>
      </c>
      <c r="BB67"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67"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7"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"templateOptions":{"options":[{"value":"Yes","key":"Yes","icon":"glyphicon glyphicon-ok md"},{"value":"No","key":"No","icon":"glyphicon glyphicon-remove md"}],"question":"Have you been declared bankrupt and not been discharged for at least one year?","content":{"heading3":"Bankruptcy"}}</v>
      </c>
      <c r="BE6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v>
      </c>
      <c r="BF67" s="7" t="str">
        <f ca="1" xml:space="preserve">
IF(Table_Question_Sets[[#This Row],[Row]]="Yes","]},{""className"": ""row"",""fieldGroup"": [","")&amp;
Table_Question_Sets[[#This Row],[Config Field]]</f>
        <v>{"key":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v>
      </c>
      <c r="BG6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7" s="7" t="str">
        <f>IF(AND(Table_Question_Sets[[#This Row],[Header]]="",Table_Question_Sets[[#This Row],[Property]]&lt;&gt;"",Table_Question_Sets[[#This Row],[Field Type]]&lt;&gt;""),
""""&amp;Table_Question_Sets[[#This Row],[Key]]&amp;"""","")</f>
        <v>"bankruptcy"</v>
      </c>
      <c r="BJ6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"bankruptcy","bankruptcyDetails","declaration"</v>
      </c>
      <c r="BK67" s="7" t="str">
        <f>IF(AND(Table_Question_Sets[[#This Row],[Header]]&lt;&gt;"Yes",Table_Question_Sets[[#This Row],[Property]]&lt;&gt;"",Table_Question_Sets[[#This Row],[Workflow Role]]&lt;&gt;""),
""""&amp;Table_Question_Sets[[#This Row],[Workflow Role]]&amp;""":"""&amp;Table_Question_Sets[[#This Row],[Key]]&amp;"""","")</f>
        <v/>
      </c>
      <c r="BL67" s="7">
        <f ca="1">IF(Table_Question_Sets[[#This Row],[Header]]="Yes","",_xlfn.NUMBERVALUE(INDIRECT(SUBSTITUTE(ADDRESS(1,COLUMN(),4),"1","")&amp;ROW()+1))+IF(OR(Table_Question_Sets[[#This Row],[Value]]&lt;&gt;"",AND(Table_Question_Sets[[#This Row],[Data Type]]="Repeating",Table_Question_Sets[[#This Row],[Calculation Repeating]]&lt;&gt;"")),1,0))</f>
        <v>2</v>
      </c>
      <c r="BM67" s="7" t="str">
        <f ca="1" xml:space="preserve">
IF(Table_Question_Sets[[#This Row],[Data Type]]="Repeating",
OFFSET(Table_Repeating_Question_Sets[[#Headers],[Property]],MATCH(Table_Question_Sets[[#This Row],[Property]],Table_Repeating_Question_Sets[Property],0),MATCH("Calculation",Table_Repeating_Question_Sets[#Headers],0)-1,1,1),
"")</f>
        <v/>
      </c>
      <c r="BN6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"bankruptcy": "No"</v>
      </c>
      <c r="BO6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"bankruptcy": "No","bankruptcyDetails": "N/A","declaration": "Yes"</v>
      </c>
      <c r="BP67" s="7" t="str">
        <f ca="1">IF(ISNUMBER(Table_Question_Sets[[#This Row],[Config Use Row]]),INDEX(Table_Question_Sets[Config Rollup],Table_Question_Sets[[#This Row],[Config Use Row]]),"")</f>
        <v/>
      </c>
      <c r="BQ67" s="7" t="str">
        <f ca="1">IF(ISNUMBER(Table_Question_Sets[[#This Row],[Config Use Row]]),INDEX(Table_Question_Sets[Config Keys Nested Rollup],Table_Question_Sets[[#This Row],[Config Use Row]]),"")</f>
        <v/>
      </c>
      <c r="BR67" s="7" t="str">
        <f ca="1">IF(ISNUMBER(Table_Question_Sets[[#This Row],[Config Use Row]]),INDEX(Table_Question_Sets[Calculation Rollup],Table_Question_Sets[[#This Row],[Config Use Row]]),"")</f>
        <v/>
      </c>
    </row>
    <row r="68" spans="2:70" s="13" customFormat="1" ht="21" customHeight="1">
      <c r="B68" s="7" t="s">
        <v>232</v>
      </c>
      <c r="C68" s="92"/>
      <c r="D68" s="7" t="str">
        <f ca="1">IF(Table_Question_Sets[[#This Row],[Header]]="Yes","",
IF(INDIRECT(SUBSTITUTE(ADDRESS(1,COLUMN(),4),"1","")&amp;ROW()-1)="",
INDIRECT(SUBSTITUTE(ADDRESS(1,COLUMN(Table_Question_Sets[[#This Row],[Property]]),4),"1","")&amp;ROW()-1),
INDIRECT(SUBSTITUTE(ADDRESS(1,COLUMN(),4),"1","")&amp;ROW()-1)))</f>
        <v>Disclosure</v>
      </c>
      <c r="E6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bankruptcyDetails</v>
      </c>
      <c r="F68" s="7" t="str">
        <f>IF(Table_Question_Sets[[#This Row],[Header]]="Yes","",IF(Table_Question_Sets[[#This Row],[Property]]&lt;&gt;"",SUBSTITUTE(Table_Question_Sets[[#This Row],[Property]]," ",""),""))</f>
        <v>BankruptcyDetails</v>
      </c>
      <c r="G68" s="52"/>
      <c r="H68" s="7" t="s">
        <v>47</v>
      </c>
      <c r="I68" s="7" t="s">
        <v>222</v>
      </c>
      <c r="J68" s="7"/>
      <c r="K68" s="38" t="s">
        <v>71</v>
      </c>
      <c r="L68" s="46"/>
      <c r="M68" s="46"/>
      <c r="N68" s="36"/>
      <c r="O68" s="36"/>
      <c r="P68" s="36"/>
      <c r="Q68" s="36"/>
      <c r="R68" s="36"/>
      <c r="S68" s="16"/>
      <c r="T68" s="7"/>
      <c r="U68" s="8" t="s">
        <v>223</v>
      </c>
      <c r="V68" s="7" t="s">
        <v>233</v>
      </c>
      <c r="W68" s="7"/>
      <c r="X68" s="7"/>
      <c r="Y68" s="7"/>
      <c r="Z68" s="7"/>
      <c r="AA68" s="7"/>
      <c r="AB68" s="8"/>
      <c r="AC68" s="7"/>
      <c r="AD68" s="7"/>
      <c r="AE68" s="7"/>
      <c r="AF68" s="7"/>
      <c r="AG68" s="7"/>
      <c r="AH68" s="46"/>
      <c r="AI68" s="46"/>
      <c r="AJ68" s="8" t="s">
        <v>225</v>
      </c>
      <c r="AK68"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N/A</v>
      </c>
      <c r="AL68" s="92"/>
      <c r="AM6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8" s="7"/>
      <c r="AP68" s="16"/>
      <c r="AQ68" s="7"/>
      <c r="AR68" s="7"/>
      <c r="AS68" s="7"/>
      <c r="AT68" s="7"/>
      <c r="AU68" s="7"/>
      <c r="AV68"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N/A</v>
      </c>
      <c r="AW68" s="16" t="str">
        <f>IF(OR(Table_Question_Sets[[#This Row],[Header]]="Yes",Table_Question_Sets[[#This Row],[Text]]=""),"",IF(OR(Table_Question_Sets[[#This Row],[Text]]="true",Table_Question_Sets[[#This Row],[Text]]="false",ISNUMBER(Table_Question_Sets[[#This Row],[Text]])),Table_Question_Sets[[#This Row],[Text]],""""&amp;Table_Question_Sets[[#This Row],[Text]]&amp;""""))</f>
        <v>"N/A"</v>
      </c>
      <c r="AX68" s="16" t="str">
        <f>IF(AND(Table_Question_Sets[[#This Row],[Header]]&lt;&gt;"Yes",Table_Question_Sets[[#This Row],[Property]]&lt;&gt;"",Table_Question_Sets[[#This Row],[Summary Label]]&lt;&gt;""),""""&amp;Table_Question_Sets[[#This Row],[Key]]&amp;""": """&amp;Table_Question_Sets[[#This Row],[Summary Label]]&amp;"""","")</f>
        <v/>
      </c>
      <c r="AY68" s="16">
        <f ca="1">IF(Table_Question_Sets[[#This Row],[Header]]="Yes","",_xlfn.NUMBERVALUE(INDIRECT(SUBSTITUTE(ADDRESS(1,COLUMN(),4),"1","")&amp;ROW()-1))+IF(Table_Question_Sets[[#This Row],[Property]]&lt;&gt;"",1,0))</f>
        <v>7</v>
      </c>
      <c r="AZ68" s="16">
        <f ca="1">IF(Table_Question_Sets[[#This Row],[Header]]="Yes","",_xlfn.NUMBERVALUE(INDIRECT(SUBSTITUTE(ADDRESS(1,COLUMN(),4),"1","")&amp;ROW()+1))+IF(Table_Question_Sets[[#This Row],[Property]]&lt;&gt;"",1,0))</f>
        <v>2</v>
      </c>
      <c r="BA68" s="16" t="str">
        <f t="array" aca="1" ref="BA6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68"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'bankruptcy != \'Yes\'')])}</v>
      </c>
      <c r="BC68"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8"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"templateOptions":{"question":"Please provide all relevant details:","hideCondition":"bankruptcy != 'Yes'"}</v>
      </c>
      <c r="BE68"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"bankruptcyDetails","type": "textarea-field","className":"col-xs-12","templateOptions":{"question":"Please provide all relevant details:","hideCondition":"bankruptcy != 'Yes'"},"validators": {"validation": Validators.compose([ValidationService.required('true', 'bankruptcy != \'Yes\'')])}}</v>
      </c>
      <c r="BF68" s="7" t="str">
        <f ca="1" xml:space="preserve">
IF(Table_Question_Sets[[#This Row],[Row]]="Yes","]},{""className"": ""row"",""fieldGroup"": [","")&amp;
Table_Question_Sets[[#This Row],[Config Field]]</f>
        <v>{"key": "bankruptcyDetails","type": "textarea-field","className":"col-xs-12","templateOptions":{"question":"Please provide all relevant details:","hideCondition":"bankruptcy != 'Yes'"},"validators": {"validation": Validators.compose([ValidationService.required('true', 'bankruptcy != \'Yes\'')])}}</v>
      </c>
      <c r="BG6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8" s="7" t="str">
        <f>IF(AND(Table_Question_Sets[[#This Row],[Header]]="",Table_Question_Sets[[#This Row],[Property]]&lt;&gt;"",Table_Question_Sets[[#This Row],[Field Type]]&lt;&gt;""),
""""&amp;Table_Question_Sets[[#This Row],[Key]]&amp;"""","")</f>
        <v>"bankruptcyDetails"</v>
      </c>
      <c r="BJ6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"bankruptcyDetails","declaration"</v>
      </c>
      <c r="BK68" s="7" t="str">
        <f>IF(AND(Table_Question_Sets[[#This Row],[Header]]&lt;&gt;"Yes",Table_Question_Sets[[#This Row],[Property]]&lt;&gt;"",Table_Question_Sets[[#This Row],[Workflow Role]]&lt;&gt;""),
""""&amp;Table_Question_Sets[[#This Row],[Workflow Role]]&amp;""":"""&amp;Table_Question_Sets[[#This Row],[Key]]&amp;"""","")</f>
        <v/>
      </c>
      <c r="BL68" s="7">
        <f ca="1">IF(Table_Question_Sets[[#This Row],[Header]]="Yes","",_xlfn.NUMBERVALUE(INDIRECT(SUBSTITUTE(ADDRESS(1,COLUMN(),4),"1","")&amp;ROW()+1))+IF(OR(Table_Question_Sets[[#This Row],[Value]]&lt;&gt;"",AND(Table_Question_Sets[[#This Row],[Data Type]]="Repeating",Table_Question_Sets[[#This Row],[Calculation Repeating]]&lt;&gt;"")),1,0))</f>
        <v>1</v>
      </c>
      <c r="BM68" s="7" t="str">
        <f ca="1" xml:space="preserve">
IF(Table_Question_Sets[[#This Row],[Data Type]]="Repeating",
OFFSET(Table_Repeating_Question_Sets[[#Headers],[Property]],MATCH(Table_Question_Sets[[#This Row],[Property]],Table_Repeating_Question_Sets[Property],0),MATCH("Calculation",Table_Repeating_Question_Sets[#Headers],0)-1,1,1),
"")</f>
        <v/>
      </c>
      <c r="BN6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"bankruptcyDetails": "N/A"</v>
      </c>
      <c r="BO6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"bankruptcyDetails": "N/A","declaration": "Yes"</v>
      </c>
      <c r="BP68" s="7" t="str">
        <f ca="1">IF(ISNUMBER(Table_Question_Sets[[#This Row],[Config Use Row]]),INDEX(Table_Question_Sets[Config Rollup],Table_Question_Sets[[#This Row],[Config Use Row]]),"")</f>
        <v/>
      </c>
      <c r="BQ68" s="7" t="str">
        <f ca="1">IF(ISNUMBER(Table_Question_Sets[[#This Row],[Config Use Row]]),INDEX(Table_Question_Sets[Config Keys Nested Rollup],Table_Question_Sets[[#This Row],[Config Use Row]]),"")</f>
        <v/>
      </c>
      <c r="BR68" s="7" t="str">
        <f ca="1">IF(ISNUMBER(Table_Question_Sets[[#This Row],[Config Use Row]]),INDEX(Table_Question_Sets[Calculation Rollup],Table_Question_Sets[[#This Row],[Config Use Row]]),"")</f>
        <v/>
      </c>
    </row>
    <row r="69" spans="2:70" s="13" customFormat="1" ht="21" customHeight="1">
      <c r="B69" s="7" t="s">
        <v>234</v>
      </c>
      <c r="C69" s="7"/>
      <c r="D69" s="7" t="str">
        <f ca="1">IF(Table_Question_Sets[[#This Row],[Header]]="Yes","",
IF(INDIRECT(SUBSTITUTE(ADDRESS(1,COLUMN(),4),"1","")&amp;ROW()-1)="",
INDIRECT(SUBSTITUTE(ADDRESS(1,COLUMN(Table_Question_Sets[[#This Row],[Property]]),4),"1","")&amp;ROW()-1),
INDIRECT(SUBSTITUTE(ADDRESS(1,COLUMN(),4),"1","")&amp;ROW()-1)))</f>
        <v>Disclosure</v>
      </c>
      <c r="E6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declaration</v>
      </c>
      <c r="F69" s="7" t="str">
        <f>IF(Table_Question_Sets[[#This Row],[Header]]="Yes","",IF(Table_Question_Sets[[#This Row],[Property]]&lt;&gt;"",SUBSTITUTE(Table_Question_Sets[[#This Row],[Property]]," ",""),""))</f>
        <v>Declaration</v>
      </c>
      <c r="G69" s="52" t="s">
        <v>71</v>
      </c>
      <c r="H69" s="7" t="s">
        <v>47</v>
      </c>
      <c r="I69" s="7" t="s">
        <v>159</v>
      </c>
      <c r="J69" s="7" t="s">
        <v>74</v>
      </c>
      <c r="K69" s="38" t="s">
        <v>71</v>
      </c>
      <c r="L69" s="46"/>
      <c r="M69" s="46"/>
      <c r="N69" s="16"/>
      <c r="O69" s="36" t="s">
        <v>78</v>
      </c>
      <c r="P69" s="36"/>
      <c r="Q69" s="36"/>
      <c r="R69" s="36"/>
      <c r="S69" s="16"/>
      <c r="T69" s="8" t="s">
        <v>235</v>
      </c>
      <c r="U69" s="8"/>
      <c r="V69" s="7"/>
      <c r="W69" s="8" t="s">
        <v>236</v>
      </c>
      <c r="X69" s="7"/>
      <c r="Y69" s="7" t="s">
        <v>234</v>
      </c>
      <c r="Z69" s="7"/>
      <c r="AA69" s="8" t="s">
        <v>237</v>
      </c>
      <c r="AB69" s="8"/>
      <c r="AC69" s="8"/>
      <c r="AD69" s="7"/>
      <c r="AE69" s="7"/>
      <c r="AF69" s="7"/>
      <c r="AG69" s="7"/>
      <c r="AH69" s="46"/>
      <c r="AI69" s="46"/>
      <c r="AJ69" s="7" t="s">
        <v>71</v>
      </c>
      <c r="AK69"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Yes</v>
      </c>
      <c r="AL69" s="92"/>
      <c r="AM6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6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69" s="7"/>
      <c r="AP69" s="16"/>
      <c r="AQ69" s="8"/>
      <c r="AR69" s="8"/>
      <c r="AS69" s="8"/>
      <c r="AT69" s="8"/>
      <c r="AU69" s="8"/>
      <c r="AV6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Yes</v>
      </c>
      <c r="AW69" s="16" t="str">
        <f>IF(OR(Table_Question_Sets[[#This Row],[Header]]="Yes",Table_Question_Sets[[#This Row],[Text]]=""),"",IF(OR(Table_Question_Sets[[#This Row],[Text]]="true",Table_Question_Sets[[#This Row],[Text]]="false",ISNUMBER(Table_Question_Sets[[#This Row],[Text]])),Table_Question_Sets[[#This Row],[Text]],""""&amp;Table_Question_Sets[[#This Row],[Text]]&amp;""""))</f>
        <v>"Yes"</v>
      </c>
      <c r="AX69" s="16" t="str">
        <f>IF(AND(Table_Question_Sets[[#This Row],[Header]]&lt;&gt;"Yes",Table_Question_Sets[[#This Row],[Property]]&lt;&gt;"",Table_Question_Sets[[#This Row],[Summary Label]]&lt;&gt;""),""""&amp;Table_Question_Sets[[#This Row],[Key]]&amp;""": """&amp;Table_Question_Sets[[#This Row],[Summary Label]]&amp;"""","")</f>
        <v/>
      </c>
      <c r="AY69" s="16">
        <f ca="1">IF(Table_Question_Sets[[#This Row],[Header]]="Yes","",_xlfn.NUMBERVALUE(INDIRECT(SUBSTITUTE(ADDRESS(1,COLUMN(),4),"1","")&amp;ROW()-1))+IF(Table_Question_Sets[[#This Row],[Property]]&lt;&gt;"",1,0))</f>
        <v>8</v>
      </c>
      <c r="AZ69" s="16">
        <f ca="1">IF(Table_Question_Sets[[#This Row],[Header]]="Yes","",_xlfn.NUMBERVALUE(INDIRECT(SUBSTITUTE(ADDRESS(1,COLUMN(),4),"1","")&amp;ROW()+1))+IF(Table_Question_Sets[[#This Row],[Property]]&lt;&gt;"",1,0))</f>
        <v>1</v>
      </c>
      <c r="BA69" s="16" t="str">
        <f t="array" aca="1" ref="BA6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{"value":"Yes","key":"Yes"},{"value":"No","key":"No"}</v>
      </c>
      <c r="BB69" s="16"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ValidationService.acceptedDeclaration()])}</v>
      </c>
      <c r="BC69" s="16"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69" s="16"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
      </c>
      <c r="BE69"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F69" s="7" t="str">
        <f ca="1" xml:space="preserve">
IF(Table_Question_Sets[[#This Row],[Row]]="Yes","]},{""className"": ""row"",""fieldGroup"": [","")&amp;
Table_Question_Sets[[#This Row],[Config Field]]</f>
        <v>{"key":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G6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BH6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69" s="7" t="str">
        <f>IF(AND(Table_Question_Sets[[#This Row],[Header]]="",Table_Question_Sets[[#This Row],[Property]]&lt;&gt;"",Table_Question_Sets[[#This Row],[Field Type]]&lt;&gt;""),
""""&amp;Table_Question_Sets[[#This Row],[Key]]&amp;"""","")</f>
        <v>"declaration"</v>
      </c>
      <c r="BJ6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"declaration"</v>
      </c>
      <c r="BK69" s="7" t="str">
        <f>IF(AND(Table_Question_Sets[[#This Row],[Header]]&lt;&gt;"Yes",Table_Question_Sets[[#This Row],[Property]]&lt;&gt;"",Table_Question_Sets[[#This Row],[Workflow Role]]&lt;&gt;""),
""""&amp;Table_Question_Sets[[#This Row],[Workflow Role]]&amp;""":"""&amp;Table_Question_Sets[[#This Row],[Key]]&amp;"""","")</f>
        <v/>
      </c>
      <c r="BL69" s="7">
        <f ca="1">IF(Table_Question_Sets[[#This Row],[Header]]="Yes","",_xlfn.NUMBERVALUE(INDIRECT(SUBSTITUTE(ADDRESS(1,COLUMN(),4),"1","")&amp;ROW()+1))+IF(OR(Table_Question_Sets[[#This Row],[Value]]&lt;&gt;"",AND(Table_Question_Sets[[#This Row],[Data Type]]="Repeating",Table_Question_Sets[[#This Row],[Calculation Repeating]]&lt;&gt;"")),1,0))</f>
        <v>1</v>
      </c>
      <c r="BM69" s="7" t="str">
        <f ca="1" xml:space="preserve">
IF(Table_Question_Sets[[#This Row],[Data Type]]="Repeating",
OFFSET(Table_Repeating_Question_Sets[[#Headers],[Property]],MATCH(Table_Question_Sets[[#This Row],[Property]],Table_Repeating_Question_Sets[Property],0),MATCH("Calculation",Table_Repeating_Question_Sets[#Headers],0)-1,1,1),
"")</f>
        <v/>
      </c>
      <c r="BN6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"declaration": "Yes"</v>
      </c>
      <c r="BO6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"declaration": "Yes"</v>
      </c>
      <c r="BP69" s="7" t="str">
        <f ca="1">IF(ISNUMBER(Table_Question_Sets[[#This Row],[Config Use Row]]),INDEX(Table_Question_Sets[Config Rollup],Table_Question_Sets[[#This Row],[Config Use Row]]),"")</f>
        <v/>
      </c>
      <c r="BQ69" s="7" t="str">
        <f ca="1">IF(ISNUMBER(Table_Question_Sets[[#This Row],[Config Use Row]]),INDEX(Table_Question_Sets[Config Keys Nested Rollup],Table_Question_Sets[[#This Row],[Config Use Row]]),"")</f>
        <v/>
      </c>
      <c r="BR69" s="7" t="str">
        <f ca="1">IF(ISNUMBER(Table_Question_Sets[[#This Row],[Config Use Row]]),INDEX(Table_Question_Sets[Calculation Rollup],Table_Question_Sets[[#This Row],[Config Use Row]]),"")</f>
        <v/>
      </c>
    </row>
    <row r="70" spans="2:70" s="13" customFormat="1" ht="29.25" thickBot="1">
      <c r="B70" s="30" t="s">
        <v>238</v>
      </c>
      <c r="C70" s="30" t="s">
        <v>71</v>
      </c>
      <c r="D70" s="30" t="str">
        <f ca="1">IF(Table_Question_Sets[[#This Row],[Header]]="Yes","",
IF(INDIRECT(SUBSTITUTE(ADDRESS(1,COLUMN(),4),"1","")&amp;ROW()-1)="",
INDIRECT(SUBSTITUTE(ADDRESS(1,COLUMN(Table_Question_Sets[[#This Row],[Property]]),4),"1","")&amp;ROW()-1),
INDIRECT(SUBSTITUTE(ADDRESS(1,COLUMN(),4),"1","")&amp;ROW()-1)))</f>
        <v/>
      </c>
      <c r="E70" s="3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paymentOptions</v>
      </c>
      <c r="F70" s="30" t="str">
        <f>IF(Table_Question_Sets[[#This Row],[Header]]="Yes","",IF(Table_Question_Sets[[#This Row],[Property]]&lt;&gt;"",SUBSTITUTE(Table_Question_Sets[[#This Row],[Property]]," ",""),""))</f>
        <v/>
      </c>
      <c r="G70" s="29"/>
      <c r="H70" s="30"/>
      <c r="I70" s="30"/>
      <c r="J70" s="30"/>
      <c r="K70" s="29"/>
      <c r="L70" s="30"/>
      <c r="M70" s="30"/>
      <c r="N70" s="29"/>
      <c r="O70" s="29"/>
      <c r="P70" s="29"/>
      <c r="Q70" s="29"/>
      <c r="R70" s="29"/>
      <c r="S70" s="29"/>
      <c r="T70" s="30"/>
      <c r="U70" s="30"/>
      <c r="V70" s="30"/>
      <c r="W70" s="30"/>
      <c r="X70" s="30"/>
      <c r="Y70" s="30"/>
      <c r="Z70" s="30"/>
      <c r="AA70" s="30"/>
      <c r="AB70" s="30"/>
      <c r="AC70" s="30"/>
      <c r="AD70" s="30"/>
      <c r="AE70" s="30"/>
      <c r="AF70" s="30"/>
      <c r="AG70" s="30"/>
      <c r="AH70" s="30"/>
      <c r="AI70" s="30"/>
      <c r="AJ70" s="30"/>
      <c r="AK70"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0" s="30"/>
      <c r="AM70" s="3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0" s="3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0" s="30"/>
      <c r="AP70" s="29"/>
      <c r="AQ70" s="30"/>
      <c r="AR70" s="30"/>
      <c r="AS70" s="30"/>
      <c r="AT70" s="30"/>
      <c r="AU70" s="30"/>
      <c r="AV70"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70" s="29" t="str">
        <f>IF(OR(Table_Question_Sets[[#This Row],[Header]]="Yes",Table_Question_Sets[[#This Row],[Text]]=""),"",IF(OR(Table_Question_Sets[[#This Row],[Text]]="true",Table_Question_Sets[[#This Row],[Text]]="false",ISNUMBER(Table_Question_Sets[[#This Row],[Text]])),Table_Question_Sets[[#This Row],[Text]],""""&amp;Table_Question_Sets[[#This Row],[Text]]&amp;""""))</f>
        <v/>
      </c>
      <c r="AX70" s="29" t="str">
        <f>IF(AND(Table_Question_Sets[[#This Row],[Header]]&lt;&gt;"Yes",Table_Question_Sets[[#This Row],[Property]]&lt;&gt;"",Table_Question_Sets[[#This Row],[Summary Label]]&lt;&gt;""),""""&amp;Table_Question_Sets[[#This Row],[Key]]&amp;""": """&amp;Table_Question_Sets[[#This Row],[Summary Label]]&amp;"""","")</f>
        <v/>
      </c>
      <c r="AY70" s="29" t="str">
        <f ca="1">IF(Table_Question_Sets[[#This Row],[Header]]="Yes","",_xlfn.NUMBERVALUE(INDIRECT(SUBSTITUTE(ADDRESS(1,COLUMN(),4),"1","")&amp;ROW()-1))+IF(Table_Question_Sets[[#This Row],[Property]]&lt;&gt;"",1,0))</f>
        <v/>
      </c>
      <c r="AZ70" s="29" t="str">
        <f ca="1">IF(Table_Question_Sets[[#This Row],[Header]]="Yes","",_xlfn.NUMBERVALUE(INDIRECT(SUBSTITUTE(ADDRESS(1,COLUMN(),4),"1","")&amp;ROW()+1))+IF(Table_Question_Sets[[#This Row],[Property]]&lt;&gt;"",1,0))</f>
        <v/>
      </c>
      <c r="BA70" s="29" t="str">
        <f t="array" aca="1" ref="BA7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0"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0"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0" s="2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0" s="2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0" s="30" t="str">
        <f xml:space="preserve">
IF(Table_Question_Sets[[#This Row],[Row]]="Yes","]},{""className"": ""row"",""fieldGroup"": [","")&amp;
Table_Question_Sets[[#This Row],[Config Field]]</f>
        <v/>
      </c>
      <c r="BG70" s="3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"paymentOptions":[{"className": "row","fieldGroup":[{"key": "paymentOption","type": "hidden-field","className":"col-xs-12 col-md-6","templateOptions":{"defaultValue":"'Yearly'"},"validators": {"validation": Validators.compose([])}},{"key": "paymentOptionUsed","type": "hidden-field","className":"col-xs-12","templateOptions":{"defaultValue":"'Yearly'","affectsPremium":"Yes"},"validators": {"validation": Validators.compose([ValidationService.required('true', '')])}}]}],</v>
      </c>
      <c r="BH70" s="3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0" s="30" t="str">
        <f>IF(AND(Table_Question_Sets[[#This Row],[Header]]="",Table_Question_Sets[[#This Row],[Property]]&lt;&gt;"",Table_Question_Sets[[#This Row],[Field Type]]&lt;&gt;""),
""""&amp;Table_Question_Sets[[#This Row],[Key]]&amp;"""","")</f>
        <v/>
      </c>
      <c r="BJ70" s="3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"paymentOptions":["paymentOption","paymentOptionUsed"],</v>
      </c>
      <c r="BK70" s="30" t="str">
        <f>IF(AND(Table_Question_Sets[[#This Row],[Header]]&lt;&gt;"Yes",Table_Question_Sets[[#This Row],[Property]]&lt;&gt;"",Table_Question_Sets[[#This Row],[Workflow Role]]&lt;&gt;""),
""""&amp;Table_Question_Sets[[#This Row],[Workflow Role]]&amp;""":"""&amp;Table_Question_Sets[[#This Row],[Key]]&amp;"""","")</f>
        <v/>
      </c>
      <c r="BL70" s="30" t="str">
        <f ca="1">IF(Table_Question_Sets[[#This Row],[Header]]="Yes","",_xlfn.NUMBERVALUE(INDIRECT(SUBSTITUTE(ADDRESS(1,COLUMN(),4),"1","")&amp;ROW()+1))+IF(OR(Table_Question_Sets[[#This Row],[Value]]&lt;&gt;"",AND(Table_Question_Sets[[#This Row],[Data Type]]="Repeating",Table_Question_Sets[[#This Row],[Calculation Repeating]]&lt;&gt;"")),1,0))</f>
        <v/>
      </c>
      <c r="BM70" s="30" t="str">
        <f ca="1" xml:space="preserve">
IF(Table_Question_Sets[[#This Row],[Data Type]]="Repeating",
OFFSET(Table_Repeating_Question_Sets[[#Headers],[Property]],MATCH(Table_Question_Sets[[#This Row],[Property]],Table_Repeating_Question_Sets[Property],0),MATCH("Calculation",Table_Repeating_Question_Sets[#Headers],0)-1,1,1),
"")</f>
        <v/>
      </c>
      <c r="BN70" s="3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0" s="3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"paymentOptions":{"paymentOptionUsed": "Yearly"},</v>
      </c>
      <c r="BP70" s="30" t="str">
        <f ca="1">IF(ISNUMBER(Table_Question_Sets[[#This Row],[Config Use Row]]),INDEX(Table_Question_Sets[Config Rollup],Table_Question_Sets[[#This Row],[Config Use Row]]),"")</f>
        <v/>
      </c>
      <c r="BQ70" s="30" t="str">
        <f ca="1">IF(ISNUMBER(Table_Question_Sets[[#This Row],[Config Use Row]]),INDEX(Table_Question_Sets[Config Keys Nested Rollup],Table_Question_Sets[[#This Row],[Config Use Row]]),"")</f>
        <v/>
      </c>
      <c r="BR70" s="30" t="str">
        <f ca="1">IF(ISNUMBER(Table_Question_Sets[[#This Row],[Config Use Row]]),INDEX(Table_Question_Sets[Calculation Rollup],Table_Question_Sets[[#This Row],[Config Use Row]]),"")</f>
        <v/>
      </c>
    </row>
    <row r="71" spans="2:70" s="13" customFormat="1" ht="21" hidden="1" customHeight="1" thickBot="1">
      <c r="B71" s="7"/>
      <c r="C71" s="30"/>
      <c r="D71" s="7" t="str">
        <f ca="1">IF(Table_Question_Sets[[#This Row],[Header]]="Yes","",
IF(INDIRECT(SUBSTITUTE(ADDRESS(1,COLUMN(),4),"1","")&amp;ROW()-1)="",
INDIRECT(SUBSTITUTE(ADDRESS(1,COLUMN(Table_Question_Sets[[#This Row],[Property]]),4),"1","")&amp;ROW()-1),
INDIRECT(SUBSTITUTE(ADDRESS(1,COLUMN(),4),"1","")&amp;ROW()-1)))</f>
        <v>Payment Options</v>
      </c>
      <c r="E7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1" s="85" t="str">
        <f>IF(Table_Question_Sets[[#This Row],[Header]]="Yes","",IF(Table_Question_Sets[[#This Row],[Property]]&lt;&gt;"",SUBSTITUTE(Table_Question_Sets[[#This Row],[Property]]," ",""),""))</f>
        <v/>
      </c>
      <c r="G71" s="52"/>
      <c r="H71"/>
      <c r="I71"/>
      <c r="J71"/>
      <c r="K71"/>
      <c r="L71"/>
      <c r="M71"/>
      <c r="N71"/>
      <c r="O71"/>
      <c r="P71"/>
      <c r="Q71"/>
      <c r="R71"/>
      <c r="S71"/>
      <c r="T71"/>
      <c r="U71"/>
      <c r="V71"/>
      <c r="W71"/>
      <c r="X71"/>
      <c r="Y71"/>
      <c r="Z71"/>
      <c r="AA71"/>
      <c r="AB71"/>
      <c r="AC71"/>
      <c r="AD71"/>
      <c r="AE71"/>
      <c r="AF71"/>
      <c r="AG71"/>
      <c r="AH71"/>
      <c r="AI71"/>
      <c r="AJ71"/>
      <c r="AK71"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1"/>
      <c r="AM71"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1"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1"/>
      <c r="AP71"/>
      <c r="AQ71"/>
      <c r="AR71"/>
      <c r="AS71"/>
      <c r="AT71"/>
      <c r="AU71"/>
      <c r="AV71"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71" t="str">
        <f>IF(OR(Table_Question_Sets[[#This Row],[Header]]="Yes",Table_Question_Sets[[#This Row],[Text]]=""),"",IF(OR(Table_Question_Sets[[#This Row],[Text]]="true",Table_Question_Sets[[#This Row],[Text]]="false",ISNUMBER(Table_Question_Sets[[#This Row],[Text]])),Table_Question_Sets[[#This Row],[Text]],""""&amp;Table_Question_Sets[[#This Row],[Text]]&amp;""""))</f>
        <v/>
      </c>
      <c r="AX71" t="str">
        <f>IF(AND(Table_Question_Sets[[#This Row],[Header]]&lt;&gt;"Yes",Table_Question_Sets[[#This Row],[Property]]&lt;&gt;"",Table_Question_Sets[[#This Row],[Summary Label]]&lt;&gt;""),""""&amp;Table_Question_Sets[[#This Row],[Key]]&amp;""": """&amp;Table_Question_Sets[[#This Row],[Summary Label]]&amp;"""","")</f>
        <v/>
      </c>
      <c r="AY71">
        <f ca="1">IF(Table_Question_Sets[[#This Row],[Header]]="Yes","",_xlfn.NUMBERVALUE(INDIRECT(SUBSTITUTE(ADDRESS(1,COLUMN(),4),"1","")&amp;ROW()-1))+IF(Table_Question_Sets[[#This Row],[Property]]&lt;&gt;"",1,0))</f>
        <v>0</v>
      </c>
      <c r="AZ71">
        <f ca="1">IF(Table_Question_Sets[[#This Row],[Header]]="Yes","",_xlfn.NUMBERVALUE(INDIRECT(SUBSTITUTE(ADDRESS(1,COLUMN(),4),"1","")&amp;ROW()+1))+IF(Table_Question_Sets[[#This Row],[Property]]&lt;&gt;"",1,0))</f>
        <v>2</v>
      </c>
      <c r="BA71" t="str">
        <f t="array" aca="1" ref="BA7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1"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1"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1"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1"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1" t="str">
        <f xml:space="preserve">
IF(Table_Question_Sets[[#This Row],[Row]]="Yes","]},{""className"": ""row"",""fieldGroup"": [","")&amp;
Table_Question_Sets[[#This Row],[Config Field]]</f>
        <v/>
      </c>
      <c r="BG71"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"hidden-field","className":"col-xs-12 col-md-6","templateOptions":{"defaultValue":"'Yearly'"},"validators": {"validation": Validators.compose([])}},{"key": "paymentOptionUsed","type": "hidden-field","className":"col-xs-12","templateOptions":{"defaultValue":"'Yearly'","affectsPremium":"Yes"},"validators": {"validation": Validators.compose([ValidationService.required('true', '')])}}</v>
      </c>
      <c r="BH71"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1" t="str">
        <f>IF(AND(Table_Question_Sets[[#This Row],[Header]]="",Table_Question_Sets[[#This Row],[Property]]&lt;&gt;"",Table_Question_Sets[[#This Row],[Field Type]]&lt;&gt;""),
""""&amp;Table_Question_Sets[[#This Row],[Key]]&amp;"""","")</f>
        <v/>
      </c>
      <c r="BJ71"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"paymentOption","paymentOptionUsed"</v>
      </c>
      <c r="BK71" t="str">
        <f>IF(AND(Table_Question_Sets[[#This Row],[Header]]&lt;&gt;"Yes",Table_Question_Sets[[#This Row],[Property]]&lt;&gt;"",Table_Question_Sets[[#This Row],[Workflow Role]]&lt;&gt;""),
""""&amp;Table_Question_Sets[[#This Row],[Workflow Role]]&amp;""":"""&amp;Table_Question_Sets[[#This Row],[Key]]&amp;"""","")</f>
        <v/>
      </c>
      <c r="BL71">
        <f ca="1">IF(Table_Question_Sets[[#This Row],[Header]]="Yes","",_xlfn.NUMBERVALUE(INDIRECT(SUBSTITUTE(ADDRESS(1,COLUMN(),4),"1","")&amp;ROW()+1))+IF(OR(Table_Question_Sets[[#This Row],[Value]]&lt;&gt;"",AND(Table_Question_Sets[[#This Row],[Data Type]]="Repeating",Table_Question_Sets[[#This Row],[Calculation Repeating]]&lt;&gt;"")),1,0))</f>
        <v>1</v>
      </c>
      <c r="BM71" t="str">
        <f ca="1" xml:space="preserve">
IF(Table_Question_Sets[[#This Row],[Data Type]]="Repeating",
OFFSET(Table_Repeating_Question_Sets[[#Headers],[Property]],MATCH(Table_Question_Sets[[#This Row],[Property]],Table_Repeating_Question_Sets[Property],0),MATCH("Calculation",Table_Repeating_Question_Sets[#Headers],0)-1,1,1),
"")</f>
        <v/>
      </c>
      <c r="BN71"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1"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"paymentOptionUsed": "Yearly"</v>
      </c>
      <c r="BP71" t="str">
        <f ca="1">IF(ISNUMBER(Table_Question_Sets[[#This Row],[Config Use Row]]),INDEX(Table_Question_Sets[Config Rollup],Table_Question_Sets[[#This Row],[Config Use Row]]),"")</f>
        <v/>
      </c>
      <c r="BQ71" t="str">
        <f ca="1">IF(ISNUMBER(Table_Question_Sets[[#This Row],[Config Use Row]]),INDEX(Table_Question_Sets[Config Keys Nested Rollup],Table_Question_Sets[[#This Row],[Config Use Row]]),"")</f>
        <v/>
      </c>
      <c r="BR71" t="str">
        <f ca="1">IF(ISNUMBER(Table_Question_Sets[[#This Row],[Config Use Row]]),INDEX(Table_Question_Sets[Calculation Rollup],Table_Question_Sets[[#This Row],[Config Use Row]]),"")</f>
        <v/>
      </c>
    </row>
    <row r="72" spans="2:70" s="13" customFormat="1" ht="21" customHeight="1" thickBot="1">
      <c r="B72" s="7" t="s">
        <v>239</v>
      </c>
      <c r="C72" s="30"/>
      <c r="D72" s="7" t="str">
        <f ca="1">IF(Table_Question_Sets[[#This Row],[Header]]="Yes","",
IF(INDIRECT(SUBSTITUTE(ADDRESS(1,COLUMN(),4),"1","")&amp;ROW()-1)="",
INDIRECT(SUBSTITUTE(ADDRESS(1,COLUMN(Table_Question_Sets[[#This Row],[Property]]),4),"1","")&amp;ROW()-1),
INDIRECT(SUBSTITUTE(ADDRESS(1,COLUMN(),4),"1","")&amp;ROW()-1)))</f>
        <v>Payment Options</v>
      </c>
      <c r="E7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v>
      </c>
      <c r="F72" s="85" t="str">
        <f>IF(Table_Question_Sets[[#This Row],[Header]]="Yes","",IF(Table_Question_Sets[[#This Row],[Property]]&lt;&gt;"",SUBSTITUTE(Table_Question_Sets[[#This Row],[Property]]," ",""),""))</f>
        <v>PaymentOption</v>
      </c>
      <c r="G72" s="52"/>
      <c r="H72" t="s">
        <v>47</v>
      </c>
      <c r="I72" t="s">
        <v>110</v>
      </c>
      <c r="J72"/>
      <c r="K72"/>
      <c r="L72"/>
      <c r="M72"/>
      <c r="N72"/>
      <c r="O72"/>
      <c r="P72"/>
      <c r="Q72"/>
      <c r="R72"/>
      <c r="S72"/>
      <c r="T72"/>
      <c r="U72"/>
      <c r="V72"/>
      <c r="W72"/>
      <c r="X72"/>
      <c r="Y72"/>
      <c r="Z72"/>
      <c r="AA72"/>
      <c r="AB72"/>
      <c r="AC72"/>
      <c r="AD72"/>
      <c r="AE72"/>
      <c r="AF72"/>
      <c r="AG72"/>
      <c r="AH72" t="str">
        <f ca="1">"'"&amp;OFFSET(Table_Payment_Options[#Headers],0,MATCH(TRUE,Payment_Options_Default,0)-1,1,1)&amp;"'"</f>
        <v>'Yearly'</v>
      </c>
      <c r="AI72"/>
      <c r="AJ72"/>
      <c r="AK7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2"/>
      <c r="AM72"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2"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2"/>
      <c r="AP72"/>
      <c r="AQ72"/>
      <c r="AR72"/>
      <c r="AS72"/>
      <c r="AT72"/>
      <c r="AU72"/>
      <c r="AV72"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72" t="str">
        <f>IF(OR(Table_Question_Sets[[#This Row],[Header]]="Yes",Table_Question_Sets[[#This Row],[Text]]=""),"",IF(OR(Table_Question_Sets[[#This Row],[Text]]="true",Table_Question_Sets[[#This Row],[Text]]="false",ISNUMBER(Table_Question_Sets[[#This Row],[Text]])),Table_Question_Sets[[#This Row],[Text]],""""&amp;Table_Question_Sets[[#This Row],[Text]]&amp;""""))</f>
        <v/>
      </c>
      <c r="AX72" t="str">
        <f>IF(AND(Table_Question_Sets[[#This Row],[Header]]&lt;&gt;"Yes",Table_Question_Sets[[#This Row],[Property]]&lt;&gt;"",Table_Question_Sets[[#This Row],[Summary Label]]&lt;&gt;""),""""&amp;Table_Question_Sets[[#This Row],[Key]]&amp;""": """&amp;Table_Question_Sets[[#This Row],[Summary Label]]&amp;"""","")</f>
        <v/>
      </c>
      <c r="AY72">
        <f ca="1">IF(Table_Question_Sets[[#This Row],[Header]]="Yes","",_xlfn.NUMBERVALUE(INDIRECT(SUBSTITUTE(ADDRESS(1,COLUMN(),4),"1","")&amp;ROW()-1))+IF(Table_Question_Sets[[#This Row],[Property]]&lt;&gt;"",1,0))</f>
        <v>1</v>
      </c>
      <c r="AZ72">
        <f ca="1">IF(Table_Question_Sets[[#This Row],[Header]]="Yes","",_xlfn.NUMBERVALUE(INDIRECT(SUBSTITUTE(ADDRESS(1,COLUMN(),4),"1","")&amp;ROW()+1))+IF(Table_Question_Sets[[#This Row],[Property]]&lt;&gt;"",1,0))</f>
        <v>2</v>
      </c>
      <c r="BA72" t="str">
        <f t="array" aca="1" ref="BA7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2"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72"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2"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"templateOptions":{"defaultValue":"'Yearly'"}</v>
      </c>
      <c r="BE72"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"paymentOption","type": "hidden-field","className":"col-xs-12 col-md-6","templateOptions":{"defaultValue":"'Yearly'"},"validators": {"validation": Validators.compose([])}}</v>
      </c>
      <c r="BF72" t="str">
        <f ca="1" xml:space="preserve">
IF(Table_Question_Sets[[#This Row],[Row]]="Yes","]},{""className"": ""row"",""fieldGroup"": [","")&amp;
Table_Question_Sets[[#This Row],[Config Field]]</f>
        <v>{"key": "paymentOption","type": "hidden-field","className":"col-xs-12 col-md-6","templateOptions":{"defaultValue":"'Yearly'"},"validators": {"validation": Validators.compose([])}}</v>
      </c>
      <c r="BG72"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"paymentOption","type": "hidden-field","className":"col-xs-12 col-md-6","templateOptions":{"defaultValue":"'Yearly'"},"validators": {"validation": Validators.compose([])}},{"key": "paymentOptionUsed","type": "hidden-field","className":"col-xs-12","templateOptions":{"defaultValue":"'Yearly'","affectsPremium":"Yes"},"validators": {"validation": Validators.compose([ValidationService.required('true', '')])}}</v>
      </c>
      <c r="BH72"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2" t="str">
        <f>IF(AND(Table_Question_Sets[[#This Row],[Header]]="",Table_Question_Sets[[#This Row],[Property]]&lt;&gt;"",Table_Question_Sets[[#This Row],[Field Type]]&lt;&gt;""),
""""&amp;Table_Question_Sets[[#This Row],[Key]]&amp;"""","")</f>
        <v>"paymentOption"</v>
      </c>
      <c r="BJ72"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"paymentOption","paymentOptionUsed"</v>
      </c>
      <c r="BK72" t="str">
        <f>IF(AND(Table_Question_Sets[[#This Row],[Header]]&lt;&gt;"Yes",Table_Question_Sets[[#This Row],[Property]]&lt;&gt;"",Table_Question_Sets[[#This Row],[Workflow Role]]&lt;&gt;""),
""""&amp;Table_Question_Sets[[#This Row],[Workflow Role]]&amp;""":"""&amp;Table_Question_Sets[[#This Row],[Key]]&amp;"""","")</f>
        <v/>
      </c>
      <c r="BL72">
        <f ca="1">IF(Table_Question_Sets[[#This Row],[Header]]="Yes","",_xlfn.NUMBERVALUE(INDIRECT(SUBSTITUTE(ADDRESS(1,COLUMN(),4),"1","")&amp;ROW()+1))+IF(OR(Table_Question_Sets[[#This Row],[Value]]&lt;&gt;"",AND(Table_Question_Sets[[#This Row],[Data Type]]="Repeating",Table_Question_Sets[[#This Row],[Calculation Repeating]]&lt;&gt;"")),1,0))</f>
        <v>1</v>
      </c>
      <c r="BM72" t="str">
        <f ca="1" xml:space="preserve">
IF(Table_Question_Sets[[#This Row],[Data Type]]="Repeating",
OFFSET(Table_Repeating_Question_Sets[[#Headers],[Property]],MATCH(Table_Question_Sets[[#This Row],[Property]],Table_Repeating_Question_Sets[Property],0),MATCH("Calculation",Table_Repeating_Question_Sets[#Headers],0)-1,1,1),
"")</f>
        <v/>
      </c>
      <c r="BN72"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2"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"paymentOptionUsed": "Yearly"</v>
      </c>
      <c r="BP72" t="str">
        <f ca="1">IF(ISNUMBER(Table_Question_Sets[[#This Row],[Config Use Row]]),INDEX(Table_Question_Sets[Config Rollup],Table_Question_Sets[[#This Row],[Config Use Row]]),"")</f>
        <v/>
      </c>
      <c r="BQ72" t="str">
        <f ca="1">IF(ISNUMBER(Table_Question_Sets[[#This Row],[Config Use Row]]),INDEX(Table_Question_Sets[Config Keys Nested Rollup],Table_Question_Sets[[#This Row],[Config Use Row]]),"")</f>
        <v/>
      </c>
      <c r="BR72" t="str">
        <f ca="1">IF(ISNUMBER(Table_Question_Sets[[#This Row],[Config Use Row]]),INDEX(Table_Question_Sets[Calculation Rollup],Table_Question_Sets[[#This Row],[Config Use Row]]),"")</f>
        <v/>
      </c>
    </row>
    <row r="73" spans="2:70" s="13" customFormat="1" ht="21" customHeight="1">
      <c r="B73" s="8" t="s">
        <v>240</v>
      </c>
      <c r="C73" s="7"/>
      <c r="D73" s="7" t="str">
        <f ca="1">IF(Table_Question_Sets[[#This Row],[Header]]="Yes","",
IF(INDIRECT(SUBSTITUTE(ADDRESS(1,COLUMN(),4),"1","")&amp;ROW()-1)="",
INDIRECT(SUBSTITUTE(ADDRESS(1,COLUMN(Table_Question_Sets[[#This Row],[Property]]),4),"1","")&amp;ROW()-1),
INDIRECT(SUBSTITUTE(ADDRESS(1,COLUMN(),4),"1","")&amp;ROW()-1)))</f>
        <v>Payment Options</v>
      </c>
      <c r="E7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paymentOptionUsed</v>
      </c>
      <c r="F73" s="7" t="str">
        <f>IF(Table_Question_Sets[[#This Row],[Header]]="Yes","",IF(Table_Question_Sets[[#This Row],[Property]]&lt;&gt;"",SUBSTITUTE(Table_Question_Sets[[#This Row],[Property]]," ",""),""))</f>
        <v>PaymentOptionUsed</v>
      </c>
      <c r="G73" s="53" t="s">
        <v>241</v>
      </c>
      <c r="H73" t="s">
        <v>47</v>
      </c>
      <c r="I73" t="s">
        <v>110</v>
      </c>
      <c r="J73"/>
      <c r="K73" t="s">
        <v>71</v>
      </c>
      <c r="L73"/>
      <c r="M73"/>
      <c r="N73"/>
      <c r="O73">
        <v>12</v>
      </c>
      <c r="P73"/>
      <c r="Q73"/>
      <c r="R73"/>
      <c r="S73"/>
      <c r="T73"/>
      <c r="U73"/>
      <c r="V73"/>
      <c r="W73"/>
      <c r="X73"/>
      <c r="Y73"/>
      <c r="Z73"/>
      <c r="AA73"/>
      <c r="AB73"/>
      <c r="AC73"/>
      <c r="AD73"/>
      <c r="AE73"/>
      <c r="AF73"/>
      <c r="AG73"/>
      <c r="AH73" t="str">
        <f ca="1">"'"&amp;OFFSET(Table_Payment_Options[#Headers],0,MATCH(TRUE,Payment_Options_Default,0)-1,1,1)&amp;"'"</f>
        <v>'Yearly'</v>
      </c>
      <c r="AI73"/>
      <c r="AJ73" t="str">
        <f ca="1">OFFSET(Table_Payment_Options[#Headers],0,MATCH(TRUE,Payment_Options_Default,0)-1,1,1)</f>
        <v>Yearly</v>
      </c>
      <c r="AK73"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Yearly</v>
      </c>
      <c r="AL73"/>
      <c r="AM73"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3"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3"/>
      <c r="AP73"/>
      <c r="AQ73" t="s">
        <v>71</v>
      </c>
      <c r="AR73"/>
      <c r="AS73"/>
      <c r="AT73"/>
      <c r="AU73"/>
      <c r="AV73"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Yearly</v>
      </c>
      <c r="AW73" t="str">
        <f>IF(OR(Table_Question_Sets[[#This Row],[Header]]="Yes",Table_Question_Sets[[#This Row],[Text]]=""),"",IF(OR(Table_Question_Sets[[#This Row],[Text]]="true",Table_Question_Sets[[#This Row],[Text]]="false",ISNUMBER(Table_Question_Sets[[#This Row],[Text]])),Table_Question_Sets[[#This Row],[Text]],""""&amp;Table_Question_Sets[[#This Row],[Text]]&amp;""""))</f>
        <v>"Yearly"</v>
      </c>
      <c r="AX73" t="str">
        <f>IF(AND(Table_Question_Sets[[#This Row],[Header]]&lt;&gt;"Yes",Table_Question_Sets[[#This Row],[Property]]&lt;&gt;"",Table_Question_Sets[[#This Row],[Summary Label]]&lt;&gt;""),""""&amp;Table_Question_Sets[[#This Row],[Key]]&amp;""": """&amp;Table_Question_Sets[[#This Row],[Summary Label]]&amp;"""","")</f>
        <v/>
      </c>
      <c r="AY73">
        <f ca="1">IF(Table_Question_Sets[[#This Row],[Header]]="Yes","",_xlfn.NUMBERVALUE(INDIRECT(SUBSTITUTE(ADDRESS(1,COLUMN(),4),"1","")&amp;ROW()-1))+IF(Table_Question_Sets[[#This Row],[Property]]&lt;&gt;"",1,0))</f>
        <v>2</v>
      </c>
      <c r="AZ73">
        <f ca="1">IF(Table_Question_Sets[[#This Row],[Header]]="Yes","",_xlfn.NUMBERVALUE(INDIRECT(SUBSTITUTE(ADDRESS(1,COLUMN(),4),"1","")&amp;ROW()+1))+IF(Table_Question_Sets[[#This Row],[Property]]&lt;&gt;"",1,0))</f>
        <v>1</v>
      </c>
      <c r="BA73" t="str">
        <f t="array" aca="1" ref="BA7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3"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73"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3"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"templateOptions":{"defaultValue":"'Yearly'","affectsPremium":"Yes"}</v>
      </c>
      <c r="BE73"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"paymentOptionUsed","type": "hidden-field","className":"col-xs-12","templateOptions":{"defaultValue":"'Yearly'","affectsPremium":"Yes"},"validators": {"validation": Validators.compose([ValidationService.required('true', '')])}}</v>
      </c>
      <c r="BF73" t="str">
        <f ca="1" xml:space="preserve">
IF(Table_Question_Sets[[#This Row],[Row]]="Yes","]},{""className"": ""row"",""fieldGroup"": [","")&amp;
Table_Question_Sets[[#This Row],[Config Field]]</f>
        <v>{"key": "paymentOptionUsed","type": "hidden-field","className":"col-xs-12","templateOptions":{"defaultValue":"'Yearly'","affectsPremium":"Yes"},"validators": {"validation": Validators.compose([ValidationService.required('true', '')])}}</v>
      </c>
      <c r="BG73"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"paymentOptionUsed","type": "hidden-field","className":"col-xs-12","templateOptions":{"defaultValue":"'Yearly'","affectsPremium":"Yes"},"validators": {"validation": Validators.compose([ValidationService.required('true', '')])}}</v>
      </c>
      <c r="BH73"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3" t="str">
        <f>IF(AND(Table_Question_Sets[[#This Row],[Header]]="",Table_Question_Sets[[#This Row],[Property]]&lt;&gt;"",Table_Question_Sets[[#This Row],[Field Type]]&lt;&gt;""),
""""&amp;Table_Question_Sets[[#This Row],[Key]]&amp;"""","")</f>
        <v>"paymentOptionUsed"</v>
      </c>
      <c r="BJ73"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"paymentOptionUsed"</v>
      </c>
      <c r="BK73" t="str">
        <f>IF(AND(Table_Question_Sets[[#This Row],[Header]]&lt;&gt;"Yes",Table_Question_Sets[[#This Row],[Property]]&lt;&gt;"",Table_Question_Sets[[#This Row],[Workflow Role]]&lt;&gt;""),
""""&amp;Table_Question_Sets[[#This Row],[Workflow Role]]&amp;""":"""&amp;Table_Question_Sets[[#This Row],[Key]]&amp;"""","")</f>
        <v/>
      </c>
      <c r="BL73">
        <f ca="1">IF(Table_Question_Sets[[#This Row],[Header]]="Yes","",_xlfn.NUMBERVALUE(INDIRECT(SUBSTITUTE(ADDRESS(1,COLUMN(),4),"1","")&amp;ROW()+1))+IF(OR(Table_Question_Sets[[#This Row],[Value]]&lt;&gt;"",AND(Table_Question_Sets[[#This Row],[Data Type]]="Repeating",Table_Question_Sets[[#This Row],[Calculation Repeating]]&lt;&gt;"")),1,0))</f>
        <v>1</v>
      </c>
      <c r="BM73" t="str">
        <f ca="1" xml:space="preserve">
IF(Table_Question_Sets[[#This Row],[Data Type]]="Repeating",
OFFSET(Table_Repeating_Question_Sets[[#Headers],[Property]],MATCH(Table_Question_Sets[[#This Row],[Property]],Table_Repeating_Question_Sets[Property],0),MATCH("Calculation",Table_Repeating_Question_Sets[#Headers],0)-1,1,1),
"")</f>
        <v/>
      </c>
      <c r="BN73"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"paymentOptionUsed": "Yearly"</v>
      </c>
      <c r="BO73"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"paymentOptionUsed": "Yearly"</v>
      </c>
      <c r="BP73" t="str">
        <f ca="1">IF(ISNUMBER(Table_Question_Sets[[#This Row],[Config Use Row]]),INDEX(Table_Question_Sets[Config Rollup],Table_Question_Sets[[#This Row],[Config Use Row]]),"")</f>
        <v/>
      </c>
      <c r="BQ73" t="str">
        <f ca="1">IF(ISNUMBER(Table_Question_Sets[[#This Row],[Config Use Row]]),INDEX(Table_Question_Sets[Config Keys Nested Rollup],Table_Question_Sets[[#This Row],[Config Use Row]]),"")</f>
        <v/>
      </c>
      <c r="BR73" t="str">
        <f ca="1">IF(ISNUMBER(Table_Question_Sets[[#This Row],[Config Use Row]]),INDEX(Table_Question_Sets[Calculation Rollup],Table_Question_Sets[[#This Row],[Config Use Row]]),"")</f>
        <v/>
      </c>
    </row>
    <row r="74" spans="2:70" s="13" customFormat="1" ht="29.25" thickBot="1">
      <c r="B74" s="30" t="s">
        <v>242</v>
      </c>
      <c r="C74" s="30" t="s">
        <v>71</v>
      </c>
      <c r="D74" s="30" t="str">
        <f ca="1">IF(Table_Question_Sets[[#This Row],[Header]]="Yes","",
IF(INDIRECT(SUBSTITUTE(ADDRESS(1,COLUMN(),4),"1","")&amp;ROW()-1)="",
INDIRECT(SUBSTITUTE(ADDRESS(1,COLUMN(Table_Question_Sets[[#This Row],[Property]]),4),"1","")&amp;ROW()-1),
INDIRECT(SUBSTITUTE(ADDRESS(1,COLUMN(),4),"1","")&amp;ROW()-1)))</f>
        <v/>
      </c>
      <c r="E74" s="3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v>
      </c>
      <c r="F74" s="30" t="str">
        <f>IF(Table_Question_Sets[[#This Row],[Header]]="Yes","",IF(Table_Question_Sets[[#This Row],[Property]]&lt;&gt;"",SUBSTITUTE(Table_Question_Sets[[#This Row],[Property]]," ",""),""))</f>
        <v/>
      </c>
      <c r="G74" s="29"/>
      <c r="H74" s="30"/>
      <c r="I74" s="30"/>
      <c r="J74" s="30"/>
      <c r="K74" s="29"/>
      <c r="L74" s="30"/>
      <c r="M74" s="30"/>
      <c r="N74" s="29"/>
      <c r="O74" s="29"/>
      <c r="P74" s="29"/>
      <c r="Q74" s="29"/>
      <c r="R74" s="29"/>
      <c r="S74" s="29"/>
      <c r="T74" s="30"/>
      <c r="U74" s="30"/>
      <c r="V74" s="30"/>
      <c r="W74" s="30"/>
      <c r="X74" s="30"/>
      <c r="Y74" s="30"/>
      <c r="Z74" s="30"/>
      <c r="AA74" s="30"/>
      <c r="AB74" s="30"/>
      <c r="AC74" s="30"/>
      <c r="AD74" s="30"/>
      <c r="AE74" s="30"/>
      <c r="AF74" s="30"/>
      <c r="AG74" s="30"/>
      <c r="AH74" s="30"/>
      <c r="AI74" s="30"/>
      <c r="AJ74" s="30"/>
      <c r="AK74"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4" s="30"/>
      <c r="AM74" s="3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4" s="3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4" s="30"/>
      <c r="AP74" s="29"/>
      <c r="AQ74" s="30"/>
      <c r="AR74" s="30"/>
      <c r="AS74" s="30"/>
      <c r="AT74" s="30"/>
      <c r="AU74" s="30"/>
      <c r="AV74"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74" s="29" t="str">
        <f>IF(OR(Table_Question_Sets[[#This Row],[Header]]="Yes",Table_Question_Sets[[#This Row],[Text]]=""),"",IF(OR(Table_Question_Sets[[#This Row],[Text]]="true",Table_Question_Sets[[#This Row],[Text]]="false",ISNUMBER(Table_Question_Sets[[#This Row],[Text]])),Table_Question_Sets[[#This Row],[Text]],""""&amp;Table_Question_Sets[[#This Row],[Text]]&amp;""""))</f>
        <v/>
      </c>
      <c r="AX74" s="29" t="str">
        <f>IF(AND(Table_Question_Sets[[#This Row],[Header]]&lt;&gt;"Yes",Table_Question_Sets[[#This Row],[Property]]&lt;&gt;"",Table_Question_Sets[[#This Row],[Summary Label]]&lt;&gt;""),""""&amp;Table_Question_Sets[[#This Row],[Key]]&amp;""": """&amp;Table_Question_Sets[[#This Row],[Summary Label]]&amp;"""","")</f>
        <v/>
      </c>
      <c r="AY74" s="29" t="str">
        <f ca="1">IF(Table_Question_Sets[[#This Row],[Header]]="Yes","",_xlfn.NUMBERVALUE(INDIRECT(SUBSTITUTE(ADDRESS(1,COLUMN(),4),"1","")&amp;ROW()-1))+IF(Table_Question_Sets[[#This Row],[Property]]&lt;&gt;"",1,0))</f>
        <v/>
      </c>
      <c r="AZ74" s="29" t="str">
        <f ca="1">IF(Table_Question_Sets[[#This Row],[Header]]="Yes","",_xlfn.NUMBERVALUE(INDIRECT(SUBSTITUTE(ADDRESS(1,COLUMN(),4),"1","")&amp;ROW()+1))+IF(Table_Question_Sets[[#This Row],[Property]]&lt;&gt;"",1,0))</f>
        <v/>
      </c>
      <c r="BA74" s="29" t="str">
        <f t="array" aca="1" ref="BA7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4" s="29"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4" s="29"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4" s="29"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4" s="2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4" s="30" t="str">
        <f xml:space="preserve">
IF(Table_Question_Sets[[#This Row],[Row]]="Yes","]},{""className"": ""row"",""fieldGroup"": [","")&amp;
Table_Question_Sets[[#This Row],[Config Field]]</f>
        <v/>
      </c>
      <c r="BG74" s="3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"paymentMethods":[{"className": "row","fieldGroup":[{"key": "paymentMethod","type": "hidden-field","className":"col-xs-12 col-md-6","templateOptions":{"calculatedValue":"paymentOption == 'Yearly' ? paymentMethodSelect : 'Premium Funding'"},"validators": {"validation": Validators.compose([])},"expressionProperties": { "templateOptions.disabled": "true"}},{"key": "creditCardHeading","type": "content-field","className":"col-xs-12","templateOptions":{"content":{"heading3":"Credit Card Payment","paragraph":"To pay for your insurance policy using Visa or Mastercard please enter your credit card details below."}},"validators": {"validation": Validators.compose([])}},{"key":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74" s="3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4" s="30" t="str">
        <f>IF(AND(Table_Question_Sets[[#This Row],[Header]]="",Table_Question_Sets[[#This Row],[Property]]&lt;&gt;"",Table_Question_Sets[[#This Row],[Field Type]]&lt;&gt;""),
""""&amp;Table_Question_Sets[[#This Row],[Key]]&amp;"""","")</f>
        <v/>
      </c>
      <c r="BJ74" s="3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"paymentMethods":["paymentMethod","creditCardHeading","paymentMethodSelect","creditCardNumber","creditCardName","creditCardExpiryDate","creditCardCCV","creditCardMessage","premiumFundingHeading","premiumFundingAccountName","premiumFundingBSB","premiumFundingAccountNumber"],</v>
      </c>
      <c r="BK74" s="30" t="str">
        <f>IF(AND(Table_Question_Sets[[#This Row],[Header]]&lt;&gt;"Yes",Table_Question_Sets[[#This Row],[Property]]&lt;&gt;"",Table_Question_Sets[[#This Row],[Workflow Role]]&lt;&gt;""),
""""&amp;Table_Question_Sets[[#This Row],[Workflow Role]]&amp;""":"""&amp;Table_Question_Sets[[#This Row],[Key]]&amp;"""","")</f>
        <v/>
      </c>
      <c r="BL74" s="30" t="str">
        <f ca="1">IF(Table_Question_Sets[[#This Row],[Header]]="Yes","",_xlfn.NUMBERVALUE(INDIRECT(SUBSTITUTE(ADDRESS(1,COLUMN(),4),"1","")&amp;ROW()+1))+IF(OR(Table_Question_Sets[[#This Row],[Value]]&lt;&gt;"",AND(Table_Question_Sets[[#This Row],[Data Type]]="Repeating",Table_Question_Sets[[#This Row],[Calculation Repeating]]&lt;&gt;"")),1,0))</f>
        <v/>
      </c>
      <c r="BM74" s="30" t="str">
        <f ca="1" xml:space="preserve">
IF(Table_Question_Sets[[#This Row],[Data Type]]="Repeating",
OFFSET(Table_Repeating_Question_Sets[[#Headers],[Property]],MATCH(Table_Question_Sets[[#This Row],[Property]],Table_Repeating_Question_Sets[Property],0),MATCH("Calculation",Table_Repeating_Question_Sets[#Headers],0)-1,1,1),
"")</f>
        <v/>
      </c>
      <c r="BN74" s="3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4" s="3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"paymentMethods":{"paymentMethod": "VISA","paymentMethodSelect": "AMEX","creditCardNumber": "123","creditCardName": "sdfdfs","creditCardExpiryDate": "12/12","creditCardCCV": "123"},</v>
      </c>
      <c r="BP74" s="30" t="str">
        <f ca="1">IF(ISNUMBER(Table_Question_Sets[[#This Row],[Config Use Row]]),INDEX(Table_Question_Sets[Config Rollup],Table_Question_Sets[[#This Row],[Config Use Row]]),"")</f>
        <v/>
      </c>
      <c r="BQ74" s="30" t="str">
        <f ca="1">IF(ISNUMBER(Table_Question_Sets[[#This Row],[Config Use Row]]),INDEX(Table_Question_Sets[Config Keys Nested Rollup],Table_Question_Sets[[#This Row],[Config Use Row]]),"")</f>
        <v/>
      </c>
      <c r="BR74" s="30" t="str">
        <f ca="1">IF(ISNUMBER(Table_Question_Sets[[#This Row],[Config Use Row]]),INDEX(Table_Question_Sets[Calculation Rollup],Table_Question_Sets[[#This Row],[Config Use Row]]),"")</f>
        <v/>
      </c>
    </row>
    <row r="75" spans="2:70" s="13" customFormat="1" ht="21" hidden="1" customHeight="1">
      <c r="B75" s="7"/>
      <c r="C75" s="7"/>
      <c r="D75" s="7" t="str">
        <f ca="1">IF(Table_Question_Sets[[#This Row],[Header]]="Yes","",
IF(INDIRECT(SUBSTITUTE(ADDRESS(1,COLUMN(),4),"1","")&amp;ROW()-1)="",
INDIRECT(SUBSTITUTE(ADDRESS(1,COLUMN(Table_Question_Sets[[#This Row],[Property]]),4),"1","")&amp;ROW()-1),
INDIRECT(SUBSTITUTE(ADDRESS(1,COLUMN(),4),"1","")&amp;ROW()-1)))</f>
        <v>Payment Methods</v>
      </c>
      <c r="E7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75" s="7" t="str">
        <f>IF(Table_Question_Sets[[#This Row],[Header]]="Yes","",IF(Table_Question_Sets[[#This Row],[Property]]&lt;&gt;"",SUBSTITUTE(Table_Question_Sets[[#This Row],[Property]]," ",""),""))</f>
        <v/>
      </c>
      <c r="G75" s="53"/>
      <c r="H75" s="7"/>
      <c r="I75" s="7"/>
      <c r="J75" s="7"/>
      <c r="K75" s="46"/>
      <c r="L75" s="46"/>
      <c r="M75" s="46"/>
      <c r="N75" s="7"/>
      <c r="O75" s="7"/>
      <c r="P75" s="7"/>
      <c r="Q75" s="7"/>
      <c r="R75" s="7"/>
      <c r="S75" s="7"/>
      <c r="T75" s="7"/>
      <c r="U75" s="7"/>
      <c r="V75" s="7"/>
      <c r="W75" s="7"/>
      <c r="X75" s="7"/>
      <c r="Y75" s="7"/>
      <c r="Z75" s="7"/>
      <c r="AA75" s="7"/>
      <c r="AB75" s="7"/>
      <c r="AC75" s="7"/>
      <c r="AD75" s="7"/>
      <c r="AE75" s="7"/>
      <c r="AF75" s="7"/>
      <c r="AG75" s="7"/>
      <c r="AH75" s="46"/>
      <c r="AI75" s="46"/>
      <c r="AJ75" s="7"/>
      <c r="AK75"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5" s="92"/>
      <c r="AM7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5" s="7"/>
      <c r="AP75" s="7"/>
      <c r="AQ75" s="7"/>
      <c r="AR75" s="7"/>
      <c r="AS75" s="7"/>
      <c r="AT75" s="7"/>
      <c r="AU75" s="7"/>
      <c r="AV75"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75" s="7" t="str">
        <f>IF(OR(Table_Question_Sets[[#This Row],[Header]]="Yes",Table_Question_Sets[[#This Row],[Text]]=""),"",IF(OR(Table_Question_Sets[[#This Row],[Text]]="true",Table_Question_Sets[[#This Row],[Text]]="false",ISNUMBER(Table_Question_Sets[[#This Row],[Text]])),Table_Question_Sets[[#This Row],[Text]],""""&amp;Table_Question_Sets[[#This Row],[Text]]&amp;""""))</f>
        <v/>
      </c>
      <c r="AX75" s="7" t="str">
        <f>IF(AND(Table_Question_Sets[[#This Row],[Header]]&lt;&gt;"Yes",Table_Question_Sets[[#This Row],[Property]]&lt;&gt;"",Table_Question_Sets[[#This Row],[Summary Label]]&lt;&gt;""),""""&amp;Table_Question_Sets[[#This Row],[Key]]&amp;""": """&amp;Table_Question_Sets[[#This Row],[Summary Label]]&amp;"""","")</f>
        <v/>
      </c>
      <c r="AY75" s="16">
        <f ca="1">IF(Table_Question_Sets[[#This Row],[Header]]="Yes","",_xlfn.NUMBERVALUE(INDIRECT(SUBSTITUTE(ADDRESS(1,COLUMN(),4),"1","")&amp;ROW()-1))+IF(Table_Question_Sets[[#This Row],[Property]]&lt;&gt;"",1,0))</f>
        <v>0</v>
      </c>
      <c r="AZ75" s="16">
        <f ca="1">IF(Table_Question_Sets[[#This Row],[Header]]="Yes","",_xlfn.NUMBERVALUE(INDIRECT(SUBSTITUTE(ADDRESS(1,COLUMN(),4),"1","")&amp;ROW()+1))+IF(Table_Question_Sets[[#This Row],[Property]]&lt;&gt;"",1,0))</f>
        <v>12</v>
      </c>
      <c r="BA75" s="7" t="str">
        <f t="array" aca="1" ref="BA7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7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5"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75" s="7"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75" s="7" t="str">
        <f xml:space="preserve">
IF(Table_Question_Sets[[#This Row],[Row]]="Yes","]},{""className"": ""row"",""fieldGroup"": [","")&amp;
Table_Question_Sets[[#This Row],[Config Field]]</f>
        <v/>
      </c>
      <c r="BG7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"hidden-field","className":"col-xs-12 col-md-6","templateOptions":{"calculatedValue":"paymentOption == 'Yearly' ? paymentMethodSelect : 'Premium Funding'"},"validators": {"validation": Validators.compose([])},"expressionProperties": { "templateOptions.disabled": "true"}},{"key": "creditCardHeading","type": "content-field","className":"col-xs-12","templateOptions":{"content":{"heading3":"Credit Card Payment","paragraph":"To pay for your insurance policy using Visa or Mastercard please enter your credit card details below."}},"validators": {"validation": Validators.compose([])}},{"key":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7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5" s="7" t="str">
        <f>IF(AND(Table_Question_Sets[[#This Row],[Header]]="",Table_Question_Sets[[#This Row],[Property]]&lt;&gt;"",Table_Question_Sets[[#This Row],[Field Type]]&lt;&gt;""),
""""&amp;Table_Question_Sets[[#This Row],[Key]]&amp;"""","")</f>
        <v/>
      </c>
      <c r="BJ7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"paymentMethod","creditCardHeading","paymentMethodSelect","creditCardNumber","creditCardName","creditCardExpiryDate","creditCardCCV","creditCardMessage","premiumFundingHeading","premiumFundingAccountName","premiumFundingBSB","premiumFundingAccountNumber"</v>
      </c>
      <c r="BK75" s="7" t="str">
        <f>IF(AND(Table_Question_Sets[[#This Row],[Header]]&lt;&gt;"Yes",Table_Question_Sets[[#This Row],[Property]]&lt;&gt;"",Table_Question_Sets[[#This Row],[Workflow Role]]&lt;&gt;""),
""""&amp;Table_Question_Sets[[#This Row],[Workflow Role]]&amp;""":"""&amp;Table_Question_Sets[[#This Row],[Key]]&amp;"""","")</f>
        <v/>
      </c>
      <c r="BL75" s="7">
        <f ca="1">IF(Table_Question_Sets[[#This Row],[Header]]="Yes","",_xlfn.NUMBERVALUE(INDIRECT(SUBSTITUTE(ADDRESS(1,COLUMN(),4),"1","")&amp;ROW()+1))+IF(OR(Table_Question_Sets[[#This Row],[Value]]&lt;&gt;"",AND(Table_Question_Sets[[#This Row],[Data Type]]="Repeating",Table_Question_Sets[[#This Row],[Calculation Repeating]]&lt;&gt;"")),1,0))</f>
        <v>5</v>
      </c>
      <c r="BM75" s="7" t="str">
        <f ca="1" xml:space="preserve">
IF(Table_Question_Sets[[#This Row],[Data Type]]="Repeating",
OFFSET(Table_Repeating_Question_Sets[[#Headers],[Property]],MATCH(Table_Question_Sets[[#This Row],[Property]],Table_Repeating_Question_Sets[Property],0),MATCH("Calculation",Table_Repeating_Question_Sets[#Headers],0)-1,1,1),
"")</f>
        <v/>
      </c>
      <c r="BN7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"VISA","paymentMethodSelect": "AMEX","creditCardNumber": "123","creditCardName": "sdfdfs","creditCardExpiryDate": "12/12","creditCardCCV": "123"</v>
      </c>
      <c r="BP75" s="7" t="str">
        <f ca="1">IF(ISNUMBER(Table_Question_Sets[[#This Row],[Config Use Row]]),INDEX(Table_Question_Sets[Config Rollup],Table_Question_Sets[[#This Row],[Config Use Row]]),"")</f>
        <v/>
      </c>
      <c r="BQ75" s="7" t="str">
        <f ca="1">IF(ISNUMBER(Table_Question_Sets[[#This Row],[Config Use Row]]),INDEX(Table_Question_Sets[Config Keys Nested Rollup],Table_Question_Sets[[#This Row],[Config Use Row]]),"")</f>
        <v/>
      </c>
      <c r="BR75" s="7" t="str">
        <f ca="1">IF(ISNUMBER(Table_Question_Sets[[#This Row],[Config Use Row]]),INDEX(Table_Question_Sets[Calculation Rollup],Table_Question_Sets[[#This Row],[Config Use Row]]),"")</f>
        <v/>
      </c>
    </row>
    <row r="76" spans="2:70" s="13" customFormat="1" ht="21" customHeight="1">
      <c r="B76" t="s">
        <v>243</v>
      </c>
      <c r="C76" s="7"/>
      <c r="D76" s="7" t="str">
        <f ca="1">IF(Table_Question_Sets[[#This Row],[Header]]="Yes","",
IF(INDIRECT(SUBSTITUTE(ADDRESS(1,COLUMN(),4),"1","")&amp;ROW()-1)="",
INDIRECT(SUBSTITUTE(ADDRESS(1,COLUMN(Table_Question_Sets[[#This Row],[Property]]),4),"1","")&amp;ROW()-1),
INDIRECT(SUBSTITUTE(ADDRESS(1,COLUMN(),4),"1","")&amp;ROW()-1)))</f>
        <v>Payment Methods</v>
      </c>
      <c r="E7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v>
      </c>
      <c r="F76" s="7" t="str">
        <f>IF(Table_Question_Sets[[#This Row],[Header]]="Yes","",IF(Table_Question_Sets[[#This Row],[Property]]&lt;&gt;"",SUBSTITUTE(Table_Question_Sets[[#This Row],[Property]]," ",""),""))</f>
        <v>PaymentMethod</v>
      </c>
      <c r="G76" s="52"/>
      <c r="H76" s="7" t="s">
        <v>47</v>
      </c>
      <c r="I76" s="8" t="s">
        <v>110</v>
      </c>
      <c r="J76" s="7"/>
      <c r="K76" s="36"/>
      <c r="L76" s="46"/>
      <c r="M76" s="46"/>
      <c r="N76" s="36"/>
      <c r="O76" s="36"/>
      <c r="P76" s="36"/>
      <c r="Q76" s="36"/>
      <c r="R76" s="36"/>
      <c r="S76"/>
      <c r="T76" s="7"/>
      <c r="U76" s="7"/>
      <c r="V76" s="7"/>
      <c r="W76" s="7"/>
      <c r="X76" s="7"/>
      <c r="Y76" s="7"/>
      <c r="Z76" s="7"/>
      <c r="AA76" s="7"/>
      <c r="AB76" s="7"/>
      <c r="AC76" s="7"/>
      <c r="AD76" s="7"/>
      <c r="AE76" s="7"/>
      <c r="AF76" s="7"/>
      <c r="AG76" s="7"/>
      <c r="AH76" s="82"/>
      <c r="AI76" s="82" t="s">
        <v>244</v>
      </c>
      <c r="AJ76" s="7" t="str">
        <f ca="1">IF(OFFSET(Table_Payment_Options[],0,MATCH(Input_Payment_Option,Table_Payment_Options[#Headers],0)-1,1,1)="Funded",
OFFSET(Table_Payment_Methods[#Headers],0,MATCH(TRUE,Payment_Methods_Funded_Default,0)-1,1,1),
OFFSET(Table_Payment_Methods[#Headers],0,MATCH(TRUE,Payment_Methods_Direct_Default,0)-1,1,1))</f>
        <v>VISA</v>
      </c>
      <c r="AK76" s="7" t="str">
        <f ca="1">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VISA</v>
      </c>
      <c r="AL76"/>
      <c r="AM7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6" s="7"/>
      <c r="AP76" s="16"/>
      <c r="AQ76" s="7"/>
      <c r="AR76" s="7"/>
      <c r="AS76" s="7"/>
      <c r="AT76" s="7"/>
      <c r="AU76" s="7"/>
      <c r="AV76" s="16" t="str">
        <f ca="1"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VISA</v>
      </c>
      <c r="AW76" s="16" t="str">
        <f ca="1">IF(OR(Table_Question_Sets[[#This Row],[Header]]="Yes",Table_Question_Sets[[#This Row],[Text]]=""),"",IF(OR(Table_Question_Sets[[#This Row],[Text]]="true",Table_Question_Sets[[#This Row],[Text]]="false",ISNUMBER(Table_Question_Sets[[#This Row],[Text]])),Table_Question_Sets[[#This Row],[Text]],""""&amp;Table_Question_Sets[[#This Row],[Text]]&amp;""""))</f>
        <v>"VISA"</v>
      </c>
      <c r="AX76" s="16" t="str">
        <f>IF(AND(Table_Question_Sets[[#This Row],[Header]]&lt;&gt;"Yes",Table_Question_Sets[[#This Row],[Property]]&lt;&gt;"",Table_Question_Sets[[#This Row],[Summary Label]]&lt;&gt;""),""""&amp;Table_Question_Sets[[#This Row],[Key]]&amp;""": """&amp;Table_Question_Sets[[#This Row],[Summary Label]]&amp;"""","")</f>
        <v/>
      </c>
      <c r="AY76" s="16">
        <f ca="1">IF(Table_Question_Sets[[#This Row],[Header]]="Yes","",_xlfn.NUMBERVALUE(INDIRECT(SUBSTITUTE(ADDRESS(1,COLUMN(),4),"1","")&amp;ROW()-1))+IF(Table_Question_Sets[[#This Row],[Property]]&lt;&gt;"",1,0))</f>
        <v>1</v>
      </c>
      <c r="AZ76" s="16">
        <f ca="1">IF(Table_Question_Sets[[#This Row],[Header]]="Yes","",_xlfn.NUMBERVALUE(INDIRECT(SUBSTITUTE(ADDRESS(1,COLUMN(),4),"1","")&amp;ROW()+1))+IF(Table_Question_Sets[[#This Row],[Property]]&lt;&gt;"",1,0))</f>
        <v>12</v>
      </c>
      <c r="BA76" s="16" t="str">
        <f t="array" aca="1" ref="BA7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6"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76"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6"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"templateOptions":{"calculatedValue":"paymentOption == 'Yearly' ? paymentMethodSelect : 'Premium Funding'"}</v>
      </c>
      <c r="BE76"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"paymentMethod","type": "hidden-field","className":"col-xs-12 col-md-6","templateOptions":{"calculatedValue":"paymentOption == 'Yearly' ? paymentMethodSelect : 'Premium Funding'"},"validators": {"validation": Validators.compose([])},"expressionProperties": { "templateOptions.disabled": "true"}}</v>
      </c>
      <c r="BF76" s="7" t="str">
        <f ca="1" xml:space="preserve">
IF(Table_Question_Sets[[#This Row],[Row]]="Yes","]},{""className"": ""row"",""fieldGroup"": [","")&amp;
Table_Question_Sets[[#This Row],[Config Field]]</f>
        <v>{"key": "paymentMethod","type": "hidden-field","className":"col-xs-12 col-md-6","templateOptions":{"calculatedValue":"paymentOption == 'Yearly' ? paymentMethodSelect : 'Premium Funding'"},"validators": {"validation": Validators.compose([])},"expressionProperties": { "templateOptions.disabled": "true"}}</v>
      </c>
      <c r="BG7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"paymentMethod","type": "hidden-field","className":"col-xs-12 col-md-6","templateOptions":{"calculatedValue":"paymentOption == 'Yearly' ? paymentMethodSelect : 'Premium Funding'"},"validators": {"validation": Validators.compose([])},"expressionProperties": { "templateOptions.disabled": "true"}},{"key": "creditCardHeading","type": "content-field","className":"col-xs-12","templateOptions":{"content":{"heading3":"Credit Card Payment","paragraph":"To pay for your insurance policy using Visa or Mastercard please enter your credit card details below."}},"validators": {"validation": Validators.compose([])}},{"key":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7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6" s="7" t="str">
        <f>IF(AND(Table_Question_Sets[[#This Row],[Header]]="",Table_Question_Sets[[#This Row],[Property]]&lt;&gt;"",Table_Question_Sets[[#This Row],[Field Type]]&lt;&gt;""),
""""&amp;Table_Question_Sets[[#This Row],[Key]]&amp;"""","")</f>
        <v>"paymentMethod"</v>
      </c>
      <c r="BJ7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"paymentMethod","creditCardHeading","paymentMethodSelect","creditCardNumber","creditCardName","creditCardExpiryDate","creditCardCCV","creditCardMessage","premiumFundingHeading","premiumFundingAccountName","premiumFundingBSB","premiumFundingAccountNumber"</v>
      </c>
      <c r="BK76" s="7" t="str">
        <f>IF(AND(Table_Question_Sets[[#This Row],[Header]]&lt;&gt;"Yes",Table_Question_Sets[[#This Row],[Property]]&lt;&gt;"",Table_Question_Sets[[#This Row],[Workflow Role]]&lt;&gt;""),
""""&amp;Table_Question_Sets[[#This Row],[Workflow Role]]&amp;""":"""&amp;Table_Question_Sets[[#This Row],[Key]]&amp;"""","")</f>
        <v/>
      </c>
      <c r="BL76" s="7">
        <f ca="1">IF(Table_Question_Sets[[#This Row],[Header]]="Yes","",_xlfn.NUMBERVALUE(INDIRECT(SUBSTITUTE(ADDRESS(1,COLUMN(),4),"1","")&amp;ROW()+1))+IF(OR(Table_Question_Sets[[#This Row],[Value]]&lt;&gt;"",AND(Table_Question_Sets[[#This Row],[Data Type]]="Repeating",Table_Question_Sets[[#This Row],[Calculation Repeating]]&lt;&gt;"")),1,0))</f>
        <v>5</v>
      </c>
      <c r="BM76" s="7" t="str">
        <f ca="1" xml:space="preserve">
IF(Table_Question_Sets[[#This Row],[Data Type]]="Repeating",
OFFSET(Table_Repeating_Question_Sets[[#Headers],[Property]],MATCH(Table_Question_Sets[[#This Row],[Property]],Table_Repeating_Question_Sets[Property],0),MATCH("Calculation",Table_Repeating_Question_Sets[#Headers],0)-1,1,1),
"")</f>
        <v/>
      </c>
      <c r="BN76" s="7" t="str">
        <f ca="1">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 "VISA"</v>
      </c>
      <c r="BO7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 "VISA","paymentMethodSelect": "AMEX","creditCardNumber": "123","creditCardName": "sdfdfs","creditCardExpiryDate": "12/12","creditCardCCV": "123"</v>
      </c>
      <c r="BP76" s="7" t="str">
        <f ca="1">IF(ISNUMBER(Table_Question_Sets[[#This Row],[Config Use Row]]),INDEX(Table_Question_Sets[Config Rollup],Table_Question_Sets[[#This Row],[Config Use Row]]),"")</f>
        <v/>
      </c>
      <c r="BQ76" s="7" t="str">
        <f ca="1">IF(ISNUMBER(Table_Question_Sets[[#This Row],[Config Use Row]]),INDEX(Table_Question_Sets[Config Keys Nested Rollup],Table_Question_Sets[[#This Row],[Config Use Row]]),"")</f>
        <v/>
      </c>
      <c r="BR76" s="7" t="str">
        <f ca="1">IF(ISNUMBER(Table_Question_Sets[[#This Row],[Config Use Row]]),INDEX(Table_Question_Sets[Calculation Rollup],Table_Question_Sets[[#This Row],[Config Use Row]]),"")</f>
        <v/>
      </c>
    </row>
    <row r="77" spans="2:70" s="13" customFormat="1" ht="21" customHeight="1">
      <c r="B77" s="7" t="s">
        <v>245</v>
      </c>
      <c r="C77" s="7"/>
      <c r="D77" s="7" t="str">
        <f ca="1">IF(Table_Question_Sets[[#This Row],[Header]]="Yes","",
IF(INDIRECT(SUBSTITUTE(ADDRESS(1,COLUMN(),4),"1","")&amp;ROW()-1)="",
INDIRECT(SUBSTITUTE(ADDRESS(1,COLUMN(Table_Question_Sets[[#This Row],[Property]]),4),"1","")&amp;ROW()-1),
INDIRECT(SUBSTITUTE(ADDRESS(1,COLUMN(),4),"1","")&amp;ROW()-1)))</f>
        <v>Payment Methods</v>
      </c>
      <c r="E7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creditCardHeading</v>
      </c>
      <c r="F77" s="7" t="str">
        <f>IF(Table_Question_Sets[[#This Row],[Header]]="Yes","",IF(Table_Question_Sets[[#This Row],[Property]]&lt;&gt;"",SUBSTITUTE(Table_Question_Sets[[#This Row],[Property]]," ",""),""))</f>
        <v>CreditCardHeading</v>
      </c>
      <c r="G77" s="52"/>
      <c r="H77" s="7" t="s">
        <v>77</v>
      </c>
      <c r="I77" s="7" t="s">
        <v>77</v>
      </c>
      <c r="J77" s="7"/>
      <c r="K77" s="36"/>
      <c r="L77" s="46"/>
      <c r="M77" s="46"/>
      <c r="N77" s="36"/>
      <c r="O77" s="36" t="s">
        <v>78</v>
      </c>
      <c r="P77" s="36"/>
      <c r="Q77" s="36"/>
      <c r="R77" s="36"/>
      <c r="S77"/>
      <c r="T77" s="7"/>
      <c r="U77" s="7"/>
      <c r="V77" s="92"/>
      <c r="W77" s="7"/>
      <c r="X77" s="92"/>
      <c r="Y77" s="92" t="s">
        <v>246</v>
      </c>
      <c r="Z77" s="7"/>
      <c r="AA77" s="7" t="s">
        <v>247</v>
      </c>
      <c r="AB77" s="7"/>
      <c r="AC77" s="7"/>
      <c r="AD77" s="7"/>
      <c r="AE77" s="7"/>
      <c r="AF77" s="7"/>
      <c r="AG77" s="7"/>
      <c r="AH77" s="77"/>
      <c r="AI77" s="76"/>
      <c r="AJ77" s="7"/>
      <c r="AK77"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77"/>
      <c r="AM7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7" s="7"/>
      <c r="AP77" s="16"/>
      <c r="AQ77" s="7"/>
      <c r="AR77" s="7"/>
      <c r="AS77" s="7"/>
      <c r="AT77" s="7"/>
      <c r="AU77" s="7"/>
      <c r="AV7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77" s="16" t="str">
        <f>IF(OR(Table_Question_Sets[[#This Row],[Header]]="Yes",Table_Question_Sets[[#This Row],[Text]]=""),"",IF(OR(Table_Question_Sets[[#This Row],[Text]]="true",Table_Question_Sets[[#This Row],[Text]]="false",ISNUMBER(Table_Question_Sets[[#This Row],[Text]])),Table_Question_Sets[[#This Row],[Text]],""""&amp;Table_Question_Sets[[#This Row],[Text]]&amp;""""))</f>
        <v/>
      </c>
      <c r="AX77" s="16" t="str">
        <f>IF(AND(Table_Question_Sets[[#This Row],[Header]]&lt;&gt;"Yes",Table_Question_Sets[[#This Row],[Property]]&lt;&gt;"",Table_Question_Sets[[#This Row],[Summary Label]]&lt;&gt;""),""""&amp;Table_Question_Sets[[#This Row],[Key]]&amp;""": """&amp;Table_Question_Sets[[#This Row],[Summary Label]]&amp;"""","")</f>
        <v/>
      </c>
      <c r="AY77" s="16">
        <f ca="1">IF(Table_Question_Sets[[#This Row],[Header]]="Yes","",_xlfn.NUMBERVALUE(INDIRECT(SUBSTITUTE(ADDRESS(1,COLUMN(),4),"1","")&amp;ROW()-1))+IF(Table_Question_Sets[[#This Row],[Property]]&lt;&gt;"",1,0))</f>
        <v>2</v>
      </c>
      <c r="AZ77" s="16">
        <f ca="1">IF(Table_Question_Sets[[#This Row],[Header]]="Yes","",_xlfn.NUMBERVALUE(INDIRECT(SUBSTITUTE(ADDRESS(1,COLUMN(),4),"1","")&amp;ROW()+1))+IF(Table_Question_Sets[[#This Row],[Property]]&lt;&gt;"",1,0))</f>
        <v>11</v>
      </c>
      <c r="BA77" s="16" t="str">
        <f t="array" aca="1" ref="BA7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7"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77"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7"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"templateOptions":{"content":{"heading3":"Credit Card Payment","paragraph":"To pay for your insurance policy using Visa or Mastercard please enter your credit card details below."}}</v>
      </c>
      <c r="BE7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"creditCardHeading","type": "content-field","className":"col-xs-12","templateOptions":{"content":{"heading3":"Credit Card Payment","paragraph":"To pay for your insurance policy using Visa or Mastercard please enter your credit card details below."}},"validators": {"validation": Validators.compose([])}}</v>
      </c>
      <c r="BF77" s="7" t="str">
        <f ca="1" xml:space="preserve">
IF(Table_Question_Sets[[#This Row],[Row]]="Yes","]},{""className"": ""row"",""fieldGroup"": [","")&amp;
Table_Question_Sets[[#This Row],[Config Field]]</f>
        <v>{"key": "creditCardHeading","type": "content-field","className":"col-xs-12","templateOptions":{"content":{"heading3":"Credit Card Payment","paragraph":"To pay for your insurance policy using Visa or Mastercard please enter your credit card details below."}},"validators": {"validation": Validators.compose([])}}</v>
      </c>
      <c r="BG7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"creditCardHeading","type": "content-field","className":"col-xs-12","templateOptions":{"content":{"heading3":"Credit Card Payment","paragraph":"To pay for your insurance policy using Visa or Mastercard please enter your credit card details below."}},"validators": {"validation": Validators.compose([])}},{"key":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7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7" s="7" t="str">
        <f>IF(AND(Table_Question_Sets[[#This Row],[Header]]="",Table_Question_Sets[[#This Row],[Property]]&lt;&gt;"",Table_Question_Sets[[#This Row],[Field Type]]&lt;&gt;""),
""""&amp;Table_Question_Sets[[#This Row],[Key]]&amp;"""","")</f>
        <v>"creditCardHeading"</v>
      </c>
      <c r="BJ7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"creditCardHeading","paymentMethodSelect","creditCardNumber","creditCardName","creditCardExpiryDate","creditCardCCV","creditCardMessage","premiumFundingHeading","premiumFundingAccountName","premiumFundingBSB","premiumFundingAccountNumber"</v>
      </c>
      <c r="BK77" s="7" t="str">
        <f>IF(AND(Table_Question_Sets[[#This Row],[Header]]&lt;&gt;"Yes",Table_Question_Sets[[#This Row],[Property]]&lt;&gt;"",Table_Question_Sets[[#This Row],[Workflow Role]]&lt;&gt;""),
""""&amp;Table_Question_Sets[[#This Row],[Workflow Role]]&amp;""":"""&amp;Table_Question_Sets[[#This Row],[Key]]&amp;"""","")</f>
        <v/>
      </c>
      <c r="BL77" s="7">
        <f ca="1">IF(Table_Question_Sets[[#This Row],[Header]]="Yes","",_xlfn.NUMBERVALUE(INDIRECT(SUBSTITUTE(ADDRESS(1,COLUMN(),4),"1","")&amp;ROW()+1))+IF(OR(Table_Question_Sets[[#This Row],[Value]]&lt;&gt;"",AND(Table_Question_Sets[[#This Row],[Data Type]]="Repeating",Table_Question_Sets[[#This Row],[Calculation Repeating]]&lt;&gt;"")),1,0))</f>
        <v>5</v>
      </c>
      <c r="BM77" s="7" t="str">
        <f ca="1" xml:space="preserve">
IF(Table_Question_Sets[[#This Row],[Data Type]]="Repeating",
OFFSET(Table_Repeating_Question_Sets[[#Headers],[Property]],MATCH(Table_Question_Sets[[#This Row],[Property]],Table_Repeating_Question_Sets[Property],0),MATCH("Calculation",Table_Repeating_Question_Sets[#Headers],0)-1,1,1),
"")</f>
        <v/>
      </c>
      <c r="BN7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7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"AMEX","creditCardNumber": "123","creditCardName": "sdfdfs","creditCardExpiryDate": "12/12","creditCardCCV": "123"</v>
      </c>
      <c r="BP77" s="7" t="str">
        <f ca="1">IF(ISNUMBER(Table_Question_Sets[[#This Row],[Config Use Row]]),INDEX(Table_Question_Sets[Config Rollup],Table_Question_Sets[[#This Row],[Config Use Row]]),"")</f>
        <v/>
      </c>
      <c r="BQ77" s="7" t="str">
        <f ca="1">IF(ISNUMBER(Table_Question_Sets[[#This Row],[Config Use Row]]),INDEX(Table_Question_Sets[Config Keys Nested Rollup],Table_Question_Sets[[#This Row],[Config Use Row]]),"")</f>
        <v/>
      </c>
      <c r="BR77" s="7" t="str">
        <f ca="1">IF(ISNUMBER(Table_Question_Sets[[#This Row],[Config Use Row]]),INDEX(Table_Question_Sets[Calculation Rollup],Table_Question_Sets[[#This Row],[Config Use Row]]),"")</f>
        <v/>
      </c>
    </row>
    <row r="78" spans="2:70" s="13" customFormat="1" ht="21" customHeight="1">
      <c r="B78" s="7" t="s">
        <v>248</v>
      </c>
      <c r="C78" s="7"/>
      <c r="D78" s="7" t="str">
        <f ca="1">IF(Table_Question_Sets[[#This Row],[Header]]="Yes","",
IF(INDIRECT(SUBSTITUTE(ADDRESS(1,COLUMN(),4),"1","")&amp;ROW()-1)="",
INDIRECT(SUBSTITUTE(ADDRESS(1,COLUMN(Table_Question_Sets[[#This Row],[Property]]),4),"1","")&amp;ROW()-1),
INDIRECT(SUBSTITUTE(ADDRESS(1,COLUMN(),4),"1","")&amp;ROW()-1)))</f>
        <v>Payment Methods</v>
      </c>
      <c r="E78"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paymentMethodSelect</v>
      </c>
      <c r="F78" s="7" t="str">
        <f>IF(Table_Question_Sets[[#This Row],[Header]]="Yes","",IF(Table_Question_Sets[[#This Row],[Property]]&lt;&gt;"",SUBSTITUTE(Table_Question_Sets[[#This Row],[Property]]," ",""),""))</f>
        <v>PaymentMethodSelect</v>
      </c>
      <c r="G78" s="52" t="s">
        <v>249</v>
      </c>
      <c r="H78" s="7" t="s">
        <v>47</v>
      </c>
      <c r="I78" s="7" t="s">
        <v>73</v>
      </c>
      <c r="J78" s="7" t="s">
        <v>242</v>
      </c>
      <c r="K78" s="36" t="s">
        <v>71</v>
      </c>
      <c r="L78" s="46"/>
      <c r="M78" s="46"/>
      <c r="N78" s="36"/>
      <c r="O78" s="36"/>
      <c r="P78" s="36"/>
      <c r="Q78" s="36"/>
      <c r="R78" s="36"/>
      <c r="S78" s="7"/>
      <c r="T78" s="7" t="s">
        <v>250</v>
      </c>
      <c r="U78" s="7"/>
      <c r="V78" s="92"/>
      <c r="W78" s="7"/>
      <c r="X78" s="7"/>
      <c r="Y78" s="7"/>
      <c r="Z78" s="7"/>
      <c r="AA78" s="7"/>
      <c r="AB78" s="8"/>
      <c r="AC78" s="7"/>
      <c r="AD78" s="7"/>
      <c r="AE78" s="7"/>
      <c r="AF78" s="7"/>
      <c r="AG78" s="7"/>
      <c r="AH78" s="77"/>
      <c r="AI78" s="46"/>
      <c r="AJ78" s="7"/>
      <c r="AK78" s="92"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AMEX</v>
      </c>
      <c r="AL78" s="92"/>
      <c r="AM78"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8"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8" s="7"/>
      <c r="AP78" s="16"/>
      <c r="AQ78" s="7" t="s">
        <v>71</v>
      </c>
      <c r="AR78" s="7"/>
      <c r="AS78" s="7"/>
      <c r="AT78" s="7"/>
      <c r="AU78" s="7"/>
      <c r="AV78"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AMEX</v>
      </c>
      <c r="AW78" s="16" t="str">
        <f>IF(OR(Table_Question_Sets[[#This Row],[Header]]="Yes",Table_Question_Sets[[#This Row],[Text]]=""),"",IF(OR(Table_Question_Sets[[#This Row],[Text]]="true",Table_Question_Sets[[#This Row],[Text]]="false",ISNUMBER(Table_Question_Sets[[#This Row],[Text]])),Table_Question_Sets[[#This Row],[Text]],""""&amp;Table_Question_Sets[[#This Row],[Text]]&amp;""""))</f>
        <v>"AMEX"</v>
      </c>
      <c r="AX78" s="16" t="str">
        <f>IF(AND(Table_Question_Sets[[#This Row],[Header]]&lt;&gt;"Yes",Table_Question_Sets[[#This Row],[Property]]&lt;&gt;"",Table_Question_Sets[[#This Row],[Summary Label]]&lt;&gt;""),""""&amp;Table_Question_Sets[[#This Row],[Key]]&amp;""": """&amp;Table_Question_Sets[[#This Row],[Summary Label]]&amp;"""","")</f>
        <v/>
      </c>
      <c r="AY78" s="16">
        <f ca="1">IF(Table_Question_Sets[[#This Row],[Header]]="Yes","",_xlfn.NUMBERVALUE(INDIRECT(SUBSTITUTE(ADDRESS(1,COLUMN(),4),"1","")&amp;ROW()-1))+IF(Table_Question_Sets[[#This Row],[Property]]&lt;&gt;"",1,0))</f>
        <v>3</v>
      </c>
      <c r="AZ78" s="16">
        <f ca="1">IF(Table_Question_Sets[[#This Row],[Header]]="Yes","",_xlfn.NUMBERVALUE(INDIRECT(SUBSTITUTE(ADDRESS(1,COLUMN(),4),"1","")&amp;ROW()+1))+IF(Table_Question_Sets[[#This Row],[Property]]&lt;&gt;"",1,0))</f>
        <v>10</v>
      </c>
      <c r="BA78" s="16" t="str">
        <f t="array" aca="1" ref="BA7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v>
      </c>
      <c r="BB78"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v>
      </c>
      <c r="BC78"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8"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
      </c>
      <c r="BE78"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v>
      </c>
      <c r="BF78" s="7" t="str">
        <f ca="1" xml:space="preserve">
IF(Table_Question_Sets[[#This Row],[Row]]="Yes","]},{""className"": ""row"",""fieldGroup"": [","")&amp;
Table_Question_Sets[[#This Row],[Config Field]]</f>
        <v>{"key":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v>
      </c>
      <c r="BG78"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78"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8" s="7" t="str">
        <f>IF(AND(Table_Question_Sets[[#This Row],[Header]]="",Table_Question_Sets[[#This Row],[Property]]&lt;&gt;"",Table_Question_Sets[[#This Row],[Field Type]]&lt;&gt;""),
""""&amp;Table_Question_Sets[[#This Row],[Key]]&amp;"""","")</f>
        <v>"paymentMethodSelect"</v>
      </c>
      <c r="BJ78"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"paymentMethodSelect","creditCardNumber","creditCardName","creditCardExpiryDate","creditCardCCV","creditCardMessage","premiumFundingHeading","premiumFundingAccountName","premiumFundingBSB","premiumFundingAccountNumber"</v>
      </c>
      <c r="BK78" s="7" t="str">
        <f>IF(AND(Table_Question_Sets[[#This Row],[Header]]&lt;&gt;"Yes",Table_Question_Sets[[#This Row],[Property]]&lt;&gt;"",Table_Question_Sets[[#This Row],[Workflow Role]]&lt;&gt;""),
""""&amp;Table_Question_Sets[[#This Row],[Workflow Role]]&amp;""":"""&amp;Table_Question_Sets[[#This Row],[Key]]&amp;"""","")</f>
        <v/>
      </c>
      <c r="BL78" s="7">
        <f ca="1">IF(Table_Question_Sets[[#This Row],[Header]]="Yes","",_xlfn.NUMBERVALUE(INDIRECT(SUBSTITUTE(ADDRESS(1,COLUMN(),4),"1","")&amp;ROW()+1))+IF(OR(Table_Question_Sets[[#This Row],[Value]]&lt;&gt;"",AND(Table_Question_Sets[[#This Row],[Data Type]]="Repeating",Table_Question_Sets[[#This Row],[Calculation Repeating]]&lt;&gt;"")),1,0))</f>
        <v>5</v>
      </c>
      <c r="BM78" s="7" t="str">
        <f ca="1" xml:space="preserve">
IF(Table_Question_Sets[[#This Row],[Data Type]]="Repeating",
OFFSET(Table_Repeating_Question_Sets[[#Headers],[Property]],MATCH(Table_Question_Sets[[#This Row],[Property]],Table_Repeating_Question_Sets[Property],0),MATCH("Calculation",Table_Repeating_Question_Sets[#Headers],0)-1,1,1),
"")</f>
        <v/>
      </c>
      <c r="BN78"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"paymentMethodSelect": "AMEX"</v>
      </c>
      <c r="BO78"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"paymentMethodSelect": "AMEX","creditCardNumber": "123","creditCardName": "sdfdfs","creditCardExpiryDate": "12/12","creditCardCCV": "123"</v>
      </c>
      <c r="BP78" s="7" t="str">
        <f ca="1">IF(ISNUMBER(Table_Question_Sets[[#This Row],[Config Use Row]]),INDEX(Table_Question_Sets[Config Rollup],Table_Question_Sets[[#This Row],[Config Use Row]]),"")</f>
        <v/>
      </c>
      <c r="BQ78" s="7" t="str">
        <f ca="1">IF(ISNUMBER(Table_Question_Sets[[#This Row],[Config Use Row]]),INDEX(Table_Question_Sets[Config Keys Nested Rollup],Table_Question_Sets[[#This Row],[Config Use Row]]),"")</f>
        <v/>
      </c>
      <c r="BR78" s="7" t="str">
        <f ca="1">IF(ISNUMBER(Table_Question_Sets[[#This Row],[Config Use Row]]),INDEX(Table_Question_Sets[Calculation Rollup],Table_Question_Sets[[#This Row],[Config Use Row]]),"")</f>
        <v/>
      </c>
    </row>
    <row r="79" spans="2:70" s="13" customFormat="1" ht="21" customHeight="1">
      <c r="B79" s="7" t="s">
        <v>251</v>
      </c>
      <c r="C79" s="7"/>
      <c r="D79" s="7" t="str">
        <f ca="1">IF(Table_Question_Sets[[#This Row],[Header]]="Yes","",
IF(INDIRECT(SUBSTITUTE(ADDRESS(1,COLUMN(),4),"1","")&amp;ROW()-1)="",
INDIRECT(SUBSTITUTE(ADDRESS(1,COLUMN(Table_Question_Sets[[#This Row],[Property]]),4),"1","")&amp;ROW()-1),
INDIRECT(SUBSTITUTE(ADDRESS(1,COLUMN(),4),"1","")&amp;ROW()-1)))</f>
        <v>Payment Methods</v>
      </c>
      <c r="E7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creditCardNumber</v>
      </c>
      <c r="F79" s="7" t="str">
        <f>IF(Table_Question_Sets[[#This Row],[Header]]="Yes","",IF(Table_Question_Sets[[#This Row],[Property]]&lt;&gt;"",SUBSTITUTE(Table_Question_Sets[[#This Row],[Property]]," ",""),""))</f>
        <v>CreditCardNumber</v>
      </c>
      <c r="G79" s="52" t="s">
        <v>252</v>
      </c>
      <c r="H79" s="7" t="s">
        <v>47</v>
      </c>
      <c r="I79" s="7" t="s">
        <v>47</v>
      </c>
      <c r="J79" s="7"/>
      <c r="K79" s="36" t="s">
        <v>71</v>
      </c>
      <c r="L79" s="46"/>
      <c r="M79" s="46"/>
      <c r="N79" s="36"/>
      <c r="O79" s="36" t="s">
        <v>78</v>
      </c>
      <c r="P79" s="36"/>
      <c r="Q79" s="36" t="s">
        <v>92</v>
      </c>
      <c r="R79" s="36"/>
      <c r="S79"/>
      <c r="T79" s="7" t="s">
        <v>253</v>
      </c>
      <c r="U79" s="7"/>
      <c r="V79" s="92"/>
      <c r="W79" s="8" t="s">
        <v>254</v>
      </c>
      <c r="X79" s="7"/>
      <c r="Y79" s="7"/>
      <c r="Z79" s="7"/>
      <c r="AA79" s="7"/>
      <c r="AB79" s="7"/>
      <c r="AC79" s="7"/>
      <c r="AD79" s="7" t="s">
        <v>255</v>
      </c>
      <c r="AE79" s="7"/>
      <c r="AF79" s="7"/>
      <c r="AG79" s="7"/>
      <c r="AH79" s="77"/>
      <c r="AI79" s="76"/>
      <c r="AJ79" s="7"/>
      <c r="AK79"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123</v>
      </c>
      <c r="AL79"/>
      <c r="AM7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7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79" s="7"/>
      <c r="AP79" s="16"/>
      <c r="AQ79" s="7"/>
      <c r="AR79" s="7"/>
      <c r="AS79" s="7" t="s">
        <v>256</v>
      </c>
      <c r="AT79" s="7"/>
      <c r="AU79" s="7"/>
      <c r="AV7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123</v>
      </c>
      <c r="AW79" s="16" t="str">
        <f>IF(OR(Table_Question_Sets[[#This Row],[Header]]="Yes",Table_Question_Sets[[#This Row],[Text]]=""),"",IF(OR(Table_Question_Sets[[#This Row],[Text]]="true",Table_Question_Sets[[#This Row],[Text]]="false",ISNUMBER(Table_Question_Sets[[#This Row],[Text]])),Table_Question_Sets[[#This Row],[Text]],""""&amp;Table_Question_Sets[[#This Row],[Text]]&amp;""""))</f>
        <v>"123"</v>
      </c>
      <c r="AX79" s="16" t="str">
        <f>IF(AND(Table_Question_Sets[[#This Row],[Header]]&lt;&gt;"Yes",Table_Question_Sets[[#This Row],[Property]]&lt;&gt;"",Table_Question_Sets[[#This Row],[Summary Label]]&lt;&gt;""),""""&amp;Table_Question_Sets[[#This Row],[Key]]&amp;""": """&amp;Table_Question_Sets[[#This Row],[Summary Label]]&amp;"""","")</f>
        <v/>
      </c>
      <c r="AY79" s="16">
        <f ca="1">IF(Table_Question_Sets[[#This Row],[Header]]="Yes","",_xlfn.NUMBERVALUE(INDIRECT(SUBSTITUTE(ADDRESS(1,COLUMN(),4),"1","")&amp;ROW()-1))+IF(Table_Question_Sets[[#This Row],[Property]]&lt;&gt;"",1,0))</f>
        <v>4</v>
      </c>
      <c r="AZ79" s="16">
        <f ca="1">IF(Table_Question_Sets[[#This Row],[Header]]="Yes","",_xlfn.NUMBERVALUE(INDIRECT(SUBSTITUTE(ADDRESS(1,COLUMN(),4),"1","")&amp;ROW()+1))+IF(Table_Question_Sets[[#This Row],[Property]]&lt;&gt;"",1,0))</f>
        <v>9</v>
      </c>
      <c r="BA79" s="16" t="str">
        <f t="array" aca="1" ref="BA7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79"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ValidationService.isCreditCardNumber(), ValidationService.customExpression('creditCardType(fieldValue) == paymentMethodSelect', 'The credit card number you have entered does not match the card type you have selected.')])}</v>
      </c>
      <c r="BC79"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79"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"templateOptions":{"label":"Card number","placeholder":"_ _ _ _   _ _ _ _   _ _ _ _   _ _ _ _"}</v>
      </c>
      <c r="BE79"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v>
      </c>
      <c r="BF79" s="7" t="str">
        <f ca="1" xml:space="preserve">
IF(Table_Question_Sets[[#This Row],[Row]]="Yes","]},{""className"": ""row"",""fieldGroup"": [","")&amp;
Table_Question_Sets[[#This Row],[Config Field]]</f>
        <v>{"key":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v>
      </c>
      <c r="BG7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7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79" s="7" t="str">
        <f>IF(AND(Table_Question_Sets[[#This Row],[Header]]="",Table_Question_Sets[[#This Row],[Property]]&lt;&gt;"",Table_Question_Sets[[#This Row],[Field Type]]&lt;&gt;""),
""""&amp;Table_Question_Sets[[#This Row],[Key]]&amp;"""","")</f>
        <v>"creditCardNumber"</v>
      </c>
      <c r="BJ7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"creditCardNumber","creditCardName","creditCardExpiryDate","creditCardCCV","creditCardMessage","premiumFundingHeading","premiumFundingAccountName","premiumFundingBSB","premiumFundingAccountNumber"</v>
      </c>
      <c r="BK79" s="7" t="str">
        <f>IF(AND(Table_Question_Sets[[#This Row],[Header]]&lt;&gt;"Yes",Table_Question_Sets[[#This Row],[Property]]&lt;&gt;"",Table_Question_Sets[[#This Row],[Workflow Role]]&lt;&gt;""),
""""&amp;Table_Question_Sets[[#This Row],[Workflow Role]]&amp;""":"""&amp;Table_Question_Sets[[#This Row],[Key]]&amp;"""","")</f>
        <v>"creditCardNumber":"creditCardNumber"</v>
      </c>
      <c r="BL79" s="7">
        <f ca="1">IF(Table_Question_Sets[[#This Row],[Header]]="Yes","",_xlfn.NUMBERVALUE(INDIRECT(SUBSTITUTE(ADDRESS(1,COLUMN(),4),"1","")&amp;ROW()+1))+IF(OR(Table_Question_Sets[[#This Row],[Value]]&lt;&gt;"",AND(Table_Question_Sets[[#This Row],[Data Type]]="Repeating",Table_Question_Sets[[#This Row],[Calculation Repeating]]&lt;&gt;"")),1,0))</f>
        <v>4</v>
      </c>
      <c r="BM79" s="7" t="str">
        <f ca="1" xml:space="preserve">
IF(Table_Question_Sets[[#This Row],[Data Type]]="Repeating",
OFFSET(Table_Repeating_Question_Sets[[#Headers],[Property]],MATCH(Table_Question_Sets[[#This Row],[Property]],Table_Repeating_Question_Sets[Property],0),MATCH("Calculation",Table_Repeating_Question_Sets[#Headers],0)-1,1,1),
"")</f>
        <v/>
      </c>
      <c r="BN7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"creditCardNumber": "123"</v>
      </c>
      <c r="BO7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"creditCardNumber": "123","creditCardName": "sdfdfs","creditCardExpiryDate": "12/12","creditCardCCV": "123"</v>
      </c>
      <c r="BP79" s="7" t="str">
        <f ca="1">IF(ISNUMBER(Table_Question_Sets[[#This Row],[Config Use Row]]),INDEX(Table_Question_Sets[Config Rollup],Table_Question_Sets[[#This Row],[Config Use Row]]),"")</f>
        <v/>
      </c>
      <c r="BQ79" s="7" t="str">
        <f ca="1">IF(ISNUMBER(Table_Question_Sets[[#This Row],[Config Use Row]]),INDEX(Table_Question_Sets[Config Keys Nested Rollup],Table_Question_Sets[[#This Row],[Config Use Row]]),"")</f>
        <v/>
      </c>
      <c r="BR79" s="7" t="str">
        <f ca="1">IF(ISNUMBER(Table_Question_Sets[[#This Row],[Config Use Row]]),INDEX(Table_Question_Sets[Calculation Rollup],Table_Question_Sets[[#This Row],[Config Use Row]]),"")</f>
        <v/>
      </c>
    </row>
    <row r="80" spans="2:70" s="13" customFormat="1" ht="21" customHeight="1">
      <c r="B80" s="7" t="s">
        <v>257</v>
      </c>
      <c r="C80" s="7"/>
      <c r="D80" s="7" t="str">
        <f ca="1">IF(Table_Question_Sets[[#This Row],[Header]]="Yes","",
IF(INDIRECT(SUBSTITUTE(ADDRESS(1,COLUMN(),4),"1","")&amp;ROW()-1)="",
INDIRECT(SUBSTITUTE(ADDRESS(1,COLUMN(Table_Question_Sets[[#This Row],[Property]]),4),"1","")&amp;ROW()-1),
INDIRECT(SUBSTITUTE(ADDRESS(1,COLUMN(),4),"1","")&amp;ROW()-1)))</f>
        <v>Payment Methods</v>
      </c>
      <c r="E8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creditCardName</v>
      </c>
      <c r="F80" s="7" t="str">
        <f>IF(Table_Question_Sets[[#This Row],[Header]]="Yes","",IF(Table_Question_Sets[[#This Row],[Property]]&lt;&gt;"",SUBSTITUTE(Table_Question_Sets[[#This Row],[Property]]," ",""),""))</f>
        <v>CreditCardName</v>
      </c>
      <c r="G80" s="52" t="s">
        <v>258</v>
      </c>
      <c r="H80" s="7" t="s">
        <v>47</v>
      </c>
      <c r="I80" s="7" t="s">
        <v>47</v>
      </c>
      <c r="J80" s="7"/>
      <c r="K80" s="36" t="s">
        <v>71</v>
      </c>
      <c r="L80" s="46"/>
      <c r="M80" s="46"/>
      <c r="N80" s="36"/>
      <c r="O80" s="36" t="s">
        <v>78</v>
      </c>
      <c r="P80" s="36" t="s">
        <v>92</v>
      </c>
      <c r="Q80" s="36"/>
      <c r="R80" s="36"/>
      <c r="S80"/>
      <c r="T80" s="7" t="s">
        <v>259</v>
      </c>
      <c r="U80" s="7"/>
      <c r="V80" s="92"/>
      <c r="W80" s="7" t="s">
        <v>260</v>
      </c>
      <c r="X80" s="7"/>
      <c r="Y80" s="7"/>
      <c r="Z80" s="7"/>
      <c r="AA80" s="7"/>
      <c r="AB80" s="7"/>
      <c r="AC80" s="7"/>
      <c r="AD80" s="7"/>
      <c r="AE80" s="7"/>
      <c r="AF80" s="7"/>
      <c r="AG80" s="7"/>
      <c r="AH80" s="77"/>
      <c r="AI80" s="76"/>
      <c r="AJ80" s="7"/>
      <c r="AK8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sdfdfs</v>
      </c>
      <c r="AL80"/>
      <c r="AM8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0" s="7"/>
      <c r="AP80" s="16"/>
      <c r="AQ80" s="7"/>
      <c r="AR80" s="7"/>
      <c r="AS80" s="7" t="s">
        <v>261</v>
      </c>
      <c r="AT80" s="7"/>
      <c r="AU80" s="7"/>
      <c r="AV80"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sdfdfs</v>
      </c>
      <c r="AW80" s="16" t="str">
        <f>IF(OR(Table_Question_Sets[[#This Row],[Header]]="Yes",Table_Question_Sets[[#This Row],[Text]]=""),"",IF(OR(Table_Question_Sets[[#This Row],[Text]]="true",Table_Question_Sets[[#This Row],[Text]]="false",ISNUMBER(Table_Question_Sets[[#This Row],[Text]])),Table_Question_Sets[[#This Row],[Text]],""""&amp;Table_Question_Sets[[#This Row],[Text]]&amp;""""))</f>
        <v>"sdfdfs"</v>
      </c>
      <c r="AX80" s="16" t="str">
        <f>IF(AND(Table_Question_Sets[[#This Row],[Header]]&lt;&gt;"Yes",Table_Question_Sets[[#This Row],[Property]]&lt;&gt;"",Table_Question_Sets[[#This Row],[Summary Label]]&lt;&gt;""),""""&amp;Table_Question_Sets[[#This Row],[Key]]&amp;""": """&amp;Table_Question_Sets[[#This Row],[Summary Label]]&amp;"""","")</f>
        <v/>
      </c>
      <c r="AY80" s="16">
        <f ca="1">IF(Table_Question_Sets[[#This Row],[Header]]="Yes","",_xlfn.NUMBERVALUE(INDIRECT(SUBSTITUTE(ADDRESS(1,COLUMN(),4),"1","")&amp;ROW()-1))+IF(Table_Question_Sets[[#This Row],[Property]]&lt;&gt;"",1,0))</f>
        <v>5</v>
      </c>
      <c r="AZ80" s="16">
        <f ca="1">IF(Table_Question_Sets[[#This Row],[Header]]="Yes","",_xlfn.NUMBERVALUE(INDIRECT(SUBSTITUTE(ADDRESS(1,COLUMN(),4),"1","")&amp;ROW()+1))+IF(Table_Question_Sets[[#This Row],[Property]]&lt;&gt;"",1,0))</f>
        <v>8</v>
      </c>
      <c r="BA80" s="16" t="str">
        <f t="array" aca="1" ref="BA8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ValidationService.isName()])}</v>
      </c>
      <c r="BC8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0"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"templateOptions":{"label":"Name on card"}</v>
      </c>
      <c r="BE80"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"creditCardName","type": "input-field","className":"col-xs-12 col-sm-6","templateOptions":{"label":"Name on card"},"validators": {"validation": Validators.compose([ValidationService.required('true', ''), ValidationService.isName()])}}</v>
      </c>
      <c r="BF80" s="7" t="str">
        <f ca="1" xml:space="preserve">
IF(Table_Question_Sets[[#This Row],[Row]]="Yes","]},{""className"": ""row"",""fieldGroup"": [","")&amp;
Table_Question_Sets[[#This Row],[Config Field]]</f>
        <v>{"key": "creditCardName","type": "input-field","className":"col-xs-12 col-sm-6","templateOptions":{"label":"Name on card"},"validators": {"validation": Validators.compose([ValidationService.required('true', ''), ValidationService.isName()])}}</v>
      </c>
      <c r="BG8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8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0" s="7" t="str">
        <f>IF(AND(Table_Question_Sets[[#This Row],[Header]]="",Table_Question_Sets[[#This Row],[Property]]&lt;&gt;"",Table_Question_Sets[[#This Row],[Field Type]]&lt;&gt;""),
""""&amp;Table_Question_Sets[[#This Row],[Key]]&amp;"""","")</f>
        <v>"creditCardName"</v>
      </c>
      <c r="BJ8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"creditCardName","creditCardExpiryDate","creditCardCCV","creditCardMessage","premiumFundingHeading","premiumFundingAccountName","premiumFundingBSB","premiumFundingAccountNumber"</v>
      </c>
      <c r="BK80" s="7" t="str">
        <f>IF(AND(Table_Question_Sets[[#This Row],[Header]]&lt;&gt;"Yes",Table_Question_Sets[[#This Row],[Property]]&lt;&gt;"",Table_Question_Sets[[#This Row],[Workflow Role]]&lt;&gt;""),
""""&amp;Table_Question_Sets[[#This Row],[Workflow Role]]&amp;""":"""&amp;Table_Question_Sets[[#This Row],[Key]]&amp;"""","")</f>
        <v>"creditCardName":"creditCardName"</v>
      </c>
      <c r="BL80" s="7">
        <f ca="1">IF(Table_Question_Sets[[#This Row],[Header]]="Yes","",_xlfn.NUMBERVALUE(INDIRECT(SUBSTITUTE(ADDRESS(1,COLUMN(),4),"1","")&amp;ROW()+1))+IF(OR(Table_Question_Sets[[#This Row],[Value]]&lt;&gt;"",AND(Table_Question_Sets[[#This Row],[Data Type]]="Repeating",Table_Question_Sets[[#This Row],[Calculation Repeating]]&lt;&gt;"")),1,0))</f>
        <v>3</v>
      </c>
      <c r="BM80" s="7" t="str">
        <f ca="1" xml:space="preserve">
IF(Table_Question_Sets[[#This Row],[Data Type]]="Repeating",
OFFSET(Table_Repeating_Question_Sets[[#Headers],[Property]],MATCH(Table_Question_Sets[[#This Row],[Property]],Table_Repeating_Question_Sets[Property],0),MATCH("Calculation",Table_Repeating_Question_Sets[#Headers],0)-1,1,1),
"")</f>
        <v/>
      </c>
      <c r="BN8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"creditCardName": "sdfdfs"</v>
      </c>
      <c r="BO8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"creditCardName": "sdfdfs","creditCardExpiryDate": "12/12","creditCardCCV": "123"</v>
      </c>
      <c r="BP80" s="7" t="str">
        <f ca="1">IF(ISNUMBER(Table_Question_Sets[[#This Row],[Config Use Row]]),INDEX(Table_Question_Sets[Config Rollup],Table_Question_Sets[[#This Row],[Config Use Row]]),"")</f>
        <v/>
      </c>
      <c r="BQ80" s="7" t="str">
        <f ca="1">IF(ISNUMBER(Table_Question_Sets[[#This Row],[Config Use Row]]),INDEX(Table_Question_Sets[Config Keys Nested Rollup],Table_Question_Sets[[#This Row],[Config Use Row]]),"")</f>
        <v/>
      </c>
      <c r="BR80" s="7" t="str">
        <f ca="1">IF(ISNUMBER(Table_Question_Sets[[#This Row],[Config Use Row]]),INDEX(Table_Question_Sets[Calculation Rollup],Table_Question_Sets[[#This Row],[Config Use Row]]),"")</f>
        <v/>
      </c>
    </row>
    <row r="81" spans="2:70" s="13" customFormat="1" ht="21" customHeight="1">
      <c r="B81" s="7" t="s">
        <v>262</v>
      </c>
      <c r="C81" s="7"/>
      <c r="D81" s="7" t="str">
        <f ca="1">IF(Table_Question_Sets[[#This Row],[Header]]="Yes","",
IF(INDIRECT(SUBSTITUTE(ADDRESS(1,COLUMN(),4),"1","")&amp;ROW()-1)="",
INDIRECT(SUBSTITUTE(ADDRESS(1,COLUMN(Table_Question_Sets[[#This Row],[Property]]),4),"1","")&amp;ROW()-1),
INDIRECT(SUBSTITUTE(ADDRESS(1,COLUMN(),4),"1","")&amp;ROW()-1)))</f>
        <v>Payment Methods</v>
      </c>
      <c r="E8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creditCardExpiryDate</v>
      </c>
      <c r="F81" s="7" t="str">
        <f>IF(Table_Question_Sets[[#This Row],[Header]]="Yes","",IF(Table_Question_Sets[[#This Row],[Property]]&lt;&gt;"",SUBSTITUTE(Table_Question_Sets[[#This Row],[Property]]," ",""),""))</f>
        <v>CreditCardExpiryDate</v>
      </c>
      <c r="G81" s="52" t="s">
        <v>263</v>
      </c>
      <c r="H81" s="7" t="s">
        <v>47</v>
      </c>
      <c r="I81" s="7" t="s">
        <v>47</v>
      </c>
      <c r="J81" s="7"/>
      <c r="K81" s="36" t="s">
        <v>71</v>
      </c>
      <c r="L81" s="46"/>
      <c r="M81" s="46"/>
      <c r="N81" s="36"/>
      <c r="O81" s="36" t="s">
        <v>92</v>
      </c>
      <c r="P81" s="36" t="s">
        <v>97</v>
      </c>
      <c r="Q81" s="36"/>
      <c r="R81" s="36"/>
      <c r="S81"/>
      <c r="T81" s="7" t="s">
        <v>264</v>
      </c>
      <c r="U81" s="7"/>
      <c r="V81" s="92"/>
      <c r="W81" s="7" t="s">
        <v>265</v>
      </c>
      <c r="X81" s="7"/>
      <c r="Y81" s="7"/>
      <c r="Z81" s="7"/>
      <c r="AA81" s="7"/>
      <c r="AB81" s="7"/>
      <c r="AC81" s="7"/>
      <c r="AD81" s="7" t="s">
        <v>266</v>
      </c>
      <c r="AE81" s="7"/>
      <c r="AF81" s="7"/>
      <c r="AG81" s="7"/>
      <c r="AH81" s="77"/>
      <c r="AI81" s="76"/>
      <c r="AJ81" s="7"/>
      <c r="AK81"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12/12</v>
      </c>
      <c r="AL81"/>
      <c r="AM8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1" s="7"/>
      <c r="AP81" s="16"/>
      <c r="AQ81" s="7"/>
      <c r="AR81" s="7"/>
      <c r="AS81" s="7" t="s">
        <v>267</v>
      </c>
      <c r="AT81" s="7"/>
      <c r="AU81" s="7"/>
      <c r="AV8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12/12</v>
      </c>
      <c r="AW81" s="16" t="str">
        <f>IF(OR(Table_Question_Sets[[#This Row],[Header]]="Yes",Table_Question_Sets[[#This Row],[Text]]=""),"",IF(OR(Table_Question_Sets[[#This Row],[Text]]="true",Table_Question_Sets[[#This Row],[Text]]="false",ISNUMBER(Table_Question_Sets[[#This Row],[Text]])),Table_Question_Sets[[#This Row],[Text]],""""&amp;Table_Question_Sets[[#This Row],[Text]]&amp;""""))</f>
        <v>"12/12"</v>
      </c>
      <c r="AX81" s="16" t="str">
        <f>IF(AND(Table_Question_Sets[[#This Row],[Header]]&lt;&gt;"Yes",Table_Question_Sets[[#This Row],[Property]]&lt;&gt;"",Table_Question_Sets[[#This Row],[Summary Label]]&lt;&gt;""),""""&amp;Table_Question_Sets[[#This Row],[Key]]&amp;""": """&amp;Table_Question_Sets[[#This Row],[Summary Label]]&amp;"""","")</f>
        <v/>
      </c>
      <c r="AY81" s="16">
        <f ca="1">IF(Table_Question_Sets[[#This Row],[Header]]="Yes","",_xlfn.NUMBERVALUE(INDIRECT(SUBSTITUTE(ADDRESS(1,COLUMN(),4),"1","")&amp;ROW()-1))+IF(Table_Question_Sets[[#This Row],[Property]]&lt;&gt;"",1,0))</f>
        <v>6</v>
      </c>
      <c r="AZ81" s="16">
        <f ca="1">IF(Table_Question_Sets[[#This Row],[Header]]="Yes","",_xlfn.NUMBERVALUE(INDIRECT(SUBSTITUTE(ADDRESS(1,COLUMN(),4),"1","")&amp;ROW()+1))+IF(Table_Question_Sets[[#This Row],[Property]]&lt;&gt;"",1,0))</f>
        <v>7</v>
      </c>
      <c r="BA81" s="16" t="str">
        <f t="array" aca="1" ref="BA8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1"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ValidationService.isExpiryDate()])}</v>
      </c>
      <c r="BC81"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1"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"templateOptions":{"label":"Expiry date","placeholder":"_ _ / _ _"}</v>
      </c>
      <c r="BE81"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"creditCardExpiryDate","type": "input-field","className":"col-xs-6 col-sm-3","templateOptions":{"label":"Expiry date","placeholder":"_ _ / _ _"},"validators": {"validation": Validators.compose([ValidationService.required('true', ''), ValidationService.isExpiryDate()])}}</v>
      </c>
      <c r="BF81" s="7" t="str">
        <f ca="1" xml:space="preserve">
IF(Table_Question_Sets[[#This Row],[Row]]="Yes","]},{""className"": ""row"",""fieldGroup"": [","")&amp;
Table_Question_Sets[[#This Row],[Config Field]]</f>
        <v>{"key": "creditCardExpiryDate","type": "input-field","className":"col-xs-6 col-sm-3","templateOptions":{"label":"Expiry date","placeholder":"_ _ / _ _"},"validators": {"validation": Validators.compose([ValidationService.required('true', ''), ValidationService.isExpiryDate()])}}</v>
      </c>
      <c r="BG8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8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1" s="7" t="str">
        <f>IF(AND(Table_Question_Sets[[#This Row],[Header]]="",Table_Question_Sets[[#This Row],[Property]]&lt;&gt;"",Table_Question_Sets[[#This Row],[Field Type]]&lt;&gt;""),
""""&amp;Table_Question_Sets[[#This Row],[Key]]&amp;"""","")</f>
        <v>"creditCardExpiryDate"</v>
      </c>
      <c r="BJ8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"creditCardExpiryDate","creditCardCCV","creditCardMessage","premiumFundingHeading","premiumFundingAccountName","premiumFundingBSB","premiumFundingAccountNumber"</v>
      </c>
      <c r="BK81" s="7" t="str">
        <f>IF(AND(Table_Question_Sets[[#This Row],[Header]]&lt;&gt;"Yes",Table_Question_Sets[[#This Row],[Property]]&lt;&gt;"",Table_Question_Sets[[#This Row],[Workflow Role]]&lt;&gt;""),
""""&amp;Table_Question_Sets[[#This Row],[Workflow Role]]&amp;""":"""&amp;Table_Question_Sets[[#This Row],[Key]]&amp;"""","")</f>
        <v>"creditCardExpiry":"creditCardExpiryDate"</v>
      </c>
      <c r="BL81" s="7">
        <f ca="1">IF(Table_Question_Sets[[#This Row],[Header]]="Yes","",_xlfn.NUMBERVALUE(INDIRECT(SUBSTITUTE(ADDRESS(1,COLUMN(),4),"1","")&amp;ROW()+1))+IF(OR(Table_Question_Sets[[#This Row],[Value]]&lt;&gt;"",AND(Table_Question_Sets[[#This Row],[Data Type]]="Repeating",Table_Question_Sets[[#This Row],[Calculation Repeating]]&lt;&gt;"")),1,0))</f>
        <v>2</v>
      </c>
      <c r="BM81" s="7" t="str">
        <f ca="1" xml:space="preserve">
IF(Table_Question_Sets[[#This Row],[Data Type]]="Repeating",
OFFSET(Table_Repeating_Question_Sets[[#Headers],[Property]],MATCH(Table_Question_Sets[[#This Row],[Property]],Table_Repeating_Question_Sets[Property],0),MATCH("Calculation",Table_Repeating_Question_Sets[#Headers],0)-1,1,1),
"")</f>
        <v/>
      </c>
      <c r="BN8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"creditCardExpiryDate": "12/12"</v>
      </c>
      <c r="BO8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"creditCardExpiryDate": "12/12","creditCardCCV": "123"</v>
      </c>
      <c r="BP81" s="7" t="str">
        <f ca="1">IF(ISNUMBER(Table_Question_Sets[[#This Row],[Config Use Row]]),INDEX(Table_Question_Sets[Config Rollup],Table_Question_Sets[[#This Row],[Config Use Row]]),"")</f>
        <v/>
      </c>
      <c r="BQ81" s="7" t="str">
        <f ca="1">IF(ISNUMBER(Table_Question_Sets[[#This Row],[Config Use Row]]),INDEX(Table_Question_Sets[Config Keys Nested Rollup],Table_Question_Sets[[#This Row],[Config Use Row]]),"")</f>
        <v/>
      </c>
      <c r="BR81" s="7" t="str">
        <f ca="1">IF(ISNUMBER(Table_Question_Sets[[#This Row],[Config Use Row]]),INDEX(Table_Question_Sets[Calculation Rollup],Table_Question_Sets[[#This Row],[Config Use Row]]),"")</f>
        <v/>
      </c>
    </row>
    <row r="82" spans="2:70" s="13" customFormat="1" ht="21" customHeight="1">
      <c r="B82" s="7" t="s">
        <v>268</v>
      </c>
      <c r="C82" s="7"/>
      <c r="D82" s="7" t="str">
        <f ca="1">IF(Table_Question_Sets[[#This Row],[Header]]="Yes","",
IF(INDIRECT(SUBSTITUTE(ADDRESS(1,COLUMN(),4),"1","")&amp;ROW()-1)="",
INDIRECT(SUBSTITUTE(ADDRESS(1,COLUMN(Table_Question_Sets[[#This Row],[Property]]),4),"1","")&amp;ROW()-1),
INDIRECT(SUBSTITUTE(ADDRESS(1,COLUMN(),4),"1","")&amp;ROW()-1)))</f>
        <v>Payment Methods</v>
      </c>
      <c r="E8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creditCardCCV</v>
      </c>
      <c r="F82" s="7" t="str">
        <f>IF(Table_Question_Sets[[#This Row],[Header]]="Yes","",IF(Table_Question_Sets[[#This Row],[Property]]&lt;&gt;"",SUBSTITUTE(Table_Question_Sets[[#This Row],[Property]]," ",""),""))</f>
        <v>CreditCardCCV</v>
      </c>
      <c r="G82" s="52" t="s">
        <v>252</v>
      </c>
      <c r="H82" s="7" t="s">
        <v>47</v>
      </c>
      <c r="I82" s="7" t="s">
        <v>47</v>
      </c>
      <c r="J82" s="7"/>
      <c r="K82" s="36" t="s">
        <v>71</v>
      </c>
      <c r="L82" s="46"/>
      <c r="M82" s="46"/>
      <c r="N82" s="36"/>
      <c r="O82" s="36" t="s">
        <v>92</v>
      </c>
      <c r="P82" s="36" t="s">
        <v>97</v>
      </c>
      <c r="Q82" s="36"/>
      <c r="R82" s="36"/>
      <c r="S82"/>
      <c r="T82" s="7" t="s">
        <v>269</v>
      </c>
      <c r="U82" s="7"/>
      <c r="V82" s="92"/>
      <c r="W82" s="7" t="s">
        <v>270</v>
      </c>
      <c r="X82" s="7"/>
      <c r="Y82" s="7"/>
      <c r="Z82" s="7"/>
      <c r="AA82" s="7"/>
      <c r="AB82" s="7"/>
      <c r="AC82" s="7"/>
      <c r="AD82" s="7" t="s">
        <v>271</v>
      </c>
      <c r="AE82" s="7"/>
      <c r="AF82" s="7"/>
      <c r="AG82" s="7"/>
      <c r="AH82" s="77"/>
      <c r="AI82" s="76"/>
      <c r="AJ82" s="7"/>
      <c r="AK82"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123</v>
      </c>
      <c r="AL82"/>
      <c r="AM8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2" s="7"/>
      <c r="AP82" s="16"/>
      <c r="AQ82" s="7"/>
      <c r="AR82" s="7"/>
      <c r="AS82" s="7" t="s">
        <v>272</v>
      </c>
      <c r="AT82" s="7"/>
      <c r="AU82" s="7"/>
      <c r="AV8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123</v>
      </c>
      <c r="AW82" s="16" t="str">
        <f>IF(OR(Table_Question_Sets[[#This Row],[Header]]="Yes",Table_Question_Sets[[#This Row],[Text]]=""),"",IF(OR(Table_Question_Sets[[#This Row],[Text]]="true",Table_Question_Sets[[#This Row],[Text]]="false",ISNUMBER(Table_Question_Sets[[#This Row],[Text]])),Table_Question_Sets[[#This Row],[Text]],""""&amp;Table_Question_Sets[[#This Row],[Text]]&amp;""""))</f>
        <v>"123"</v>
      </c>
      <c r="AX82" s="16" t="str">
        <f>IF(AND(Table_Question_Sets[[#This Row],[Header]]&lt;&gt;"Yes",Table_Question_Sets[[#This Row],[Property]]&lt;&gt;"",Table_Question_Sets[[#This Row],[Summary Label]]&lt;&gt;""),""""&amp;Table_Question_Sets[[#This Row],[Key]]&amp;""": """&amp;Table_Question_Sets[[#This Row],[Summary Label]]&amp;"""","")</f>
        <v/>
      </c>
      <c r="AY82" s="16">
        <f ca="1">IF(Table_Question_Sets[[#This Row],[Header]]="Yes","",_xlfn.NUMBERVALUE(INDIRECT(SUBSTITUTE(ADDRESS(1,COLUMN(),4),"1","")&amp;ROW()-1))+IF(Table_Question_Sets[[#This Row],[Property]]&lt;&gt;"",1,0))</f>
        <v>7</v>
      </c>
      <c r="AZ82" s="16">
        <f ca="1">IF(Table_Question_Sets[[#This Row],[Header]]="Yes","",_xlfn.NUMBERVALUE(INDIRECT(SUBSTITUTE(ADDRESS(1,COLUMN(),4),"1","")&amp;ROW()+1))+IF(Table_Question_Sets[[#This Row],[Property]]&lt;&gt;"",1,0))</f>
        <v>6</v>
      </c>
      <c r="BA82" s="16" t="str">
        <f t="array" aca="1" ref="BA8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2"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Validators.compose([ValidationService.required('true', ''), ValidationService.isCCV()])}</v>
      </c>
      <c r="BC82"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2"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"templateOptions":{"label":"CCV","placeholder":"_ _ _"}</v>
      </c>
      <c r="BE8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"creditCardCCV","type": "input-field","className":"col-xs-6 col-sm-3","templateOptions":{"label":"CCV","placeholder":"_ _ _"},"validators": {"validation": Validators.compose([ValidationService.required('true', ''), ValidationService.isCCV()])}}</v>
      </c>
      <c r="BF82" s="7" t="str">
        <f ca="1" xml:space="preserve">
IF(Table_Question_Sets[[#This Row],[Row]]="Yes","]},{""className"": ""row"",""fieldGroup"": [","")&amp;
Table_Question_Sets[[#This Row],[Config Field]]</f>
        <v>{"key": "creditCardCCV","type": "input-field","className":"col-xs-6 col-sm-3","templateOptions":{"label":"CCV","placeholder":"_ _ _"},"validators": {"validation": Validators.compose([ValidationService.required('true', ''), ValidationService.isCCV()])}}</v>
      </c>
      <c r="BG8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8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2" s="7" t="str">
        <f>IF(AND(Table_Question_Sets[[#This Row],[Header]]="",Table_Question_Sets[[#This Row],[Property]]&lt;&gt;"",Table_Question_Sets[[#This Row],[Field Type]]&lt;&gt;""),
""""&amp;Table_Question_Sets[[#This Row],[Key]]&amp;"""","")</f>
        <v>"creditCardCCV"</v>
      </c>
      <c r="BJ8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"creditCardCCV","creditCardMessage","premiumFundingHeading","premiumFundingAccountName","premiumFundingBSB","premiumFundingAccountNumber"</v>
      </c>
      <c r="BK82" s="7" t="str">
        <f>IF(AND(Table_Question_Sets[[#This Row],[Header]]&lt;&gt;"Yes",Table_Question_Sets[[#This Row],[Property]]&lt;&gt;"",Table_Question_Sets[[#This Row],[Workflow Role]]&lt;&gt;""),
""""&amp;Table_Question_Sets[[#This Row],[Workflow Role]]&amp;""":"""&amp;Table_Question_Sets[[#This Row],[Key]]&amp;"""","")</f>
        <v>"creditCardCCV":"creditCardCCV"</v>
      </c>
      <c r="BL82" s="7">
        <f ca="1">IF(Table_Question_Sets[[#This Row],[Header]]="Yes","",_xlfn.NUMBERVALUE(INDIRECT(SUBSTITUTE(ADDRESS(1,COLUMN(),4),"1","")&amp;ROW()+1))+IF(OR(Table_Question_Sets[[#This Row],[Value]]&lt;&gt;"",AND(Table_Question_Sets[[#This Row],[Data Type]]="Repeating",Table_Question_Sets[[#This Row],[Calculation Repeating]]&lt;&gt;"")),1,0))</f>
        <v>1</v>
      </c>
      <c r="BM82" s="7" t="str">
        <f ca="1" xml:space="preserve">
IF(Table_Question_Sets[[#This Row],[Data Type]]="Repeating",
OFFSET(Table_Repeating_Question_Sets[[#Headers],[Property]],MATCH(Table_Question_Sets[[#This Row],[Property]],Table_Repeating_Question_Sets[Property],0),MATCH("Calculation",Table_Repeating_Question_Sets[#Headers],0)-1,1,1),
"")</f>
        <v/>
      </c>
      <c r="BN8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"creditCardCCV": "123"</v>
      </c>
      <c r="BO8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"creditCardCCV": "123"</v>
      </c>
      <c r="BP82" s="7" t="str">
        <f ca="1">IF(ISNUMBER(Table_Question_Sets[[#This Row],[Config Use Row]]),INDEX(Table_Question_Sets[Config Rollup],Table_Question_Sets[[#This Row],[Config Use Row]]),"")</f>
        <v/>
      </c>
      <c r="BQ82" s="7" t="str">
        <f ca="1">IF(ISNUMBER(Table_Question_Sets[[#This Row],[Config Use Row]]),INDEX(Table_Question_Sets[Config Keys Nested Rollup],Table_Question_Sets[[#This Row],[Config Use Row]]),"")</f>
        <v/>
      </c>
      <c r="BR82" s="7" t="str">
        <f ca="1">IF(ISNUMBER(Table_Question_Sets[[#This Row],[Config Use Row]]),INDEX(Table_Question_Sets[Calculation Rollup],Table_Question_Sets[[#This Row],[Config Use Row]]),"")</f>
        <v/>
      </c>
    </row>
    <row r="83" spans="2:70" s="13" customFormat="1" ht="21" customHeight="1">
      <c r="B83" s="8" t="s">
        <v>273</v>
      </c>
      <c r="C83" s="7"/>
      <c r="D83" s="7" t="str">
        <f ca="1">IF(Table_Question_Sets[[#This Row],[Header]]="Yes","",
IF(INDIRECT(SUBSTITUTE(ADDRESS(1,COLUMN(),4),"1","")&amp;ROW()-1)="",
INDIRECT(SUBSTITUTE(ADDRESS(1,COLUMN(Table_Question_Sets[[#This Row],[Property]]),4),"1","")&amp;ROW()-1),
INDIRECT(SUBSTITUTE(ADDRESS(1,COLUMN(),4),"1","")&amp;ROW()-1)))</f>
        <v>Payment Methods</v>
      </c>
      <c r="E8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creditCardMessage</v>
      </c>
      <c r="F83" s="7" t="str">
        <f>IF(Table_Question_Sets[[#This Row],[Header]]="Yes","",IF(Table_Question_Sets[[#This Row],[Property]]&lt;&gt;"",SUBSTITUTE(Table_Question_Sets[[#This Row],[Property]]," ",""),""))</f>
        <v>CreditCardMessage</v>
      </c>
      <c r="G83" s="52"/>
      <c r="H83" s="8" t="s">
        <v>77</v>
      </c>
      <c r="I83" s="8" t="s">
        <v>77</v>
      </c>
      <c r="J83" s="7"/>
      <c r="K83" s="36"/>
      <c r="L83" s="46"/>
      <c r="M83" s="46"/>
      <c r="N83" s="36"/>
      <c r="O83" s="38" t="s">
        <v>78</v>
      </c>
      <c r="P83" s="36"/>
      <c r="Q83" s="36"/>
      <c r="R83" s="36"/>
      <c r="S83"/>
      <c r="T83" s="7"/>
      <c r="U83" s="7"/>
      <c r="V83" s="7"/>
      <c r="W83" s="7"/>
      <c r="X83" s="7"/>
      <c r="Y83" s="7"/>
      <c r="Z83" s="7"/>
      <c r="AA83" s="7"/>
      <c r="AB83" s="8" t="s">
        <v>274</v>
      </c>
      <c r="AC83" s="7"/>
      <c r="AD83" s="7"/>
      <c r="AE83" s="7"/>
      <c r="AF83" s="7"/>
      <c r="AG83" s="7"/>
      <c r="AH83" s="77"/>
      <c r="AI83" s="76"/>
      <c r="AJ83" s="7"/>
      <c r="AK83"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3"/>
      <c r="AM8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3" s="7"/>
      <c r="AP83" s="16"/>
      <c r="AQ83" s="7"/>
      <c r="AR83" s="7"/>
      <c r="AS83" s="7"/>
      <c r="AT83" s="7"/>
      <c r="AU83" s="7"/>
      <c r="AV8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3" s="16" t="str">
        <f>IF(OR(Table_Question_Sets[[#This Row],[Header]]="Yes",Table_Question_Sets[[#This Row],[Text]]=""),"",IF(OR(Table_Question_Sets[[#This Row],[Text]]="true",Table_Question_Sets[[#This Row],[Text]]="false",ISNUMBER(Table_Question_Sets[[#This Row],[Text]])),Table_Question_Sets[[#This Row],[Text]],""""&amp;Table_Question_Sets[[#This Row],[Text]]&amp;""""))</f>
        <v/>
      </c>
      <c r="AX83" s="16" t="str">
        <f>IF(AND(Table_Question_Sets[[#This Row],[Header]]&lt;&gt;"Yes",Table_Question_Sets[[#This Row],[Property]]&lt;&gt;"",Table_Question_Sets[[#This Row],[Summary Label]]&lt;&gt;""),""""&amp;Table_Question_Sets[[#This Row],[Key]]&amp;""": """&amp;Table_Question_Sets[[#This Row],[Summary Label]]&amp;"""","")</f>
        <v/>
      </c>
      <c r="AY83" s="16">
        <f ca="1">IF(Table_Question_Sets[[#This Row],[Header]]="Yes","",_xlfn.NUMBERVALUE(INDIRECT(SUBSTITUTE(ADDRESS(1,COLUMN(),4),"1","")&amp;ROW()-1))+IF(Table_Question_Sets[[#This Row],[Property]]&lt;&gt;"",1,0))</f>
        <v>8</v>
      </c>
      <c r="AZ83" s="16">
        <f ca="1">IF(Table_Question_Sets[[#This Row],[Header]]="Yes","",_xlfn.NUMBERVALUE(INDIRECT(SUBSTITUTE(ADDRESS(1,COLUMN(),4),"1","")&amp;ROW()+1))+IF(Table_Question_Sets[[#This Row],[Property]]&lt;&gt;"",1,0))</f>
        <v>5</v>
      </c>
      <c r="BA83" s="16" t="str">
        <f t="array" aca="1" ref="BA8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3"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83"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3"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"templateOptions":{"content":{"customHTML":"&lt;p&gt;Please note that the total amount payable is inclusive of any applicable credit card surcharges.&lt;/p&gt;&lt;p&gt;&lt;a href='https://www.deft.com.au/pds' target='_blank'&gt;This payment is powered by DEFT.&lt;/a&gt;&lt;/p&gt;"}}</v>
      </c>
      <c r="BE8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v>
      </c>
      <c r="BF83" s="7" t="str">
        <f ca="1" xml:space="preserve">
IF(Table_Question_Sets[[#This Row],[Row]]="Yes","]},{""className"": ""row"",""fieldGroup"": [","")&amp;
Table_Question_Sets[[#This Row],[Config Field]]</f>
        <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v>
      </c>
      <c r="BG8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8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3" s="7" t="str">
        <f>IF(AND(Table_Question_Sets[[#This Row],[Header]]="",Table_Question_Sets[[#This Row],[Property]]&lt;&gt;"",Table_Question_Sets[[#This Row],[Field Type]]&lt;&gt;""),
""""&amp;Table_Question_Sets[[#This Row],[Key]]&amp;"""","")</f>
        <v>"creditCardMessage"</v>
      </c>
      <c r="BJ8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"creditCardMessage","premiumFundingHeading","premiumFundingAccountName","premiumFundingBSB","premiumFundingAccountNumber"</v>
      </c>
      <c r="BK83" s="7" t="str">
        <f>IF(AND(Table_Question_Sets[[#This Row],[Header]]&lt;&gt;"Yes",Table_Question_Sets[[#This Row],[Property]]&lt;&gt;"",Table_Question_Sets[[#This Row],[Workflow Role]]&lt;&gt;""),
""""&amp;Table_Question_Sets[[#This Row],[Workflow Role]]&amp;""":"""&amp;Table_Question_Sets[[#This Row],[Key]]&amp;"""","")</f>
        <v/>
      </c>
      <c r="BL83" s="7">
        <f ca="1">IF(Table_Question_Sets[[#This Row],[Header]]="Yes","",_xlfn.NUMBERVALUE(INDIRECT(SUBSTITUTE(ADDRESS(1,COLUMN(),4),"1","")&amp;ROW()+1))+IF(OR(Table_Question_Sets[[#This Row],[Value]]&lt;&gt;"",AND(Table_Question_Sets[[#This Row],[Data Type]]="Repeating",Table_Question_Sets[[#This Row],[Calculation Repeating]]&lt;&gt;"")),1,0))</f>
        <v>0</v>
      </c>
      <c r="BM83" s="7" t="str">
        <f ca="1" xml:space="preserve">
IF(Table_Question_Sets[[#This Row],[Data Type]]="Repeating",
OFFSET(Table_Repeating_Question_Sets[[#Headers],[Property]],MATCH(Table_Question_Sets[[#This Row],[Property]],Table_Repeating_Question_Sets[Property],0),MATCH("Calculation",Table_Repeating_Question_Sets[#Headers],0)-1,1,1),
"")</f>
        <v/>
      </c>
      <c r="BN8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83" s="7" t="str">
        <f ca="1">IF(ISNUMBER(Table_Question_Sets[[#This Row],[Config Use Row]]),INDEX(Table_Question_Sets[Config Rollup],Table_Question_Sets[[#This Row],[Config Use Row]]),"")</f>
        <v/>
      </c>
      <c r="BQ83" s="7" t="str">
        <f ca="1">IF(ISNUMBER(Table_Question_Sets[[#This Row],[Config Use Row]]),INDEX(Table_Question_Sets[Config Keys Nested Rollup],Table_Question_Sets[[#This Row],[Config Use Row]]),"")</f>
        <v/>
      </c>
      <c r="BR83" s="7" t="str">
        <f ca="1">IF(ISNUMBER(Table_Question_Sets[[#This Row],[Config Use Row]]),INDEX(Table_Question_Sets[Calculation Rollup],Table_Question_Sets[[#This Row],[Config Use Row]]),"")</f>
        <v/>
      </c>
    </row>
    <row r="84" spans="2:70" s="13" customFormat="1" ht="21" customHeight="1">
      <c r="B84" s="7" t="s">
        <v>275</v>
      </c>
      <c r="C84" s="7"/>
      <c r="D84" s="7" t="str">
        <f ca="1">IF(Table_Question_Sets[[#This Row],[Header]]="Yes","",
IF(INDIRECT(SUBSTITUTE(ADDRESS(1,COLUMN(),4),"1","")&amp;ROW()-1)="",
INDIRECT(SUBSTITUTE(ADDRESS(1,COLUMN(Table_Question_Sets[[#This Row],[Property]]),4),"1","")&amp;ROW()-1),
INDIRECT(SUBSTITUTE(ADDRESS(1,COLUMN(),4),"1","")&amp;ROW()-1)))</f>
        <v>Payment Methods</v>
      </c>
      <c r="E84"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premiumFundingHeading</v>
      </c>
      <c r="F84" s="7" t="str">
        <f>IF(Table_Question_Sets[[#This Row],[Header]]="Yes","",IF(Table_Question_Sets[[#This Row],[Property]]&lt;&gt;"",SUBSTITUTE(Table_Question_Sets[[#This Row],[Property]]," ",""),""))</f>
        <v>PremiumFundingHeading</v>
      </c>
      <c r="G84" s="52"/>
      <c r="H84" s="7" t="s">
        <v>77</v>
      </c>
      <c r="I84" s="7" t="s">
        <v>77</v>
      </c>
      <c r="J84" s="7"/>
      <c r="K84" s="36"/>
      <c r="L84" s="46"/>
      <c r="M84" s="46"/>
      <c r="N84" s="36"/>
      <c r="O84" s="36" t="s">
        <v>78</v>
      </c>
      <c r="P84" s="36"/>
      <c r="Q84" s="36"/>
      <c r="R84" s="36"/>
      <c r="S84"/>
      <c r="T84" s="7"/>
      <c r="U84" s="7"/>
      <c r="V84" s="96" t="s">
        <v>276</v>
      </c>
      <c r="W84" s="7"/>
      <c r="X84" s="7"/>
      <c r="Y84" s="7" t="s">
        <v>277</v>
      </c>
      <c r="Z84" s="7"/>
      <c r="AA84" s="7" t="s">
        <v>278</v>
      </c>
      <c r="AB84" s="8"/>
      <c r="AC84" s="7"/>
      <c r="AD84" s="7"/>
      <c r="AE84" s="7"/>
      <c r="AF84" s="7"/>
      <c r="AG84" s="7"/>
      <c r="AH84" s="77"/>
      <c r="AI84" s="76"/>
      <c r="AJ84" s="7"/>
      <c r="AK84"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4"/>
      <c r="AM84"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4"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4" s="7"/>
      <c r="AP84" s="16"/>
      <c r="AQ84" s="7"/>
      <c r="AR84" s="7"/>
      <c r="AS84" s="7"/>
      <c r="AT84" s="7"/>
      <c r="AU84" s="7"/>
      <c r="AV84"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4" s="16" t="str">
        <f>IF(OR(Table_Question_Sets[[#This Row],[Header]]="Yes",Table_Question_Sets[[#This Row],[Text]]=""),"",IF(OR(Table_Question_Sets[[#This Row],[Text]]="true",Table_Question_Sets[[#This Row],[Text]]="false",ISNUMBER(Table_Question_Sets[[#This Row],[Text]])),Table_Question_Sets[[#This Row],[Text]],""""&amp;Table_Question_Sets[[#This Row],[Text]]&amp;""""))</f>
        <v/>
      </c>
      <c r="AX84" s="16" t="str">
        <f>IF(AND(Table_Question_Sets[[#This Row],[Header]]&lt;&gt;"Yes",Table_Question_Sets[[#This Row],[Property]]&lt;&gt;"",Table_Question_Sets[[#This Row],[Summary Label]]&lt;&gt;""),""""&amp;Table_Question_Sets[[#This Row],[Key]]&amp;""": """&amp;Table_Question_Sets[[#This Row],[Summary Label]]&amp;"""","")</f>
        <v/>
      </c>
      <c r="AY84" s="16">
        <f ca="1">IF(Table_Question_Sets[[#This Row],[Header]]="Yes","",_xlfn.NUMBERVALUE(INDIRECT(SUBSTITUTE(ADDRESS(1,COLUMN(),4),"1","")&amp;ROW()-1))+IF(Table_Question_Sets[[#This Row],[Property]]&lt;&gt;"",1,0))</f>
        <v>9</v>
      </c>
      <c r="AZ84" s="16">
        <f ca="1">IF(Table_Question_Sets[[#This Row],[Header]]="Yes","",_xlfn.NUMBERVALUE(INDIRECT(SUBSTITUTE(ADDRESS(1,COLUMN(),4),"1","")&amp;ROW()+1))+IF(Table_Question_Sets[[#This Row],[Property]]&lt;&gt;"",1,0))</f>
        <v>4</v>
      </c>
      <c r="BA84" s="16" t="str">
        <f t="array" aca="1" ref="BA84"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4"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84"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4"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"templateOptions":{"content":{"heading3":"Monthly Payment","paragraph":"To pay for your insurance policy using Premium Funding please provide your account details, and ensure that you have read the terms and conditions."},"hideCondition":"true"}</v>
      </c>
      <c r="BE84"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v>
      </c>
      <c r="BF84" s="7" t="str">
        <f ca="1" xml:space="preserve">
IF(Table_Question_Sets[[#This Row],[Row]]="Yes","]},{""className"": ""row"",""fieldGroup"": [","")&amp;
Table_Question_Sets[[#This Row],[Config Field]]</f>
        <v>{"key":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v>
      </c>
      <c r="BG84"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84"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4" s="7" t="str">
        <f>IF(AND(Table_Question_Sets[[#This Row],[Header]]="",Table_Question_Sets[[#This Row],[Property]]&lt;&gt;"",Table_Question_Sets[[#This Row],[Field Type]]&lt;&gt;""),
""""&amp;Table_Question_Sets[[#This Row],[Key]]&amp;"""","")</f>
        <v>"premiumFundingHeading"</v>
      </c>
      <c r="BJ84"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"premiumFundingHeading","premiumFundingAccountName","premiumFundingBSB","premiumFundingAccountNumber"</v>
      </c>
      <c r="BK84" s="7" t="str">
        <f>IF(AND(Table_Question_Sets[[#This Row],[Header]]&lt;&gt;"Yes",Table_Question_Sets[[#This Row],[Property]]&lt;&gt;"",Table_Question_Sets[[#This Row],[Workflow Role]]&lt;&gt;""),
""""&amp;Table_Question_Sets[[#This Row],[Workflow Role]]&amp;""":"""&amp;Table_Question_Sets[[#This Row],[Key]]&amp;"""","")</f>
        <v/>
      </c>
      <c r="BL84" s="7">
        <f ca="1">IF(Table_Question_Sets[[#This Row],[Header]]="Yes","",_xlfn.NUMBERVALUE(INDIRECT(SUBSTITUTE(ADDRESS(1,COLUMN(),4),"1","")&amp;ROW()+1))+IF(OR(Table_Question_Sets[[#This Row],[Value]]&lt;&gt;"",AND(Table_Question_Sets[[#This Row],[Data Type]]="Repeating",Table_Question_Sets[[#This Row],[Calculation Repeating]]&lt;&gt;"")),1,0))</f>
        <v>0</v>
      </c>
      <c r="BM84" s="7" t="str">
        <f ca="1" xml:space="preserve">
IF(Table_Question_Sets[[#This Row],[Data Type]]="Repeating",
OFFSET(Table_Repeating_Question_Sets[[#Headers],[Property]],MATCH(Table_Question_Sets[[#This Row],[Property]],Table_Repeating_Question_Sets[Property],0),MATCH("Calculation",Table_Repeating_Question_Sets[#Headers],0)-1,1,1),
"")</f>
        <v/>
      </c>
      <c r="BN84"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4"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84" s="7" t="str">
        <f ca="1">IF(ISNUMBER(Table_Question_Sets[[#This Row],[Config Use Row]]),INDEX(Table_Question_Sets[Config Rollup],Table_Question_Sets[[#This Row],[Config Use Row]]),"")</f>
        <v/>
      </c>
      <c r="BQ84" s="7" t="str">
        <f ca="1">IF(ISNUMBER(Table_Question_Sets[[#This Row],[Config Use Row]]),INDEX(Table_Question_Sets[Config Keys Nested Rollup],Table_Question_Sets[[#This Row],[Config Use Row]]),"")</f>
        <v/>
      </c>
      <c r="BR84" s="7" t="str">
        <f ca="1">IF(ISNUMBER(Table_Question_Sets[[#This Row],[Config Use Row]]),INDEX(Table_Question_Sets[Calculation Rollup],Table_Question_Sets[[#This Row],[Config Use Row]]),"")</f>
        <v/>
      </c>
    </row>
    <row r="85" spans="2:70" s="13" customFormat="1" ht="21" customHeight="1">
      <c r="B85" s="7" t="s">
        <v>279</v>
      </c>
      <c r="C85" s="7"/>
      <c r="D85" s="7" t="str">
        <f ca="1">IF(Table_Question_Sets[[#This Row],[Header]]="Yes","",
IF(INDIRECT(SUBSTITUTE(ADDRESS(1,COLUMN(),4),"1","")&amp;ROW()-1)="",
INDIRECT(SUBSTITUTE(ADDRESS(1,COLUMN(Table_Question_Sets[[#This Row],[Property]]),4),"1","")&amp;ROW()-1),
INDIRECT(SUBSTITUTE(ADDRESS(1,COLUMN(),4),"1","")&amp;ROW()-1)))</f>
        <v>Payment Methods</v>
      </c>
      <c r="E85"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premiumFundingAccountName</v>
      </c>
      <c r="F85" s="7" t="str">
        <f>IF(Table_Question_Sets[[#This Row],[Header]]="Yes","",IF(Table_Question_Sets[[#This Row],[Property]]&lt;&gt;"",SUBSTITUTE(Table_Question_Sets[[#This Row],[Property]]," ",""),""))</f>
        <v>PremiumFundingAccountName</v>
      </c>
      <c r="G85" s="52"/>
      <c r="H85" s="7" t="s">
        <v>47</v>
      </c>
      <c r="I85" s="7" t="s">
        <v>47</v>
      </c>
      <c r="J85" s="7"/>
      <c r="K85" s="36"/>
      <c r="L85" s="46"/>
      <c r="M85" s="46"/>
      <c r="N85" s="36"/>
      <c r="O85" s="36" t="s">
        <v>78</v>
      </c>
      <c r="P85" s="36" t="s">
        <v>92</v>
      </c>
      <c r="Q85" s="36"/>
      <c r="R85" s="36"/>
      <c r="S85"/>
      <c r="T85" s="7" t="s">
        <v>280</v>
      </c>
      <c r="U85" s="7"/>
      <c r="V85" s="96" t="s">
        <v>276</v>
      </c>
      <c r="W85" s="1" t="s">
        <v>260</v>
      </c>
      <c r="X85" s="7"/>
      <c r="Y85" s="7"/>
      <c r="Z85" s="7"/>
      <c r="AA85" s="7"/>
      <c r="AB85" s="8"/>
      <c r="AC85" s="7"/>
      <c r="AD85" s="7"/>
      <c r="AE85" s="7"/>
      <c r="AF85" s="7"/>
      <c r="AG85" s="7"/>
      <c r="AH85" s="77"/>
      <c r="AI85" s="76"/>
      <c r="AJ85" s="7"/>
      <c r="AK85"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5"/>
      <c r="AM85"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5"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5" s="7"/>
      <c r="AP85" s="16"/>
      <c r="AQ85" s="7"/>
      <c r="AR85" s="7"/>
      <c r="AS85" s="7"/>
      <c r="AT85" s="7"/>
      <c r="AU85" s="7"/>
      <c r="AV85"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5" s="16" t="str">
        <f>IF(OR(Table_Question_Sets[[#This Row],[Header]]="Yes",Table_Question_Sets[[#This Row],[Text]]=""),"",IF(OR(Table_Question_Sets[[#This Row],[Text]]="true",Table_Question_Sets[[#This Row],[Text]]="false",ISNUMBER(Table_Question_Sets[[#This Row],[Text]])),Table_Question_Sets[[#This Row],[Text]],""""&amp;Table_Question_Sets[[#This Row],[Text]]&amp;""""))</f>
        <v/>
      </c>
      <c r="AX85" s="16" t="str">
        <f>IF(AND(Table_Question_Sets[[#This Row],[Header]]&lt;&gt;"Yes",Table_Question_Sets[[#This Row],[Property]]&lt;&gt;"",Table_Question_Sets[[#This Row],[Summary Label]]&lt;&gt;""),""""&amp;Table_Question_Sets[[#This Row],[Key]]&amp;""": """&amp;Table_Question_Sets[[#This Row],[Summary Label]]&amp;"""","")</f>
        <v/>
      </c>
      <c r="AY85" s="16">
        <f ca="1">IF(Table_Question_Sets[[#This Row],[Header]]="Yes","",_xlfn.NUMBERVALUE(INDIRECT(SUBSTITUTE(ADDRESS(1,COLUMN(),4),"1","")&amp;ROW()-1))+IF(Table_Question_Sets[[#This Row],[Property]]&lt;&gt;"",1,0))</f>
        <v>10</v>
      </c>
      <c r="AZ85" s="16">
        <f ca="1">IF(Table_Question_Sets[[#This Row],[Header]]="Yes","",_xlfn.NUMBERVALUE(INDIRECT(SUBSTITUTE(ADDRESS(1,COLUMN(),4),"1","")&amp;ROW()+1))+IF(Table_Question_Sets[[#This Row],[Property]]&lt;&gt;"",1,0))</f>
        <v>3</v>
      </c>
      <c r="BA85" s="16" t="str">
        <f t="array" aca="1" ref="BA85"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5"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Validators.compose([ValidationService.isName()])}</v>
      </c>
      <c r="BC85"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5"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Name","hideCondition":"true"}</v>
      </c>
      <c r="BE85"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"premiumFundingAccountName","type": "input-field","className":"col-xs-12 col-sm-6","templateOptions":{"label":"Account Name","hideCondition":"true"},"validators": {"validation": Validators.compose([ValidationService.isName()])}}</v>
      </c>
      <c r="BF85" s="7" t="str">
        <f ca="1" xml:space="preserve">
IF(Table_Question_Sets[[#This Row],[Row]]="Yes","]},{""className"": ""row"",""fieldGroup"": [","")&amp;
Table_Question_Sets[[#This Row],[Config Field]]</f>
        <v>{"key": "premiumFundingAccountName","type": "input-field","className":"col-xs-12 col-sm-6","templateOptions":{"label":"Account Name","hideCondition":"true"},"validators": {"validation": Validators.compose([ValidationService.isName()])}}</v>
      </c>
      <c r="BG85"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85"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5" s="7" t="str">
        <f>IF(AND(Table_Question_Sets[[#This Row],[Header]]="",Table_Question_Sets[[#This Row],[Property]]&lt;&gt;"",Table_Question_Sets[[#This Row],[Field Type]]&lt;&gt;""),
""""&amp;Table_Question_Sets[[#This Row],[Key]]&amp;"""","")</f>
        <v>"premiumFundingAccountName"</v>
      </c>
      <c r="BJ85"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"premiumFundingAccountName","premiumFundingBSB","premiumFundingAccountNumber"</v>
      </c>
      <c r="BK85" s="7" t="str">
        <f>IF(AND(Table_Question_Sets[[#This Row],[Header]]&lt;&gt;"Yes",Table_Question_Sets[[#This Row],[Property]]&lt;&gt;"",Table_Question_Sets[[#This Row],[Workflow Role]]&lt;&gt;""),
""""&amp;Table_Question_Sets[[#This Row],[Workflow Role]]&amp;""":"""&amp;Table_Question_Sets[[#This Row],[Key]]&amp;"""","")</f>
        <v/>
      </c>
      <c r="BL85" s="7">
        <f ca="1">IF(Table_Question_Sets[[#This Row],[Header]]="Yes","",_xlfn.NUMBERVALUE(INDIRECT(SUBSTITUTE(ADDRESS(1,COLUMN(),4),"1","")&amp;ROW()+1))+IF(OR(Table_Question_Sets[[#This Row],[Value]]&lt;&gt;"",AND(Table_Question_Sets[[#This Row],[Data Type]]="Repeating",Table_Question_Sets[[#This Row],[Calculation Repeating]]&lt;&gt;"")),1,0))</f>
        <v>0</v>
      </c>
      <c r="BM85" s="7" t="str">
        <f ca="1" xml:space="preserve">
IF(Table_Question_Sets[[#This Row],[Data Type]]="Repeating",
OFFSET(Table_Repeating_Question_Sets[[#Headers],[Property]],MATCH(Table_Question_Sets[[#This Row],[Property]],Table_Repeating_Question_Sets[Property],0),MATCH("Calculation",Table_Repeating_Question_Sets[#Headers],0)-1,1,1),
"")</f>
        <v/>
      </c>
      <c r="BN85"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5"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85" s="7" t="str">
        <f ca="1">IF(ISNUMBER(Table_Question_Sets[[#This Row],[Config Use Row]]),INDEX(Table_Question_Sets[Config Rollup],Table_Question_Sets[[#This Row],[Config Use Row]]),"")</f>
        <v/>
      </c>
      <c r="BQ85" s="7" t="str">
        <f ca="1">IF(ISNUMBER(Table_Question_Sets[[#This Row],[Config Use Row]]),INDEX(Table_Question_Sets[Config Keys Nested Rollup],Table_Question_Sets[[#This Row],[Config Use Row]]),"")</f>
        <v/>
      </c>
      <c r="BR85" s="7" t="str">
        <f ca="1">IF(ISNUMBER(Table_Question_Sets[[#This Row],[Config Use Row]]),INDEX(Table_Question_Sets[Calculation Rollup],Table_Question_Sets[[#This Row],[Config Use Row]]),"")</f>
        <v/>
      </c>
    </row>
    <row r="86" spans="2:70" s="13" customFormat="1" ht="21" customHeight="1">
      <c r="B86" s="7" t="s">
        <v>281</v>
      </c>
      <c r="C86" s="7"/>
      <c r="D86" s="7" t="str">
        <f ca="1">IF(Table_Question_Sets[[#This Row],[Header]]="Yes","",
IF(INDIRECT(SUBSTITUTE(ADDRESS(1,COLUMN(),4),"1","")&amp;ROW()-1)="",
INDIRECT(SUBSTITUTE(ADDRESS(1,COLUMN(Table_Question_Sets[[#This Row],[Property]]),4),"1","")&amp;ROW()-1),
INDIRECT(SUBSTITUTE(ADDRESS(1,COLUMN(),4),"1","")&amp;ROW()-1)))</f>
        <v>Payment Methods</v>
      </c>
      <c r="E86"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premiumFundingBSB</v>
      </c>
      <c r="F86" s="7" t="str">
        <f>IF(Table_Question_Sets[[#This Row],[Header]]="Yes","",IF(Table_Question_Sets[[#This Row],[Property]]&lt;&gt;"",SUBSTITUTE(Table_Question_Sets[[#This Row],[Property]]," ",""),""))</f>
        <v>PremiumFundingBSB</v>
      </c>
      <c r="G86" s="52"/>
      <c r="H86" s="7" t="s">
        <v>47</v>
      </c>
      <c r="I86" s="7" t="s">
        <v>47</v>
      </c>
      <c r="J86" s="7"/>
      <c r="K86" s="36"/>
      <c r="L86" s="46"/>
      <c r="M86" s="46"/>
      <c r="N86" s="36"/>
      <c r="O86">
        <v>6</v>
      </c>
      <c r="P86">
        <v>3</v>
      </c>
      <c r="Q86" s="36"/>
      <c r="R86" s="36"/>
      <c r="S86"/>
      <c r="T86" s="7" t="s">
        <v>282</v>
      </c>
      <c r="U86" s="7"/>
      <c r="V86" s="96" t="s">
        <v>276</v>
      </c>
      <c r="W86" s="92" t="s">
        <v>283</v>
      </c>
      <c r="X86" s="7"/>
      <c r="Y86" s="7"/>
      <c r="Z86" s="7"/>
      <c r="AA86" s="7"/>
      <c r="AB86" s="8"/>
      <c r="AC86" s="7"/>
      <c r="AD86" s="7"/>
      <c r="AE86" s="7"/>
      <c r="AF86" s="7"/>
      <c r="AG86" s="7"/>
      <c r="AH86" s="77"/>
      <c r="AI86" s="76"/>
      <c r="AJ86" s="7"/>
      <c r="AK86"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6"/>
      <c r="AM86"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6"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6" s="7"/>
      <c r="AP86" s="16"/>
      <c r="AQ86" s="7"/>
      <c r="AR86" s="7"/>
      <c r="AS86" s="7"/>
      <c r="AT86" s="7"/>
      <c r="AU86" s="7"/>
      <c r="AV86"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6" s="16" t="str">
        <f>IF(OR(Table_Question_Sets[[#This Row],[Header]]="Yes",Table_Question_Sets[[#This Row],[Text]]=""),"",IF(OR(Table_Question_Sets[[#This Row],[Text]]="true",Table_Question_Sets[[#This Row],[Text]]="false",ISNUMBER(Table_Question_Sets[[#This Row],[Text]])),Table_Question_Sets[[#This Row],[Text]],""""&amp;Table_Question_Sets[[#This Row],[Text]]&amp;""""))</f>
        <v/>
      </c>
      <c r="AX86" s="16" t="str">
        <f>IF(AND(Table_Question_Sets[[#This Row],[Header]]&lt;&gt;"Yes",Table_Question_Sets[[#This Row],[Property]]&lt;&gt;"",Table_Question_Sets[[#This Row],[Summary Label]]&lt;&gt;""),""""&amp;Table_Question_Sets[[#This Row],[Key]]&amp;""": """&amp;Table_Question_Sets[[#This Row],[Summary Label]]&amp;"""","")</f>
        <v/>
      </c>
      <c r="AY86" s="16">
        <f ca="1">IF(Table_Question_Sets[[#This Row],[Header]]="Yes","",_xlfn.NUMBERVALUE(INDIRECT(SUBSTITUTE(ADDRESS(1,COLUMN(),4),"1","")&amp;ROW()-1))+IF(Table_Question_Sets[[#This Row],[Property]]&lt;&gt;"",1,0))</f>
        <v>11</v>
      </c>
      <c r="AZ86" s="16">
        <f ca="1">IF(Table_Question_Sets[[#This Row],[Header]]="Yes","",_xlfn.NUMBERVALUE(INDIRECT(SUBSTITUTE(ADDRESS(1,COLUMN(),4),"1","")&amp;ROW()+1))+IF(Table_Question_Sets[[#This Row],[Property]]&lt;&gt;"",1,0))</f>
        <v>2</v>
      </c>
      <c r="BA86" s="16" t="str">
        <f t="array" aca="1" ref="BA86"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6"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Validators.compose([ValidationService.isBSB()])}</v>
      </c>
      <c r="BC86"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6"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"templateOptions":{"label":"BSB","hideCondition":"true"}</v>
      </c>
      <c r="BE86"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"premiumFundingBSB","type": "input-field","className":"col-xs-6 col-sm-3","templateOptions":{"label":"BSB","hideCondition":"true"},"validators": {"validation": Validators.compose([ValidationService.isBSB()])}}</v>
      </c>
      <c r="BF86" s="7" t="str">
        <f ca="1" xml:space="preserve">
IF(Table_Question_Sets[[#This Row],[Row]]="Yes","]},{""className"": ""row"",""fieldGroup"": [","")&amp;
Table_Question_Sets[[#This Row],[Config Field]]</f>
        <v>{"key": "premiumFundingBSB","type": "input-field","className":"col-xs-6 col-sm-3","templateOptions":{"label":"BSB","hideCondition":"true"},"validators": {"validation": Validators.compose([ValidationService.isBSB()])}}</v>
      </c>
      <c r="BG86"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BH86"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6" s="7" t="str">
        <f>IF(AND(Table_Question_Sets[[#This Row],[Header]]="",Table_Question_Sets[[#This Row],[Property]]&lt;&gt;"",Table_Question_Sets[[#This Row],[Field Type]]&lt;&gt;""),
""""&amp;Table_Question_Sets[[#This Row],[Key]]&amp;"""","")</f>
        <v>"premiumFundingBSB"</v>
      </c>
      <c r="BJ86"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"premiumFundingBSB","premiumFundingAccountNumber"</v>
      </c>
      <c r="BK86" s="7" t="str">
        <f>IF(AND(Table_Question_Sets[[#This Row],[Header]]&lt;&gt;"Yes",Table_Question_Sets[[#This Row],[Property]]&lt;&gt;"",Table_Question_Sets[[#This Row],[Workflow Role]]&lt;&gt;""),
""""&amp;Table_Question_Sets[[#This Row],[Workflow Role]]&amp;""":"""&amp;Table_Question_Sets[[#This Row],[Key]]&amp;"""","")</f>
        <v/>
      </c>
      <c r="BL86" s="7">
        <f ca="1">IF(Table_Question_Sets[[#This Row],[Header]]="Yes","",_xlfn.NUMBERVALUE(INDIRECT(SUBSTITUTE(ADDRESS(1,COLUMN(),4),"1","")&amp;ROW()+1))+IF(OR(Table_Question_Sets[[#This Row],[Value]]&lt;&gt;"",AND(Table_Question_Sets[[#This Row],[Data Type]]="Repeating",Table_Question_Sets[[#This Row],[Calculation Repeating]]&lt;&gt;"")),1,0))</f>
        <v>0</v>
      </c>
      <c r="BM86" s="7" t="str">
        <f ca="1" xml:space="preserve">
IF(Table_Question_Sets[[#This Row],[Data Type]]="Repeating",
OFFSET(Table_Repeating_Question_Sets[[#Headers],[Property]],MATCH(Table_Question_Sets[[#This Row],[Property]],Table_Repeating_Question_Sets[Property],0),MATCH("Calculation",Table_Repeating_Question_Sets[#Headers],0)-1,1,1),
"")</f>
        <v/>
      </c>
      <c r="BN86"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6"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86" s="7" t="str">
        <f ca="1">IF(ISNUMBER(Table_Question_Sets[[#This Row],[Config Use Row]]),INDEX(Table_Question_Sets[Config Rollup],Table_Question_Sets[[#This Row],[Config Use Row]]),"")</f>
        <v/>
      </c>
      <c r="BQ86" s="7" t="str">
        <f ca="1">IF(ISNUMBER(Table_Question_Sets[[#This Row],[Config Use Row]]),INDEX(Table_Question_Sets[Config Keys Nested Rollup],Table_Question_Sets[[#This Row],[Config Use Row]]),"")</f>
        <v/>
      </c>
      <c r="BR86" s="7" t="str">
        <f ca="1">IF(ISNUMBER(Table_Question_Sets[[#This Row],[Config Use Row]]),INDEX(Table_Question_Sets[Calculation Rollup],Table_Question_Sets[[#This Row],[Config Use Row]]),"")</f>
        <v/>
      </c>
    </row>
    <row r="87" spans="2:70" s="13" customFormat="1" ht="21" customHeight="1">
      <c r="B87" s="7" t="s">
        <v>284</v>
      </c>
      <c r="C87" s="7"/>
      <c r="D87" s="7" t="str">
        <f ca="1">IF(Table_Question_Sets[[#This Row],[Header]]="Yes","",
IF(INDIRECT(SUBSTITUTE(ADDRESS(1,COLUMN(),4),"1","")&amp;ROW()-1)="",
INDIRECT(SUBSTITUTE(ADDRESS(1,COLUMN(Table_Question_Sets[[#This Row],[Property]]),4),"1","")&amp;ROW()-1),
INDIRECT(SUBSTITUTE(ADDRESS(1,COLUMN(),4),"1","")&amp;ROW()-1)))</f>
        <v>Payment Methods</v>
      </c>
      <c r="E87"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premiumFundingAccountNumber</v>
      </c>
      <c r="F87" s="7" t="str">
        <f>IF(Table_Question_Sets[[#This Row],[Header]]="Yes","",IF(Table_Question_Sets[[#This Row],[Property]]&lt;&gt;"",SUBSTITUTE(Table_Question_Sets[[#This Row],[Property]]," ",""),""))</f>
        <v>PremiumFundingAccountNumber</v>
      </c>
      <c r="G87" s="52"/>
      <c r="H87" s="7" t="s">
        <v>47</v>
      </c>
      <c r="I87" s="7" t="s">
        <v>47</v>
      </c>
      <c r="J87" s="7"/>
      <c r="K87" s="36"/>
      <c r="L87" s="46"/>
      <c r="M87" s="46"/>
      <c r="N87" s="36"/>
      <c r="O87">
        <v>6</v>
      </c>
      <c r="P87">
        <v>3</v>
      </c>
      <c r="Q87" s="36"/>
      <c r="R87" s="36"/>
      <c r="S87"/>
      <c r="T87" t="s">
        <v>285</v>
      </c>
      <c r="U87" s="7"/>
      <c r="V87" s="96" t="s">
        <v>276</v>
      </c>
      <c r="W87" s="90" t="s">
        <v>286</v>
      </c>
      <c r="X87" s="7"/>
      <c r="Y87" s="7"/>
      <c r="Z87" s="7"/>
      <c r="AA87" s="7"/>
      <c r="AB87" s="8"/>
      <c r="AC87" s="7"/>
      <c r="AD87" s="7"/>
      <c r="AE87" s="7"/>
      <c r="AF87" s="7"/>
      <c r="AG87" s="7"/>
      <c r="AH87" s="77"/>
      <c r="AI87" s="76"/>
      <c r="AJ87" s="7"/>
      <c r="AK87"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7"/>
      <c r="AM87"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7"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7" s="7"/>
      <c r="AP87" s="16"/>
      <c r="AQ87" s="7"/>
      <c r="AR87" s="7"/>
      <c r="AS87" s="7"/>
      <c r="AT87" s="7"/>
      <c r="AU87" s="7"/>
      <c r="AV87"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7" s="16" t="str">
        <f>IF(OR(Table_Question_Sets[[#This Row],[Header]]="Yes",Table_Question_Sets[[#This Row],[Text]]=""),"",IF(OR(Table_Question_Sets[[#This Row],[Text]]="true",Table_Question_Sets[[#This Row],[Text]]="false",ISNUMBER(Table_Question_Sets[[#This Row],[Text]])),Table_Question_Sets[[#This Row],[Text]],""""&amp;Table_Question_Sets[[#This Row],[Text]]&amp;""""))</f>
        <v/>
      </c>
      <c r="AX87" s="16" t="str">
        <f>IF(AND(Table_Question_Sets[[#This Row],[Header]]&lt;&gt;"Yes",Table_Question_Sets[[#This Row],[Property]]&lt;&gt;"",Table_Question_Sets[[#This Row],[Summary Label]]&lt;&gt;""),""""&amp;Table_Question_Sets[[#This Row],[Key]]&amp;""": """&amp;Table_Question_Sets[[#This Row],[Summary Label]]&amp;"""","")</f>
        <v/>
      </c>
      <c r="AY87" s="16">
        <f ca="1">IF(Table_Question_Sets[[#This Row],[Header]]="Yes","",_xlfn.NUMBERVALUE(INDIRECT(SUBSTITUTE(ADDRESS(1,COLUMN(),4),"1","")&amp;ROW()-1))+IF(Table_Question_Sets[[#This Row],[Property]]&lt;&gt;"",1,0))</f>
        <v>12</v>
      </c>
      <c r="AZ87" s="16">
        <f ca="1">IF(Table_Question_Sets[[#This Row],[Header]]="Yes","",_xlfn.NUMBERVALUE(INDIRECT(SUBSTITUTE(ADDRESS(1,COLUMN(),4),"1","")&amp;ROW()+1))+IF(Table_Question_Sets[[#This Row],[Property]]&lt;&gt;"",1,0))</f>
        <v>1</v>
      </c>
      <c r="BA87" s="16" t="str">
        <f t="array" aca="1" ref="BA87"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7"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Validators.compose([ValidationService.isNumber()])}</v>
      </c>
      <c r="BC87"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7"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"templateOptions":{"label":"Account Number","hideCondition":"true"}</v>
      </c>
      <c r="BE87"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"premiumFundingAccountNumber","type": "input-field","className":"col-xs-6 col-sm-3","templateOptions":{"label":"Account Number","hideCondition":"true"},"validators": {"validation": Validators.compose([ValidationService.isNumber()])}}</v>
      </c>
      <c r="BF87" s="7" t="str">
        <f ca="1" xml:space="preserve">
IF(Table_Question_Sets[[#This Row],[Row]]="Yes","]},{""className"": ""row"",""fieldGroup"": [","")&amp;
Table_Question_Sets[[#This Row],[Config Field]]</f>
        <v>{"key": "premiumFundingAccountNumber","type": "input-field","className":"col-xs-6 col-sm-3","templateOptions":{"label":"Account Number","hideCondition":"true"},"validators": {"validation": Validators.compose([ValidationService.isNumber()])}}</v>
      </c>
      <c r="BG87"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"premiumFundingAccountNumber","type": "input-field","className":"col-xs-6 col-sm-3","templateOptions":{"label":"Account Number","hideCondition":"true"},"validators": {"validation": Validators.compose([ValidationService.isNumber()])}}</v>
      </c>
      <c r="BH87"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7" s="7" t="str">
        <f>IF(AND(Table_Question_Sets[[#This Row],[Header]]="",Table_Question_Sets[[#This Row],[Property]]&lt;&gt;"",Table_Question_Sets[[#This Row],[Field Type]]&lt;&gt;""),
""""&amp;Table_Question_Sets[[#This Row],[Key]]&amp;"""","")</f>
        <v>"premiumFundingAccountNumber"</v>
      </c>
      <c r="BJ87"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"premiumFundingAccountNumber"</v>
      </c>
      <c r="BK87" s="7" t="str">
        <f>IF(AND(Table_Question_Sets[[#This Row],[Header]]&lt;&gt;"Yes",Table_Question_Sets[[#This Row],[Property]]&lt;&gt;"",Table_Question_Sets[[#This Row],[Workflow Role]]&lt;&gt;""),
""""&amp;Table_Question_Sets[[#This Row],[Workflow Role]]&amp;""":"""&amp;Table_Question_Sets[[#This Row],[Key]]&amp;"""","")</f>
        <v/>
      </c>
      <c r="BL87" s="7">
        <f ca="1">IF(Table_Question_Sets[[#This Row],[Header]]="Yes","",_xlfn.NUMBERVALUE(INDIRECT(SUBSTITUTE(ADDRESS(1,COLUMN(),4),"1","")&amp;ROW()+1))+IF(OR(Table_Question_Sets[[#This Row],[Value]]&lt;&gt;"",AND(Table_Question_Sets[[#This Row],[Data Type]]="Repeating",Table_Question_Sets[[#This Row],[Calculation Repeating]]&lt;&gt;"")),1,0))</f>
        <v>0</v>
      </c>
      <c r="BM87" s="7" t="str">
        <f ca="1" xml:space="preserve">
IF(Table_Question_Sets[[#This Row],[Data Type]]="Repeating",
OFFSET(Table_Repeating_Question_Sets[[#Headers],[Property]],MATCH(Table_Question_Sets[[#This Row],[Property]],Table_Repeating_Question_Sets[Property],0),MATCH("Calculation",Table_Repeating_Question_Sets[#Headers],0)-1,1,1),
"")</f>
        <v/>
      </c>
      <c r="BN87"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7"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87" s="7" t="str">
        <f ca="1">IF(ISNUMBER(Table_Question_Sets[[#This Row],[Config Use Row]]),INDEX(Table_Question_Sets[Config Rollup],Table_Question_Sets[[#This Row],[Config Use Row]]),"")</f>
        <v/>
      </c>
      <c r="BQ87" s="7" t="str">
        <f ca="1">IF(ISNUMBER(Table_Question_Sets[[#This Row],[Config Use Row]]),INDEX(Table_Question_Sets[Config Keys Nested Rollup],Table_Question_Sets[[#This Row],[Config Use Row]]),"")</f>
        <v/>
      </c>
      <c r="BR87" s="7" t="str">
        <f ca="1">IF(ISNUMBER(Table_Question_Sets[[#This Row],[Config Use Row]]),INDEX(Table_Question_Sets[Calculation Rollup],Table_Question_Sets[[#This Row],[Config Use Row]]),"")</f>
        <v/>
      </c>
    </row>
    <row r="88" spans="2:70" ht="29.25" thickBot="1">
      <c r="B88" s="30" t="s">
        <v>287</v>
      </c>
      <c r="C88" s="30" t="s">
        <v>71</v>
      </c>
      <c r="D88" s="30" t="str">
        <f ca="1">IF(Table_Question_Sets[[#This Row],[Header]]="Yes","",
IF(INDIRECT(SUBSTITUTE(ADDRESS(1,COLUMN(),4),"1","")&amp;ROW()-1)="",
INDIRECT(SUBSTITUTE(ADDRESS(1,COLUMN(Table_Question_Sets[[#This Row],[Property]]),4),"1","")&amp;ROW()-1),
INDIRECT(SUBSTITUTE(ADDRESS(1,COLUMN(),4),"1","")&amp;ROW()-1)))</f>
        <v/>
      </c>
      <c r="E88" s="30"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successPage</v>
      </c>
      <c r="F88" s="30" t="str">
        <f>IF(Table_Question_Sets[[#This Row],[Header]]="Yes","",IF(Table_Question_Sets[[#This Row],[Property]]&lt;&gt;"",SUBSTITUTE(Table_Question_Sets[[#This Row],[Property]]," ",""),""))</f>
        <v/>
      </c>
      <c r="G88" s="29"/>
      <c r="H88" s="30"/>
      <c r="I88" s="30"/>
      <c r="J88" s="30"/>
      <c r="K88" s="29"/>
      <c r="L88" s="30"/>
      <c r="M88" s="30"/>
      <c r="N88" s="29"/>
      <c r="O88" s="29"/>
      <c r="P88" s="29"/>
      <c r="Q88" s="29"/>
      <c r="R88" s="29"/>
      <c r="S88" s="29"/>
      <c r="T88" s="30"/>
      <c r="U88" s="30"/>
      <c r="V88" s="30"/>
      <c r="W88" s="30"/>
      <c r="X88" s="30"/>
      <c r="Y88" s="30"/>
      <c r="Z88" s="30"/>
      <c r="AA88" s="30"/>
      <c r="AB88" s="30"/>
      <c r="AC88" s="30"/>
      <c r="AD88" s="30"/>
      <c r="AE88" s="30"/>
      <c r="AF88" s="30"/>
      <c r="AG88" s="30"/>
      <c r="AH88" s="30"/>
      <c r="AI88" s="30"/>
      <c r="AJ88" s="30"/>
      <c r="AK88" s="30"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8" s="30"/>
      <c r="AM88" s="30"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8" s="30"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8" s="30"/>
      <c r="AP88" s="29"/>
      <c r="AQ88" s="30"/>
      <c r="AR88" s="30"/>
      <c r="AS88" s="30"/>
      <c r="AT88" s="30"/>
      <c r="AU88" s="30"/>
      <c r="AV88" s="29"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8" s="29" t="str">
        <f>IF(OR(Table_Question_Sets[[#This Row],[Header]]="Yes",Table_Question_Sets[[#This Row],[Text]]=""),"",IF(OR(Table_Question_Sets[[#This Row],[Text]]="true",Table_Question_Sets[[#This Row],[Text]]="false",ISNUMBER(Table_Question_Sets[[#This Row],[Text]])),Table_Question_Sets[[#This Row],[Text]],""""&amp;Table_Question_Sets[[#This Row],[Text]]&amp;""""))</f>
        <v/>
      </c>
      <c r="AX88" s="29" t="str">
        <f>IF(AND(Table_Question_Sets[[#This Row],[Header]]&lt;&gt;"Yes",Table_Question_Sets[[#This Row],[Property]]&lt;&gt;"",Table_Question_Sets[[#This Row],[Summary Label]]&lt;&gt;""),""""&amp;Table_Question_Sets[[#This Row],[Key]]&amp;""": """&amp;Table_Question_Sets[[#This Row],[Summary Label]]&amp;"""","")</f>
        <v/>
      </c>
      <c r="AY88" s="29" t="str">
        <f ca="1">IF(Table_Question_Sets[[#This Row],[Header]]="Yes","",_xlfn.NUMBERVALUE(INDIRECT(SUBSTITUTE(ADDRESS(1,COLUMN(),4),"1","")&amp;ROW()-1))+IF(Table_Question_Sets[[#This Row],[Property]]&lt;&gt;"",1,0))</f>
        <v/>
      </c>
      <c r="AZ88" s="29" t="str">
        <f ca="1">IF(Table_Question_Sets[[#This Row],[Header]]="Yes","",_xlfn.NUMBERVALUE(INDIRECT(SUBSTITUTE(ADDRESS(1,COLUMN(),4),"1","")&amp;ROW()+1))+IF(Table_Question_Sets[[#This Row],[Property]]&lt;&gt;"",1,0))</f>
        <v/>
      </c>
      <c r="BA88" s="29" t="str">
        <f t="array" aca="1" ref="BA88"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8" s="30"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88" s="30"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8" s="30"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88" s="29"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88" s="30" t="str">
        <f xml:space="preserve">
IF(Table_Question_Sets[[#This Row],[Row]]="Yes","]},{""className"": ""row"",""fieldGroup"": [","")&amp;
Table_Question_Sets[[#This Row],[Config Field]]</f>
        <v/>
      </c>
      <c r="BG88" s="30"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"successPage":[{"className": "row","fieldGroup":[{"key":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H88" s="30"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8" s="30" t="str">
        <f>IF(AND(Table_Question_Sets[[#This Row],[Header]]="",Table_Question_Sets[[#This Row],[Property]]&lt;&gt;"",Table_Question_Sets[[#This Row],[Field Type]]&lt;&gt;""),
""""&amp;Table_Question_Sets[[#This Row],[Key]]&amp;"""","")</f>
        <v/>
      </c>
      <c r="BJ88" s="30"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"successPage":["sendInvoiceMessageEmail","sendInvoiceMessagePost","paymentOptionMessagePayNow","paymentOptionMessageSendInvoice"],</v>
      </c>
      <c r="BK88" s="30" t="str">
        <f>IF(AND(Table_Question_Sets[[#This Row],[Header]]&lt;&gt;"Yes",Table_Question_Sets[[#This Row],[Property]]&lt;&gt;"",Table_Question_Sets[[#This Row],[Workflow Role]]&lt;&gt;""),
""""&amp;Table_Question_Sets[[#This Row],[Workflow Role]]&amp;""":"""&amp;Table_Question_Sets[[#This Row],[Key]]&amp;"""","")</f>
        <v/>
      </c>
      <c r="BL88" s="30" t="str">
        <f ca="1">IF(Table_Question_Sets[[#This Row],[Header]]="Yes","",_xlfn.NUMBERVALUE(INDIRECT(SUBSTITUTE(ADDRESS(1,COLUMN(),4),"1","")&amp;ROW()+1))+IF(OR(Table_Question_Sets[[#This Row],[Value]]&lt;&gt;"",AND(Table_Question_Sets[[#This Row],[Data Type]]="Repeating",Table_Question_Sets[[#This Row],[Calculation Repeating]]&lt;&gt;"")),1,0))</f>
        <v/>
      </c>
      <c r="BM88" s="30" t="str">
        <f ca="1" xml:space="preserve">
IF(Table_Question_Sets[[#This Row],[Data Type]]="Repeating",
OFFSET(Table_Repeating_Question_Sets[[#Headers],[Property]],MATCH(Table_Question_Sets[[#This Row],[Property]],Table_Repeating_Question_Sets[Property],0),MATCH("Calculation",Table_Repeating_Question_Sets[#Headers],0)-1,1,1),
"")</f>
        <v/>
      </c>
      <c r="BN88" s="30"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8" s="30"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"successPage":{},</v>
      </c>
      <c r="BP88" s="30" t="str">
        <f ca="1">IF(ISNUMBER(Table_Question_Sets[[#This Row],[Config Use Row]]),INDEX(Table_Question_Sets[Config Rollup],Table_Question_Sets[[#This Row],[Config Use Row]]),"")</f>
        <v/>
      </c>
      <c r="BQ88" s="30" t="str">
        <f ca="1">IF(ISNUMBER(Table_Question_Sets[[#This Row],[Config Use Row]]),INDEX(Table_Question_Sets[Config Keys Nested Rollup],Table_Question_Sets[[#This Row],[Config Use Row]]),"")</f>
        <v/>
      </c>
      <c r="BR88" s="30" t="str">
        <f ca="1">IF(ISNUMBER(Table_Question_Sets[[#This Row],[Config Use Row]]),INDEX(Table_Question_Sets[Calculation Rollup],Table_Question_Sets[[#This Row],[Config Use Row]]),"")</f>
        <v/>
      </c>
    </row>
    <row r="89" spans="2:70" ht="21" hidden="1" customHeight="1">
      <c r="B89" s="7"/>
      <c r="C89" s="7"/>
      <c r="D89" s="7" t="str">
        <f ca="1">IF(Table_Question_Sets[[#This Row],[Header]]="Yes","",
IF(INDIRECT(SUBSTITUTE(ADDRESS(1,COLUMN(),4),"1","")&amp;ROW()-1)="",
INDIRECT(SUBSTITUTE(ADDRESS(1,COLUMN(Table_Question_Sets[[#This Row],[Property]]),4),"1","")&amp;ROW()-1),
INDIRECT(SUBSTITUTE(ADDRESS(1,COLUMN(),4),"1","")&amp;ROW()-1)))</f>
        <v>Success Page</v>
      </c>
      <c r="E89"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
      </c>
      <c r="F89" s="7" t="str">
        <f>IF(Table_Question_Sets[[#This Row],[Header]]="Yes","",IF(Table_Question_Sets[[#This Row],[Property]]&lt;&gt;"",SUBSTITUTE(Table_Question_Sets[[#This Row],[Property]]," ",""),""))</f>
        <v/>
      </c>
      <c r="G89" s="79"/>
      <c r="H89" s="7"/>
      <c r="I89" s="7"/>
      <c r="J89" s="7"/>
      <c r="K89" s="36"/>
      <c r="L89" s="46"/>
      <c r="M89" s="46"/>
      <c r="N89" s="36"/>
      <c r="O89" s="36"/>
      <c r="P89" s="36"/>
      <c r="Q89" s="36"/>
      <c r="R89" s="36"/>
      <c r="S89" s="36"/>
      <c r="T89" s="7"/>
      <c r="U89" s="7"/>
      <c r="V89" s="7"/>
      <c r="W89" s="7"/>
      <c r="X89" s="7"/>
      <c r="Y89" s="7"/>
      <c r="Z89" s="7"/>
      <c r="AA89" s="7"/>
      <c r="AB89" s="7"/>
      <c r="AC89" s="7"/>
      <c r="AD89" s="7"/>
      <c r="AE89" s="7"/>
      <c r="AF89" s="7"/>
      <c r="AG89" s="7"/>
      <c r="AH89" s="46"/>
      <c r="AI89" s="46"/>
      <c r="AJ89" s="7"/>
      <c r="AK89"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89" s="7"/>
      <c r="AM89"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89"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89" s="7"/>
      <c r="AP89" s="16"/>
      <c r="AQ89" s="7"/>
      <c r="AR89" s="7"/>
      <c r="AS89" s="7"/>
      <c r="AT89" s="7"/>
      <c r="AU89" s="7"/>
      <c r="AV89"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89" s="16" t="str">
        <f>IF(OR(Table_Question_Sets[[#This Row],[Header]]="Yes",Table_Question_Sets[[#This Row],[Text]]=""),"",IF(OR(Table_Question_Sets[[#This Row],[Text]]="true",Table_Question_Sets[[#This Row],[Text]]="false",ISNUMBER(Table_Question_Sets[[#This Row],[Text]])),Table_Question_Sets[[#This Row],[Text]],""""&amp;Table_Question_Sets[[#This Row],[Text]]&amp;""""))</f>
        <v/>
      </c>
      <c r="AX89" s="16" t="str">
        <f>IF(AND(Table_Question_Sets[[#This Row],[Header]]&lt;&gt;"Yes",Table_Question_Sets[[#This Row],[Property]]&lt;&gt;"",Table_Question_Sets[[#This Row],[Summary Label]]&lt;&gt;""),""""&amp;Table_Question_Sets[[#This Row],[Key]]&amp;""": """&amp;Table_Question_Sets[[#This Row],[Summary Label]]&amp;"""","")</f>
        <v/>
      </c>
      <c r="AY89" s="16">
        <f ca="1">IF(Table_Question_Sets[[#This Row],[Header]]="Yes","",_xlfn.NUMBERVALUE(INDIRECT(SUBSTITUTE(ADDRESS(1,COLUMN(),4),"1","")&amp;ROW()-1))+IF(Table_Question_Sets[[#This Row],[Property]]&lt;&gt;"",1,0))</f>
        <v>0</v>
      </c>
      <c r="AZ89" s="16">
        <f ca="1">IF(Table_Question_Sets[[#This Row],[Header]]="Yes","",_xlfn.NUMBERVALUE(INDIRECT(SUBSTITUTE(ADDRESS(1,COLUMN(),4),"1","")&amp;ROW()+1))+IF(Table_Question_Sets[[#This Row],[Property]]&lt;&gt;"",1,0))</f>
        <v>4</v>
      </c>
      <c r="BA89" s="16" t="str">
        <f t="array" aca="1" ref="BA89"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89"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
      </c>
      <c r="BC89"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89" s="7" t="str">
        <f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
      </c>
      <c r="BE89" s="16" t="str">
        <f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
      </c>
      <c r="BF89" s="7" t="str">
        <f xml:space="preserve">
IF(Table_Question_Sets[[#This Row],[Row]]="Yes","]},{""className"": ""row"",""fieldGroup"": [","")&amp;
Table_Question_Sets[[#This Row],[Config Field]]</f>
        <v/>
      </c>
      <c r="BG89"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H89"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89" s="7" t="str">
        <f>IF(AND(Table_Question_Sets[[#This Row],[Header]]="",Table_Question_Sets[[#This Row],[Property]]&lt;&gt;"",Table_Question_Sets[[#This Row],[Field Type]]&lt;&gt;""),
""""&amp;Table_Question_Sets[[#This Row],[Key]]&amp;"""","")</f>
        <v/>
      </c>
      <c r="BJ89"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"sendInvoiceMessageEmail","sendInvoiceMessagePost","paymentOptionMessagePayNow","paymentOptionMessageSendInvoice"</v>
      </c>
      <c r="BK89" s="7" t="str">
        <f>IF(AND(Table_Question_Sets[[#This Row],[Header]]&lt;&gt;"Yes",Table_Question_Sets[[#This Row],[Property]]&lt;&gt;"",Table_Question_Sets[[#This Row],[Workflow Role]]&lt;&gt;""),
""""&amp;Table_Question_Sets[[#This Row],[Workflow Role]]&amp;""":"""&amp;Table_Question_Sets[[#This Row],[Key]]&amp;"""","")</f>
        <v/>
      </c>
      <c r="BL89" s="7">
        <f ca="1">IF(Table_Question_Sets[[#This Row],[Header]]="Yes","",_xlfn.NUMBERVALUE(INDIRECT(SUBSTITUTE(ADDRESS(1,COLUMN(),4),"1","")&amp;ROW()+1))+IF(OR(Table_Question_Sets[[#This Row],[Value]]&lt;&gt;"",AND(Table_Question_Sets[[#This Row],[Data Type]]="Repeating",Table_Question_Sets[[#This Row],[Calculation Repeating]]&lt;&gt;"")),1,0))</f>
        <v>0</v>
      </c>
      <c r="BM89" s="7" t="str">
        <f ca="1" xml:space="preserve">
IF(Table_Question_Sets[[#This Row],[Data Type]]="Repeating",
OFFSET(Table_Repeating_Question_Sets[[#Headers],[Property]],MATCH(Table_Question_Sets[[#This Row],[Property]],Table_Repeating_Question_Sets[Property],0),MATCH("Calculation",Table_Repeating_Question_Sets[#Headers],0)-1,1,1),
"")</f>
        <v/>
      </c>
      <c r="BN89"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89"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89" s="7" t="str">
        <f ca="1">IF(ISNUMBER(Table_Question_Sets[[#This Row],[Config Use Row]]),INDEX(Table_Question_Sets[Config Rollup],Table_Question_Sets[[#This Row],[Config Use Row]]),"")</f>
        <v/>
      </c>
      <c r="BQ89" s="7" t="str">
        <f ca="1">IF(ISNUMBER(Table_Question_Sets[[#This Row],[Config Use Row]]),INDEX(Table_Question_Sets[Config Keys Nested Rollup],Table_Question_Sets[[#This Row],[Config Use Row]]),"")</f>
        <v/>
      </c>
      <c r="BR89" s="7" t="str">
        <f ca="1">IF(ISNUMBER(Table_Question_Sets[[#This Row],[Config Use Row]]),INDEX(Table_Question_Sets[Calculation Rollup],Table_Question_Sets[[#This Row],[Config Use Row]]),"")</f>
        <v/>
      </c>
    </row>
    <row r="90" spans="2:70" s="13" customFormat="1" ht="21" customHeight="1">
      <c r="B90" s="7" t="s">
        <v>288</v>
      </c>
      <c r="C90" s="7"/>
      <c r="D90" s="7" t="str">
        <f ca="1">IF(Table_Question_Sets[[#This Row],[Header]]="Yes","",
IF(INDIRECT(SUBSTITUTE(ADDRESS(1,COLUMN(),4),"1","")&amp;ROW()-1)="",
INDIRECT(SUBSTITUTE(ADDRESS(1,COLUMN(Table_Question_Sets[[#This Row],[Property]]),4),"1","")&amp;ROW()-1),
INDIRECT(SUBSTITUTE(ADDRESS(1,COLUMN(),4),"1","")&amp;ROW()-1)))</f>
        <v>Success Page</v>
      </c>
      <c r="E90"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sendInvoiceMessageEmail</v>
      </c>
      <c r="F90" s="7" t="str">
        <f>IF(Table_Question_Sets[[#This Row],[Header]]="Yes","",IF(Table_Question_Sets[[#This Row],[Property]]&lt;&gt;"",SUBSTITUTE(Table_Question_Sets[[#This Row],[Property]]," ",""),""))</f>
        <v>SendInvoiceMessageEmail</v>
      </c>
      <c r="G90" s="52"/>
      <c r="H90" s="7" t="s">
        <v>77</v>
      </c>
      <c r="I90" s="7" t="s">
        <v>77</v>
      </c>
      <c r="J90" s="7"/>
      <c r="K90" s="36"/>
      <c r="L90" s="46"/>
      <c r="M90" s="46"/>
      <c r="N90" s="36"/>
      <c r="O90" s="36" t="s">
        <v>78</v>
      </c>
      <c r="P90" s="36"/>
      <c r="Q90" s="36"/>
      <c r="R90" s="36"/>
      <c r="S90"/>
      <c r="T90" s="7"/>
      <c r="U90" s="7"/>
      <c r="V90" s="80" t="s">
        <v>289</v>
      </c>
      <c r="W90" s="7"/>
      <c r="X90" s="7"/>
      <c r="Y90" s="7"/>
      <c r="Z90" s="7"/>
      <c r="AA90" s="8" t="s">
        <v>290</v>
      </c>
      <c r="AB90" s="8"/>
      <c r="AC90" s="7"/>
      <c r="AD90" s="7"/>
      <c r="AE90" s="7"/>
      <c r="AF90" s="7"/>
      <c r="AG90" s="7"/>
      <c r="AH90" s="77"/>
      <c r="AI90" s="76"/>
      <c r="AJ90" s="7"/>
      <c r="AK90"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90"/>
      <c r="AM90"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0"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0" s="7"/>
      <c r="AP90" s="16"/>
      <c r="AQ90" s="7"/>
      <c r="AR90" s="7"/>
      <c r="AS90" s="7"/>
      <c r="AT90" s="7"/>
      <c r="AU90" s="7"/>
      <c r="AV90"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90" s="16" t="str">
        <f>IF(OR(Table_Question_Sets[[#This Row],[Header]]="Yes",Table_Question_Sets[[#This Row],[Text]]=""),"",IF(OR(Table_Question_Sets[[#This Row],[Text]]="true",Table_Question_Sets[[#This Row],[Text]]="false",ISNUMBER(Table_Question_Sets[[#This Row],[Text]])),Table_Question_Sets[[#This Row],[Text]],""""&amp;Table_Question_Sets[[#This Row],[Text]]&amp;""""))</f>
        <v/>
      </c>
      <c r="AX90" s="16" t="str">
        <f>IF(AND(Table_Question_Sets[[#This Row],[Header]]&lt;&gt;"Yes",Table_Question_Sets[[#This Row],[Property]]&lt;&gt;"",Table_Question_Sets[[#This Row],[Summary Label]]&lt;&gt;""),""""&amp;Table_Question_Sets[[#This Row],[Key]]&amp;""": """&amp;Table_Question_Sets[[#This Row],[Summary Label]]&amp;"""","")</f>
        <v/>
      </c>
      <c r="AY90" s="16">
        <f ca="1">IF(Table_Question_Sets[[#This Row],[Header]]="Yes","",_xlfn.NUMBERVALUE(INDIRECT(SUBSTITUTE(ADDRESS(1,COLUMN(),4),"1","")&amp;ROW()-1))+IF(Table_Question_Sets[[#This Row],[Property]]&lt;&gt;"",1,0))</f>
        <v>1</v>
      </c>
      <c r="AZ90" s="16">
        <f ca="1">IF(Table_Question_Sets[[#This Row],[Header]]="Yes","",_xlfn.NUMBERVALUE(INDIRECT(SUBSTITUTE(ADDRESS(1,COLUMN(),4),"1","")&amp;ROW()+1))+IF(Table_Question_Sets[[#This Row],[Property]]&lt;&gt;"",1,0))</f>
        <v>4</v>
      </c>
      <c r="BA90" s="16" t="str">
        <f t="array" aca="1" ref="BA90"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0"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90"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0"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"templateOptions":{"content":{"paragraph":"Thank you for your purchase. Your insurance documents as well as your invoice will be sent to you by email shortly."},"hideCondition":"deliveryMethod != 'Email'"}</v>
      </c>
      <c r="BE90"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v>
      </c>
      <c r="BF90" s="7" t="str">
        <f ca="1" xml:space="preserve">
IF(Table_Question_Sets[[#This Row],[Row]]="Yes","]},{""className"": ""row"",""fieldGroup"": [","")&amp;
Table_Question_Sets[[#This Row],[Config Field]]</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v>
      </c>
      <c r="BG90"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H90"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90" s="7" t="str">
        <f>IF(AND(Table_Question_Sets[[#This Row],[Header]]="",Table_Question_Sets[[#This Row],[Property]]&lt;&gt;"",Table_Question_Sets[[#This Row],[Field Type]]&lt;&gt;""),
""""&amp;Table_Question_Sets[[#This Row],[Key]]&amp;"""","")</f>
        <v>"sendInvoiceMessageEmail"</v>
      </c>
      <c r="BJ90"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"sendInvoiceMessageEmail","sendInvoiceMessagePost","paymentOptionMessagePayNow","paymentOptionMessageSendInvoice"</v>
      </c>
      <c r="BK90" s="7" t="str">
        <f>IF(AND(Table_Question_Sets[[#This Row],[Header]]&lt;&gt;"Yes",Table_Question_Sets[[#This Row],[Property]]&lt;&gt;"",Table_Question_Sets[[#This Row],[Workflow Role]]&lt;&gt;""),
""""&amp;Table_Question_Sets[[#This Row],[Workflow Role]]&amp;""":"""&amp;Table_Question_Sets[[#This Row],[Key]]&amp;"""","")</f>
        <v/>
      </c>
      <c r="BL90" s="7">
        <f ca="1">IF(Table_Question_Sets[[#This Row],[Header]]="Yes","",_xlfn.NUMBERVALUE(INDIRECT(SUBSTITUTE(ADDRESS(1,COLUMN(),4),"1","")&amp;ROW()+1))+IF(OR(Table_Question_Sets[[#This Row],[Value]]&lt;&gt;"",AND(Table_Question_Sets[[#This Row],[Data Type]]="Repeating",Table_Question_Sets[[#This Row],[Calculation Repeating]]&lt;&gt;"")),1,0))</f>
        <v>0</v>
      </c>
      <c r="BM90" s="7" t="str">
        <f ca="1" xml:space="preserve">
IF(Table_Question_Sets[[#This Row],[Data Type]]="Repeating",
OFFSET(Table_Repeating_Question_Sets[[#Headers],[Property]],MATCH(Table_Question_Sets[[#This Row],[Property]],Table_Repeating_Question_Sets[Property],0),MATCH("Calculation",Table_Repeating_Question_Sets[#Headers],0)-1,1,1),
"")</f>
        <v/>
      </c>
      <c r="BN90"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90"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90" s="7" t="str">
        <f ca="1">IF(ISNUMBER(Table_Question_Sets[[#This Row],[Config Use Row]]),INDEX(Table_Question_Sets[Config Rollup],Table_Question_Sets[[#This Row],[Config Use Row]]),"")</f>
        <v/>
      </c>
      <c r="BQ90" s="7" t="str">
        <f ca="1">IF(ISNUMBER(Table_Question_Sets[[#This Row],[Config Use Row]]),INDEX(Table_Question_Sets[Config Keys Nested Rollup],Table_Question_Sets[[#This Row],[Config Use Row]]),"")</f>
        <v/>
      </c>
      <c r="BR90" s="7" t="str">
        <f ca="1">IF(ISNUMBER(Table_Question_Sets[[#This Row],[Config Use Row]]),INDEX(Table_Question_Sets[Calculation Rollup],Table_Question_Sets[[#This Row],[Config Use Row]]),"")</f>
        <v/>
      </c>
    </row>
    <row r="91" spans="2:70" s="13" customFormat="1" ht="21" customHeight="1">
      <c r="B91" s="7" t="s">
        <v>291</v>
      </c>
      <c r="C91" s="7"/>
      <c r="D91" s="7" t="str">
        <f ca="1">IF(Table_Question_Sets[[#This Row],[Header]]="Yes","",
IF(INDIRECT(SUBSTITUTE(ADDRESS(1,COLUMN(),4),"1","")&amp;ROW()-1)="",
INDIRECT(SUBSTITUTE(ADDRESS(1,COLUMN(Table_Question_Sets[[#This Row],[Property]]),4),"1","")&amp;ROW()-1),
INDIRECT(SUBSTITUTE(ADDRESS(1,COLUMN(),4),"1","")&amp;ROW()-1)))</f>
        <v>Success Page</v>
      </c>
      <c r="E91"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sendInvoiceMessagePost</v>
      </c>
      <c r="F91" s="7" t="str">
        <f>IF(Table_Question_Sets[[#This Row],[Header]]="Yes","",IF(Table_Question_Sets[[#This Row],[Property]]&lt;&gt;"",SUBSTITUTE(Table_Question_Sets[[#This Row],[Property]]," ",""),""))</f>
        <v>SendInvoiceMessagePost</v>
      </c>
      <c r="G91" s="52"/>
      <c r="H91" s="7" t="s">
        <v>77</v>
      </c>
      <c r="I91" s="7" t="s">
        <v>77</v>
      </c>
      <c r="J91" s="7"/>
      <c r="K91" s="36"/>
      <c r="L91" s="46"/>
      <c r="M91" s="46"/>
      <c r="N91" s="36"/>
      <c r="O91" s="36" t="s">
        <v>78</v>
      </c>
      <c r="P91" s="36"/>
      <c r="Q91" s="36"/>
      <c r="R91" s="36"/>
      <c r="S91"/>
      <c r="T91" s="7"/>
      <c r="U91" s="7"/>
      <c r="V91" s="80" t="s">
        <v>292</v>
      </c>
      <c r="W91" s="7"/>
      <c r="X91" s="7"/>
      <c r="Y91" s="7"/>
      <c r="Z91" s="7"/>
      <c r="AA91" s="8" t="s">
        <v>293</v>
      </c>
      <c r="AB91" s="8"/>
      <c r="AC91" s="7"/>
      <c r="AD91" s="7"/>
      <c r="AE91" s="7"/>
      <c r="AF91" s="7"/>
      <c r="AG91" s="7"/>
      <c r="AH91" s="77"/>
      <c r="AI91" s="76"/>
      <c r="AJ91" s="7"/>
      <c r="AK91"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91"/>
      <c r="AM91"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1"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1" s="7"/>
      <c r="AP91" s="16"/>
      <c r="AQ91" s="7"/>
      <c r="AR91" s="7"/>
      <c r="AS91" s="7"/>
      <c r="AT91" s="7"/>
      <c r="AU91" s="7"/>
      <c r="AV91"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91" s="16" t="str">
        <f>IF(OR(Table_Question_Sets[[#This Row],[Header]]="Yes",Table_Question_Sets[[#This Row],[Text]]=""),"",IF(OR(Table_Question_Sets[[#This Row],[Text]]="true",Table_Question_Sets[[#This Row],[Text]]="false",ISNUMBER(Table_Question_Sets[[#This Row],[Text]])),Table_Question_Sets[[#This Row],[Text]],""""&amp;Table_Question_Sets[[#This Row],[Text]]&amp;""""))</f>
        <v/>
      </c>
      <c r="AX91" s="16" t="str">
        <f>IF(AND(Table_Question_Sets[[#This Row],[Header]]&lt;&gt;"Yes",Table_Question_Sets[[#This Row],[Property]]&lt;&gt;"",Table_Question_Sets[[#This Row],[Summary Label]]&lt;&gt;""),""""&amp;Table_Question_Sets[[#This Row],[Key]]&amp;""": """&amp;Table_Question_Sets[[#This Row],[Summary Label]]&amp;"""","")</f>
        <v/>
      </c>
      <c r="AY91" s="16">
        <f ca="1">IF(Table_Question_Sets[[#This Row],[Header]]="Yes","",_xlfn.NUMBERVALUE(INDIRECT(SUBSTITUTE(ADDRESS(1,COLUMN(),4),"1","")&amp;ROW()-1))+IF(Table_Question_Sets[[#This Row],[Property]]&lt;&gt;"",1,0))</f>
        <v>2</v>
      </c>
      <c r="AZ91" s="16">
        <f ca="1">IF(Table_Question_Sets[[#This Row],[Header]]="Yes","",_xlfn.NUMBERVALUE(INDIRECT(SUBSTITUTE(ADDRESS(1,COLUMN(),4),"1","")&amp;ROW()+1))+IF(Table_Question_Sets[[#This Row],[Property]]&lt;&gt;"",1,0))</f>
        <v>3</v>
      </c>
      <c r="BA91" s="16" t="str">
        <f t="array" aca="1" ref="BA91"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1"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91"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1"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"templateOptions":{"content":{"paragraph":"Thank you for your purchase. Based on your earlier choices your insurance documents as well as your invoice will be sent to you via post."},"hideCondition":"deliveryMethod != 'By post'"}</v>
      </c>
      <c r="BE91"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v>
      </c>
      <c r="BF91" s="7" t="str">
        <f ca="1" xml:space="preserve">
IF(Table_Question_Sets[[#This Row],[Row]]="Yes","]},{""className"": ""row"",""fieldGroup"": [","")&amp;
Table_Question_Sets[[#This Row],[Config Field]]</f>
        <v>{"key":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v>
      </c>
      <c r="BG91"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H91"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91" s="7" t="str">
        <f>IF(AND(Table_Question_Sets[[#This Row],[Header]]="",Table_Question_Sets[[#This Row],[Property]]&lt;&gt;"",Table_Question_Sets[[#This Row],[Field Type]]&lt;&gt;""),
""""&amp;Table_Question_Sets[[#This Row],[Key]]&amp;"""","")</f>
        <v>"sendInvoiceMessagePost"</v>
      </c>
      <c r="BJ91"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"sendInvoiceMessagePost","paymentOptionMessagePayNow","paymentOptionMessageSendInvoice"</v>
      </c>
      <c r="BK91" s="7" t="str">
        <f>IF(AND(Table_Question_Sets[[#This Row],[Header]]&lt;&gt;"Yes",Table_Question_Sets[[#This Row],[Property]]&lt;&gt;"",Table_Question_Sets[[#This Row],[Workflow Role]]&lt;&gt;""),
""""&amp;Table_Question_Sets[[#This Row],[Workflow Role]]&amp;""":"""&amp;Table_Question_Sets[[#This Row],[Key]]&amp;"""","")</f>
        <v/>
      </c>
      <c r="BL91" s="7">
        <f ca="1">IF(Table_Question_Sets[[#This Row],[Header]]="Yes","",_xlfn.NUMBERVALUE(INDIRECT(SUBSTITUTE(ADDRESS(1,COLUMN(),4),"1","")&amp;ROW()+1))+IF(OR(Table_Question_Sets[[#This Row],[Value]]&lt;&gt;"",AND(Table_Question_Sets[[#This Row],[Data Type]]="Repeating",Table_Question_Sets[[#This Row],[Calculation Repeating]]&lt;&gt;"")),1,0))</f>
        <v>0</v>
      </c>
      <c r="BM91" s="7" t="str">
        <f ca="1" xml:space="preserve">
IF(Table_Question_Sets[[#This Row],[Data Type]]="Repeating",
OFFSET(Table_Repeating_Question_Sets[[#Headers],[Property]],MATCH(Table_Question_Sets[[#This Row],[Property]],Table_Repeating_Question_Sets[Property],0),MATCH("Calculation",Table_Repeating_Question_Sets[#Headers],0)-1,1,1),
"")</f>
        <v/>
      </c>
      <c r="BN91"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91"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91" s="7" t="str">
        <f ca="1">IF(ISNUMBER(Table_Question_Sets[[#This Row],[Config Use Row]]),INDEX(Table_Question_Sets[Config Rollup],Table_Question_Sets[[#This Row],[Config Use Row]]),"")</f>
        <v/>
      </c>
      <c r="BQ91" s="7" t="str">
        <f ca="1">IF(ISNUMBER(Table_Question_Sets[[#This Row],[Config Use Row]]),INDEX(Table_Question_Sets[Config Keys Nested Rollup],Table_Question_Sets[[#This Row],[Config Use Row]]),"")</f>
        <v/>
      </c>
      <c r="BR91" s="7" t="str">
        <f ca="1">IF(ISNUMBER(Table_Question_Sets[[#This Row],[Config Use Row]]),INDEX(Table_Question_Sets[Calculation Rollup],Table_Question_Sets[[#This Row],[Config Use Row]]),"")</f>
        <v/>
      </c>
    </row>
    <row r="92" spans="2:70" s="13" customFormat="1" ht="21" customHeight="1">
      <c r="B92" s="7" t="s">
        <v>294</v>
      </c>
      <c r="C92" s="7"/>
      <c r="D92" s="7" t="str">
        <f ca="1">IF(Table_Question_Sets[[#This Row],[Header]]="Yes","",
IF(INDIRECT(SUBSTITUTE(ADDRESS(1,COLUMN(),4),"1","")&amp;ROW()-1)="",
INDIRECT(SUBSTITUTE(ADDRESS(1,COLUMN(Table_Question_Sets[[#This Row],[Property]]),4),"1","")&amp;ROW()-1),
INDIRECT(SUBSTITUTE(ADDRESS(1,COLUMN(),4),"1","")&amp;ROW()-1)))</f>
        <v>Success Page</v>
      </c>
      <c r="E92"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paymentOptionMessagePayNow</v>
      </c>
      <c r="F92" s="7" t="str">
        <f>IF(Table_Question_Sets[[#This Row],[Header]]="Yes","",IF(Table_Question_Sets[[#This Row],[Property]]&lt;&gt;"",SUBSTITUTE(Table_Question_Sets[[#This Row],[Property]]," ",""),""))</f>
        <v>PaymentOptionMessagePayNow</v>
      </c>
      <c r="G92" s="52"/>
      <c r="H92" s="7" t="s">
        <v>77</v>
      </c>
      <c r="I92" s="7" t="s">
        <v>77</v>
      </c>
      <c r="J92" s="7"/>
      <c r="K92" s="36"/>
      <c r="L92" s="46"/>
      <c r="M92" s="46"/>
      <c r="N92" s="36"/>
      <c r="O92" s="36" t="s">
        <v>78</v>
      </c>
      <c r="P92" s="36"/>
      <c r="Q92" s="36"/>
      <c r="R92" s="36"/>
      <c r="S92"/>
      <c r="T92" s="7"/>
      <c r="U92" s="7"/>
      <c r="V92" s="92" t="s">
        <v>295</v>
      </c>
      <c r="W92" s="7"/>
      <c r="X92" s="7"/>
      <c r="Y92" s="7"/>
      <c r="Z92" s="7"/>
      <c r="AA92" s="8" t="s">
        <v>296</v>
      </c>
      <c r="AB92" s="8"/>
      <c r="AC92" s="7"/>
      <c r="AD92" s="7"/>
      <c r="AE92" s="7"/>
      <c r="AF92" s="7"/>
      <c r="AG92" s="7"/>
      <c r="AH92" s="77"/>
      <c r="AI92" s="76"/>
      <c r="AJ92" s="7"/>
      <c r="AK92"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92"/>
      <c r="AM92"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2"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2" s="7"/>
      <c r="AP92" s="16"/>
      <c r="AQ92" s="7"/>
      <c r="AR92" s="7"/>
      <c r="AS92" s="7"/>
      <c r="AT92" s="7"/>
      <c r="AU92" s="7"/>
      <c r="AV92"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92" s="16" t="str">
        <f>IF(OR(Table_Question_Sets[[#This Row],[Header]]="Yes",Table_Question_Sets[[#This Row],[Text]]=""),"",IF(OR(Table_Question_Sets[[#This Row],[Text]]="true",Table_Question_Sets[[#This Row],[Text]]="false",ISNUMBER(Table_Question_Sets[[#This Row],[Text]])),Table_Question_Sets[[#This Row],[Text]],""""&amp;Table_Question_Sets[[#This Row],[Text]]&amp;""""))</f>
        <v/>
      </c>
      <c r="AX92" s="16" t="str">
        <f>IF(AND(Table_Question_Sets[[#This Row],[Header]]&lt;&gt;"Yes",Table_Question_Sets[[#This Row],[Property]]&lt;&gt;"",Table_Question_Sets[[#This Row],[Summary Label]]&lt;&gt;""),""""&amp;Table_Question_Sets[[#This Row],[Key]]&amp;""": """&amp;Table_Question_Sets[[#This Row],[Summary Label]]&amp;"""","")</f>
        <v/>
      </c>
      <c r="AY92" s="16">
        <f ca="1">IF(Table_Question_Sets[[#This Row],[Header]]="Yes","",_xlfn.NUMBERVALUE(INDIRECT(SUBSTITUTE(ADDRESS(1,COLUMN(),4),"1","")&amp;ROW()-1))+IF(Table_Question_Sets[[#This Row],[Property]]&lt;&gt;"",1,0))</f>
        <v>3</v>
      </c>
      <c r="AZ92" s="16">
        <f ca="1">IF(Table_Question_Sets[[#This Row],[Header]]="Yes","",_xlfn.NUMBERVALUE(INDIRECT(SUBSTITUTE(ADDRESS(1,COLUMN(),4),"1","")&amp;ROW()+1))+IF(Table_Question_Sets[[#This Row],[Property]]&lt;&gt;"",1,0))</f>
        <v>2</v>
      </c>
      <c r="BA92" s="16" t="str">
        <f t="array" aca="1" ref="BA92"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2"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92"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2"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"templateOptions":{"content":{"paragraph":"Please note that the invoice you will receive together with your insurance documents is just a copy for your records. No further payments are due."},"hideCondition":"paymentMethod != 'Pay now with credit card' "}</v>
      </c>
      <c r="BE92"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v>
      </c>
      <c r="BF92" s="7" t="str">
        <f ca="1" xml:space="preserve">
IF(Table_Question_Sets[[#This Row],[Row]]="Yes","]},{""className"": ""row"",""fieldGroup"": [","")&amp;
Table_Question_Sets[[#This Row],[Config Field]]</f>
        <v>{"key":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v>
      </c>
      <c r="BG92"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H92"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92" s="7" t="str">
        <f>IF(AND(Table_Question_Sets[[#This Row],[Header]]="",Table_Question_Sets[[#This Row],[Property]]&lt;&gt;"",Table_Question_Sets[[#This Row],[Field Type]]&lt;&gt;""),
""""&amp;Table_Question_Sets[[#This Row],[Key]]&amp;"""","")</f>
        <v>"paymentOptionMessagePayNow"</v>
      </c>
      <c r="BJ92"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"paymentOptionMessagePayNow","paymentOptionMessageSendInvoice"</v>
      </c>
      <c r="BK92" s="7" t="str">
        <f>IF(AND(Table_Question_Sets[[#This Row],[Header]]&lt;&gt;"Yes",Table_Question_Sets[[#This Row],[Property]]&lt;&gt;"",Table_Question_Sets[[#This Row],[Workflow Role]]&lt;&gt;""),
""""&amp;Table_Question_Sets[[#This Row],[Workflow Role]]&amp;""":"""&amp;Table_Question_Sets[[#This Row],[Key]]&amp;"""","")</f>
        <v/>
      </c>
      <c r="BL92" s="7">
        <f ca="1">IF(Table_Question_Sets[[#This Row],[Header]]="Yes","",_xlfn.NUMBERVALUE(INDIRECT(SUBSTITUTE(ADDRESS(1,COLUMN(),4),"1","")&amp;ROW()+1))+IF(OR(Table_Question_Sets[[#This Row],[Value]]&lt;&gt;"",AND(Table_Question_Sets[[#This Row],[Data Type]]="Repeating",Table_Question_Sets[[#This Row],[Calculation Repeating]]&lt;&gt;"")),1,0))</f>
        <v>0</v>
      </c>
      <c r="BM92" s="7" t="str">
        <f ca="1" xml:space="preserve">
IF(Table_Question_Sets[[#This Row],[Data Type]]="Repeating",
OFFSET(Table_Repeating_Question_Sets[[#Headers],[Property]],MATCH(Table_Question_Sets[[#This Row],[Property]],Table_Repeating_Question_Sets[Property],0),MATCH("Calculation",Table_Repeating_Question_Sets[#Headers],0)-1,1,1),
"")</f>
        <v/>
      </c>
      <c r="BN92"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92"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92" s="7" t="str">
        <f ca="1">IF(ISNUMBER(Table_Question_Sets[[#This Row],[Config Use Row]]),INDEX(Table_Question_Sets[Config Rollup],Table_Question_Sets[[#This Row],[Config Use Row]]),"")</f>
        <v/>
      </c>
      <c r="BQ92" s="7" t="str">
        <f ca="1">IF(ISNUMBER(Table_Question_Sets[[#This Row],[Config Use Row]]),INDEX(Table_Question_Sets[Config Keys Nested Rollup],Table_Question_Sets[[#This Row],[Config Use Row]]),"")</f>
        <v/>
      </c>
      <c r="BR92" s="7" t="str">
        <f ca="1">IF(ISNUMBER(Table_Question_Sets[[#This Row],[Config Use Row]]),INDEX(Table_Question_Sets[Calculation Rollup],Table_Question_Sets[[#This Row],[Config Use Row]]),"")</f>
        <v/>
      </c>
    </row>
    <row r="93" spans="2:70" s="13" customFormat="1" ht="21" customHeight="1">
      <c r="B93" s="7" t="s">
        <v>297</v>
      </c>
      <c r="C93" s="7"/>
      <c r="D93" s="7" t="str">
        <f ca="1">IF(Table_Question_Sets[[#This Row],[Header]]="Yes","",
IF(INDIRECT(SUBSTITUTE(ADDRESS(1,COLUMN(),4),"1","")&amp;ROW()-1)="",
INDIRECT(SUBSTITUTE(ADDRESS(1,COLUMN(Table_Question_Sets[[#This Row],[Property]]),4),"1","")&amp;ROW()-1),
INDIRECT(SUBSTITUTE(ADDRESS(1,COLUMN(),4),"1","")&amp;ROW()-1)))</f>
        <v>Success Page</v>
      </c>
      <c r="E93" s="7" t="str">
        <f>IF(Table_Question_Sets[[#This Row],[Property]]&lt;&gt;"",SUBSTITUTE(IF(EXACT(UPPER(Table_Question_Sets[[#This Row],[Property]]),Table_Question_Sets[[#This Row],[Property]]),Table_Question_Sets[[#This Row],[Property]],IF(EXACT(UPPER(RIGHT(LEFT(Table_Question_Sets[[#This Row],[Property]],2),1)),RIGHT(LEFT(Table_Question_Sets[[#This Row],[Property]],2),1)),Table_Question_Sets[[#This Row],[Property]],LOWER(LEFT(Table_Question_Sets[[#This Row],[Property]],1))&amp;RIGHT(Table_Question_Sets[[#This Row],[Property]],LEN(Table_Question_Sets[[#This Row],[Property]])-1)))," ",""),"")</f>
        <v>paymentOptionMessageSendInvoice</v>
      </c>
      <c r="F93" s="7" t="str">
        <f>IF(Table_Question_Sets[[#This Row],[Header]]="Yes","",IF(Table_Question_Sets[[#This Row],[Property]]&lt;&gt;"",SUBSTITUTE(Table_Question_Sets[[#This Row],[Property]]," ",""),""))</f>
        <v>PaymentOptionMessageSendInvoice</v>
      </c>
      <c r="G93" s="52"/>
      <c r="H93" s="7" t="s">
        <v>77</v>
      </c>
      <c r="I93" s="7" t="s">
        <v>77</v>
      </c>
      <c r="J93" s="7"/>
      <c r="K93" s="36"/>
      <c r="L93" s="46"/>
      <c r="M93" s="46"/>
      <c r="N93" s="36"/>
      <c r="O93" s="36" t="s">
        <v>78</v>
      </c>
      <c r="P93" s="36"/>
      <c r="Q93" s="36"/>
      <c r="R93" s="36"/>
      <c r="S93"/>
      <c r="T93" s="7"/>
      <c r="U93" s="7"/>
      <c r="V93" s="7" t="s">
        <v>298</v>
      </c>
      <c r="W93" s="7"/>
      <c r="X93" s="7"/>
      <c r="Y93" s="7"/>
      <c r="Z93" s="7"/>
      <c r="AA93" s="8" t="s">
        <v>299</v>
      </c>
      <c r="AB93" s="8"/>
      <c r="AC93" s="7"/>
      <c r="AD93" s="7"/>
      <c r="AE93" s="7"/>
      <c r="AF93" s="7"/>
      <c r="AG93" s="7"/>
      <c r="AH93" s="77"/>
      <c r="AI93" s="76"/>
      <c r="AJ93" s="7"/>
      <c r="AK93" s="7" t="str">
        <f>IF(Table_Question_Sets[[#This Row],[Value]]="",IF(Table_Question_Sets[[#This Row],[Assumed Value]]&lt;&gt;"",
IF(AND(NOT(ISERR(DATEVALUE(Table_Question_Sets[[#This Row],[Assumed Value]]))),Table_Question_Sets[[#This Row],[Data Type]]="Date"),DATEVALUE(Table_Question_Sets[[#This Row],[Assumed Value]]),
IF(AND(NOT(ISERR(_xlfn.NUMBERVALUE(Table_Question_Sets[[#This Row],[Assumed Value]]))),OR(Table_Question_Sets[[#This Row],[Data Type]]="Number",Table_Question_Sets[[#This Row],[Data Type]]="Currency")),_xlfn.NUMBERVALUE(Table_Question_Sets[[#This Row],[Assumed Value]]),
IF(AND(LEFT(Table_Question_Sets[[#This Row],[Assumed Value]],1)="$",NOT(ISERR(VALUE(Table_Question_Sets[[#This Row],[Assumed Value]])))),VALUE(Table_Question_Sets[[#This Row],[Assumed Value]]),
IF(Table_Question_Sets[[#This Row],[Assumed Value]]="TRUE",TRUE,
IF(Table_Question_Sets[[#This Row],[Assumed Value]]="FALSE",FALSE,
IF(NOT(ISERR(FIND(CHAR(10),Table_Question_Sets[[#This Row],[Assumed Value]]))),SUBSTITUTE(Table_Question_Sets[[#This Row],[Assumed Value]],CHAR(10),"\n"),Table_Question_Sets[[#This Row],[Assumed Value]])))))),""),
IF(AND(NOT(ISERR(DATEVALUE(Table_Question_Sets[[#This Row],[Value]]))),Table_Question_Sets[[#This Row],[Data Type]]="Date"),DATEVALUE(Table_Question_Sets[[#This Row],[Value]]),
IF(AND(NOT(ISERR(_xlfn.NUMBERVALUE(Table_Question_Sets[[#This Row],[Value]]))),OR(Table_Question_Sets[[#This Row],[Data Type]]="Number",Table_Question_Sets[[#This Row],[Data Type]]="Currency")),_xlfn.NUMBERVALUE(Table_Question_Sets[[#This Row],[Value]]),
IF(AND(LEFT(Table_Question_Sets[[#This Row],[Value]],1)="$",NOT(ISERR(VALUE(Table_Question_Sets[[#This Row],[Value]])))),VALUE(Table_Question_Sets[[#This Row],[Value]]),
IF(Table_Question_Sets[[#This Row],[Value]]="TRUE",TRUE,
IF(Table_Question_Sets[[#This Row],[Value]]="FALSE",FALSE,
IF(NOT(ISERR(FIND(CHAR(10),Table_Question_Sets[Value]))),SUBSTITUTE(Table_Question_Sets[Value],CHAR(10),"\n"),Table_Question_Sets[Value])))))))</f>
        <v/>
      </c>
      <c r="AL93"/>
      <c r="AM93" s="7" t="str">
        <f ca="1">IF(AND(Table_Question_Sets[[#This Row],[Custom Invalid]]&lt;&gt;"No",Table_Question_Sets[[#This Row],[Header]]&lt;&gt;"Yes",Table_Question_Sets[[#This Row],[Property]]&lt;&gt;""),
IF(Table_Question_Sets[[#This Row],[Data Type]]&lt;&gt;"Repeating",
IF(AND(Table_Question_Sets[[#This Row],[Required]]="Yes",Table_Question_Sets[[#This Row],[Used Value]]=""),"Yes",""),
IF(AND(Table_Question_Sets[[#This Row],[Required]]="Yes",OFFSET(Table_Repeating_Question_Sets[[#Headers],[Property]],MATCH(Table_Question_Sets[[#This Row],[Property]],Table_Repeating_Question_Sets[Property],0),MATCH("Calculation",Table_Repeating_Question_Sets[#Headers],0)-1,1,1)=""),"Yes",
IF(OFFSET(Table_Repeating_Question_Sets[[#Headers],[Property]],MATCH(Table_Question_Sets[[#This Row],[Property]],Table_Repeating_Question_Sets[Property],0),MATCH("Invalid",Table_Repeating_Question_Sets[#Headers],0)-1,1,1)&lt;&gt;"","Yes",
""))),"")</f>
        <v/>
      </c>
      <c r="AN93" s="7" t="str">
        <f ca="1">IF(Table_Question_Sets[[#This Row],[Header]]="Yes",
INDIRECT(SUBSTITUTE(ADDRESS(1,COLUMN(),4),"1","")&amp;ROW()+1),
IF(INDIRECT(SUBSTITUTE(ADDRESS(1,COLUMN(Table_Question_Sets[[#This Row],[Header]]),4),"1","")&amp;ROW()+1)="Yes",Table_Question_Sets[[#This Row],[Invalid]],
IF(OR(Table_Question_Sets[[#This Row],[Invalid]]="Yes",INDIRECT(SUBSTITUTE(ADDRESS(1,COLUMN(),4),"1","")&amp;ROW()+1)="Yes"),"Yes","")))</f>
        <v/>
      </c>
      <c r="AO93" s="7"/>
      <c r="AP93" s="16"/>
      <c r="AQ93" s="7"/>
      <c r="AR93" s="7"/>
      <c r="AS93" s="7"/>
      <c r="AT93" s="7"/>
      <c r="AU93" s="7"/>
      <c r="AV93" s="16" t="str">
        <f xml:space="preserve">
IF(AND(Table_Question_Sets[[#This Row],[Header]]&lt;&gt;"Yes",Table_Question_Sets[[#This Row],[Used Value]]&lt;&gt;""),
IF(Table_Question_Sets[[#This Row],[Data Type]]="Boolean",
IF(Table_Question_Sets[[#This Row],[Used Value]]=TRUE,"true",
IF(Table_Question_Sets[[#This Row],[Used Value]]=FALSE,"false",
"")),
IF(Table_Question_Sets[[#This Row],[Data Type]]="Currency",TEXT(Table_Question_Sets[[#This Row],[Used Value]],"$#,##0.00"),
IF(Table_Question_Sets[[#This Row],[Data Type]]="Date",TEXT(Table_Question_Sets[[#This Row],[Used Value]],"DD/MM/YYYY"),
IF(Table_Question_Sets[[#This Row],[Data Type]]="Percent",TEXT(Table_Question_Sets[[#This Row],[Used Value]],"0.00%"),
Table_Question_Sets[[#This Row],[Used Value]]
)))),"")</f>
        <v/>
      </c>
      <c r="AW93" s="16" t="str">
        <f>IF(OR(Table_Question_Sets[[#This Row],[Header]]="Yes",Table_Question_Sets[[#This Row],[Text]]=""),"",IF(OR(Table_Question_Sets[[#This Row],[Text]]="true",Table_Question_Sets[[#This Row],[Text]]="false",ISNUMBER(Table_Question_Sets[[#This Row],[Text]])),Table_Question_Sets[[#This Row],[Text]],""""&amp;Table_Question_Sets[[#This Row],[Text]]&amp;""""))</f>
        <v/>
      </c>
      <c r="AX93" s="16" t="str">
        <f>IF(AND(Table_Question_Sets[[#This Row],[Header]]&lt;&gt;"Yes",Table_Question_Sets[[#This Row],[Property]]&lt;&gt;"",Table_Question_Sets[[#This Row],[Summary Label]]&lt;&gt;""),""""&amp;Table_Question_Sets[[#This Row],[Key]]&amp;""": """&amp;Table_Question_Sets[[#This Row],[Summary Label]]&amp;"""","")</f>
        <v/>
      </c>
      <c r="AY93" s="16">
        <f ca="1">IF(Table_Question_Sets[[#This Row],[Header]]="Yes","",_xlfn.NUMBERVALUE(INDIRECT(SUBSTITUTE(ADDRESS(1,COLUMN(),4),"1","")&amp;ROW()-1))+IF(Table_Question_Sets[[#This Row],[Property]]&lt;&gt;"",1,0))</f>
        <v>4</v>
      </c>
      <c r="AZ93" s="16">
        <f ca="1">IF(Table_Question_Sets[[#This Row],[Header]]="Yes","",_xlfn.NUMBERVALUE(INDIRECT(SUBSTITUTE(ADDRESS(1,COLUMN(),4),"1","")&amp;ROW()+1))+IF(Table_Question_Sets[[#This Row],[Property]]&lt;&gt;"",1,0))</f>
        <v>1</v>
      </c>
      <c r="BA93" s="16" t="str">
        <f t="array" aca="1" ref="BA93" ca="1" xml:space="preserve">
IF(OR(Table_Question_Sets[[#This Row],[Field Type]]="Select",Table_Question_Sets[[#This Row],[Field Type]]="Buttons",Table_Question_Sets[[#This Row],[Field Type]]="Radio"),
LEFT(" --- Generate schema for select options --- ",0) &amp;
IF(NOT(ISNA(MATCH(Table_Question_Sets[[#This Row],[Option Set]]&amp;"Yes",Table_Question_Options[Value]&amp;Table_Question_Options[Header],0))),
IF(Table_Question_Sets[[#This Row],[Field Type]]="Buttons",
LEFT(" *** BUTTONS *** ",0)&amp;
_xlfn.TEXTJOIN(",",TRUE,
OFFSET(Table_Question_Options[[#Headers],[Config Buttons]],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IF(Table_Question_Sets[[#This Row],[Field Type]]="Select",
LEFT(" *** SELECT *** ",0)&amp;
_xlfn.TEXTJOIN(",",TRUE,
OFFSET(Table_Question_Options[[#Headers],[Config Select]],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LEFT(" *** RADIO *** ",0)&amp;
_xlfn.TEXTJOIN(",",TRUE,
OFFSET(Table_Question_Options[[#Headers],[Config Radio]],
N(" --- Calculate index for start of range for display values --- ") +
MATCH(Table_Question_Sets[[#This Row],[Option Set]]&amp;"Yes",Table_Question_Options[Value]&amp;Table_Question_Options[Header],0) + 2,
0,
N(" --- Calculate length of range for display values --- ") +
MATCH("Yes",OFFSET(Table_Question_Options[[#Headers],[Header]],MATCH(Table_Question_Sets[[#This Row],[Option Set]]&amp;"Yes",Table_Question_Options[Value]&amp;Table_Question_Options[Header],0)+1,0,ROWS(Table_Question_Options[Value])-MATCH(Table_Question_Sets[[#This Row],[Option Set]]&amp;"Yes",Table_Question_Options[Value]&amp;Table_Question_Options[Header],0),1),0)-2,
1)
)
)),
""),"")</f>
        <v/>
      </c>
      <c r="BB93" s="7" t="str">
        <f xml:space="preserve">
IF(AND(Table_Question_Sets[[#This Row],[Header]]="",Table_Question_Sets[[#This Row],[Property]]&lt;&gt;"",Table_Question_Sets[[#This Row],[Field Type]]&lt;&gt;""),
"""validators"": {"&amp;
"""validation"": Validators.compose(["&amp;
_xlfn.TEXTJOIN(", ",TRUE,
IF(AND(Table_Question_Sets[[#This Row],[Data Type]]&lt;&gt;"Repeating",Table_Question_Sets[[#This Row],[Required]]&lt;&gt;"",Table_Question_Sets[[#This Row],[Required]]&lt;&gt;"No"),"ValidationService.required('"&amp;IF(Table_Question_Sets[[#This Row],[Required]]="Yes", "true", SUBSTITUTE(Table_Question_Sets[[#This Row],[Required]], "'","\'"))&amp;"', '"&amp;SUBSTITUTE(Table_Question_Sets[[#This Row],[Hide Condition]], "'","\'")&amp;"')",""),
IF(AND(Table_Question_Sets[[#This Row],[Field Type]]="Text",Table_Question_Sets[[#This Row],[Data Type]]="Number"),"ValidationService.isNumber()",""),
IF(AND(Table_Question_Sets[[#This Row],[Field Type]]="Text",Table_Question_Sets[[#This Row],[Data Type]]="Email"),"ValidationService.isEmail()",""),
IF(AND(Table_Question_Sets[[#This Row],[Field Type]]="Text",Table_Question_Sets[[#This Row],[Data Type]]="Phone"),"ValidationService.isPhoneNumber()",""),
IF(AND(Table_Question_Sets[[#This Row],[Field Type]]="Text",Table_Question_Sets[[#This Row],[Data Type]]="Currency"),"ValidationService.isCurrency(), ValidationService.maxDecimals(2)",""),
IF(AND(Table_Question_Sets[[#This Row],[Field Type]]="Date",Table_Question_Sets[[#This Row],[Data Type]]="Date"),"ValidationService.isDate()",""),
IF(AND(Table_Question_Sets[[#This Row],[Field Type]]="Text",Table_Question_Sets[[#This Row],[Data Type]]="Postcode"),"ValidationService.isPostcode()",""),
IF(AND(Table_Question_Sets[[#This Row],[Field Type]]="Text",Table_Question_Sets[[#This Row],[Data Type]]="URL"),"ValidationService.isURL()",""),
IF(AND(Table_Question_Sets[[#This Row],[Field Type]]="Text",Table_Question_Sets[[#This Row],[Data Type]]="ABN"),"ValidationService.isABN()",""),
IF(AND(Table_Question_Sets[[#This Row],[Field Type]]="Text",Table_Question_Sets[[#This Row],[Data Type]]="ACN"),"ValidationService.isACN()",""),
IF(AND(Table_Question_Sets[[#This Row],[Field Type]]="Text",Table_Question_Sets[[#This Row],[Data Type]]="Number Plate"),"ValidationService.isNumberPlate()",""),
IF(TRIM(Table_Question_Sets[[#This Row],[Validation Rules]])&lt;&gt;"",MID(SUBSTITUTE(");"&amp;SUBSTITUTE(Table_Question_Sets[[#This Row],[Validation Rules]],"); ",");"),");","), ValidationService."),4,999999),"")
)&amp;
"])"&amp;
"}","")</f>
        <v>"validators": {"validation": Validators.compose([])}</v>
      </c>
      <c r="BC93" s="7" t="str">
        <f xml:space="preserve">
IF(AND(Table_Question_Sets[[#This Row],[Header]]="",Table_Question_Sets[[#This Row],[Property]]&lt;&gt;"",Table_Question_Sets[[#This Row],[Field Type]]&lt;&gt;""),
IF(Table_Question_Sets[[#This Row],[Data Type]]="Repeating",
"""templateOptions"":{"&amp;
_xlfn.TEXTJOIN(",",TRUE,
IF(Table_Question_Sets[[#This Row],[Min Qty]]&lt;&gt;"",
"""minQuantity"":"""&amp;Table_Question_Sets[[#This Row],[Min Qty]]&amp;"""",""),
IF(Table_Question_Sets[[#This Row],[Max Qty]]&lt;&gt;"",
"""maxQuantity"":"""&amp;Table_Question_Sets[[#This Row],[Max Qty]]&amp;"""",""),
"""questionSet"":"""&amp;SUBSTITUTE(IF(EXACT(UPPER(Table_Question_Sets[[#This Row],[Type]]),Table_Question_Sets[[#This Row],[Type]]),Table_Question_Sets[[#This Row],[Type]],IF(EXACT(UPPER(RIGHT(LEFT(Table_Question_Sets[[#This Row],[Type]],2),1)),RIGHT(LEFT(Table_Question_Sets[[#This Row],[Type]],2),1)),Table_Question_Sets[[#This Row],[Type]],LOWER(LEFT(Table_Question_Sets[[#This Row],[Type]],1))&amp;RIGHT(Table_Question_Sets[[#This Row],[Type]],LEN(Table_Question_Sets[[#This Row],[Type]])-1)))," ","")&amp;"""",
"""repeatingFieldSetName"":"""&amp;
IF(AND(Table_Question_Sets[[#This Row],[Heading 2]]="",Table_Question_Sets[[#This Row],[Heading 3]]&lt;&gt;"",Table_Question_Sets[[#This Row],[Heading 4]]=""),Table_Question_Sets[[#This Row],[Heading 3]],
IF(AND(Table_Question_Sets[[#This Row],[Heading 2]]="",Table_Question_Sets[[#This Row],[Heading 3]]="",Table_Question_Sets[[#This Row],[Heading 4]]&lt;&gt;""),Table_Question_Sets[[#This Row],[Heading 4]],
IF(AND(Table_Question_Sets[[#This Row],[Heading 2]]&lt;&gt;"",Table_Question_Sets[[#This Row],[Heading 3]]&lt;&gt;""),Table_Question_Sets[[#This Row],[Heading 3]],
IF(Table_Question_Sets[[#This Row],[Heading 4]]&lt;&gt;"",Table_Question_Sets[[#This Row],[Heading 4]],
IF(RIGHT(Table_Question_Sets[[#This Row],[Property]],1)="s",LEFT(Table_Question_Sets[[#This Row],[Property]],LEN(Table_Question_Sets[[#This Row],[Property]])-1),Table_Question_Sets[[#This Row],[Property]])))))&amp;"""",
"""repeatingFieldSetHeadingType"":"""&amp;IF(Table_Question_Sets[[#This Row],[Heading 4]]&lt;&gt;"","h4","h3")&amp;"""",
IF(Table_Question_Sets[[#This Row],[Hide Condition]]&lt;&gt;"",
"""hideCondition"":"""&amp;Table_Question_Sets[[#This Row],[Hide Condition]]&amp;"""",""),
IF(OR(Table_Question_Sets[[#This Row],[Paragraph]]="",Table_Question_Sets[[#This Row],[Terms]]&lt;&gt;"",Table_Question_Sets[[#This Row],[Heading 2]]&lt;&gt;"",AND(Table_Question_Sets[[#This Row],[Heading 3]]&lt;&gt;"",Table_Question_Sets[[#This Row],[Heading 4]]&lt;&gt;"")),
"""content"":{"&amp;
_xlfn.TEXTJOIN(",",TRUE,
IF(Table_Question_Sets[[#This Row],[Heading 2]]&lt;&gt;"",
"""heading2"":"""&amp;Table_Question_Sets[[#This Row],[Heading 2]]&amp;"""",""),
IF(AND(Table_Question_Sets[[#This Row],[Heading 3]]&lt;&gt;"",Table_Question_Sets[[#This Row],[Heading 4]]&lt;&gt;""),
"""heading3"":"""&amp;Table_Question_Sets[[#This Row],[Heading 3]]&amp;"""",""),
IF(Table_Question_Sets[[#This Row],[Paragraph]]&lt;&gt;"",
"""paragraph"":"""&amp;Table_Question_Sets[[#This Row],[Paragraph]]&amp;"""",""),
IF(Table_Question_Sets[[#This Row],[Terms]]&lt;&gt;"",
"""terms"":"""&amp;SUBSTITUTE(Table_Question_Sets[[#This Row],[Terms]],CHAR(10),"\n")&amp;"""","")
)&amp;"}",""),
"}"
),""),"")</f>
        <v/>
      </c>
      <c r="BD93" s="7" t="str">
        <f ca="1" xml:space="preserve">
IF(AND(Table_Question_Sets[[#This Row],[Header]]="",Table_Question_Sets[[#This Row],[Property]]&lt;&gt;"",Table_Question_Sets[[#This Row],[Field Type]]&lt;&gt;""),
IF(Table_Question_Sets[[#This Row],[Data Type]]&lt;&gt;"Repeating",
"""templateOptions"":{"&amp;
_xlfn.TEXTJOIN(",",TRUE,
IF(Table_Question_Sets[[#This Row],[Field Type]]="Password",
"""type"":""password""",
IF(Table_Question_Sets[[#This Row],[Field Type]]="Email",
"""type"":""email""",
"")),
IF(OR(Table_Question_Sets[[#This Row],[Width]]&lt;&gt;"",Table_Question_Sets[[#This Row],[Container Class]]&lt;&gt;"",Table_Question_Sets[[#This Row],[Container Style]]&lt;&gt;""),"""container"":{"&amp;
IF(Table_Question_Sets[[#This Row],[Container Class]]&lt;&gt;"","""className"":"""&amp;Table_Question_Sets[[#This Row],[Container Class]]&amp;""""&amp;IF(OR(Table_Question_Sets[[#This Row],[Width]]&lt;&gt;"",Table_Question_Sets[[#This Row],[Container Style]]&lt;&gt;""),",",""),"")&amp;
IF(OR(Table_Question_Sets[[#This Row],[Width]]&lt;&gt;"",Table_Question_Sets[[#This Row],[Container Style]]&lt;&gt;""),"""style"":"""&amp;IF(Table_Question_Sets[[#This Row],[Width]]&lt;&gt;"","width:"&amp;Table_Question_Sets[[#This Row],[Width]]&amp;";","")&amp;Table_Question_Sets[[#This Row],[Container Style]]&amp;"""","")
&amp;"}",""),
IF(Table_Question_Sets[[#This Row],[Default Value]]&lt;&gt;"",
"""defaultValue"":"""&amp;Table_Question_Sets[[#This Row],[Default Value]]&amp;"""",""),
IF(Table_Question_Sets[[#This Row],[Calculated Value]]&lt;&gt;"",
"""calculatedValue"":"""&amp;Table_Question_Sets[[#This Row],[Calculated Value]]&amp;"""",""),
IF(AND(OR(Table_Question_Sets[[#This Row],[Field Type]]="Select",Table_Question_Sets[[#This Row],[Field Type]]="Buttons",Table_Question_Sets[[#This Row],[Field Type]]="Radio"),Table_Question_Sets[[#This Row],[Config Options]]&lt;&gt;""),
"""options"":["&amp;Table_Question_Sets[[#This Row],[Config Options]]&amp;"]",""),
IF(Table_Question_Sets[[#This Row],[Label]]&lt;&gt;"",
"""label"":"""&amp;Table_Question_Sets[[#This Row],[Label]]&amp;"""",""),
IF(Table_Question_Sets[[#This Row],[Help Message]]&lt;&gt;"",
"""description"":"""&amp;Table_Question_Sets[[#This Row],[Help Message]]&amp;"""",""),
IF(Table_Question_Sets[[#This Row],[Tooltip]]&lt;&gt;"",
"""tooltip"":"""&amp;Table_Question_Sets[[#This Row],[Tooltip]]&amp;"""",""),
IF(Table_Question_Sets[[#This Row],[Icon]]&lt;&gt;"",
"""icon"":"""&amp;IF(ISNUMBER(FIND("glyphicon-",Table_Question_Sets[[#This Row],[Icon]])),"glyphicon "&amp;Table_Question_Sets[[#This Row],[Icon]],IF(ISNUMBER(FIND("fa-",Table_Question_Sets[[#This Row],[Icon]])),"fa "&amp;Table_Question_Sets[[#This Row],[Icon]],Table_Question_Sets[[#This Row],[Icon]]))&amp;"""",""),
IF(Table_Question_Sets[[#This Row],[Placeholder]]&lt;&gt;"",
"""placeholder"":"""&amp;Table_Question_Sets[[#This Row],[Placeholder]]&amp;"""",""),
IF(Table_Question_Sets[[#This Row],[Question]]&lt;&gt;"",
"""question"":"""&amp;Table_Question_Sets[[#This Row],[Question]]&amp;"""",""),
IF(OR(Table_Question_Sets[[#This Row],[Heading 2]]&lt;&gt;"",Table_Question_Sets[[#This Row],[Heading 3]]&lt;&gt;"",Table_Question_Sets[[#This Row],[Heading 4]]&lt;&gt;"",Table_Question_Sets[[#This Row],[Paragraph]]&lt;&gt;"",Table_Question_Sets[[#This Row],[HTML]]&lt;&gt;"",Table_Question_Sets[[#This Row],[Terms]]&lt;&gt;""),
"""content"":{"&amp;
_xlfn.TEXTJOIN(",",TRUE,
IF(Table_Question_Sets[[#This Row],[Heading 2]]&lt;&gt;"",
"""heading2"":"""&amp;Table_Question_Sets[[#This Row],[Heading 2]]&amp;"""",""),
IF(Table_Question_Sets[[#This Row],[Heading 3]]&lt;&gt;"",
"""heading3"":"""&amp;Table_Question_Sets[[#This Row],[Heading 3]]&amp;"""",""),
IF(Table_Question_Sets[[#This Row],[Heading 4]]&lt;&gt;"",
"""heading4"":"""&amp;Table_Question_Sets[[#This Row],[Heading 4]]&amp;"""",""),
IF(Table_Question_Sets[[#This Row],[Paragraph]]&lt;&gt;"",
"""paragraph"":"""&amp;Table_Question_Sets[[#This Row],[Paragraph]]&amp;"""",""),
IF(Table_Question_Sets[[#This Row],[HTML]]&lt;&gt;"",
"""customHTML"":"""&amp;Table_Question_Sets[[#This Row],[HTML]]&amp;"""",""),
IF(Table_Question_Sets[[#This Row],[Terms]]&lt;&gt;"",
"""terms"":"""&amp;SUBSTITUTE(Table_Question_Sets[[#This Row],[Terms]],CHAR(10),"\n")&amp;"""","")
)&amp;"}",""),
IF(AND(Table_Question_Sets[[#This Row],[Data Type]]="Date",Table_Question_Sets[[#This Row],[Field Type]]="Date"),
"""addonLeft"":{""class"":""glyphicon glyphicon-calendar""}",""),
IF(AND(Table_Question_Sets[[#This Row],[Data Type]]="Percent",Table_Question_Sets[[#This Row],[Field Type]]="Text"),
"""addonRight"":{""class"":""fa fa-percent""}",""),
IF(AND(Table_Question_Sets[[#This Row],[Data Type]]="Currency",Table_Question_Sets[[#This Row],[Field Type]]="Text"),
"""formatTextInput"":""currency"","&amp;
"""addonLeft"":{""class"":""fa fa-usd""}",""),
IF(AND(Table_Question_Sets[[#This Row],[Data Type]]="Phone",Table_Question_Sets[[#This Row],[Field Type]]="Text"),
"""formatTextInput"":""phoneNumber"","&amp;
"""addonLeft"":{""class"":""fa fa-phone""}",""),
IF(AND(Table_Question_Sets[[#This Row],[Data Type]]="ABN",Table_Question_Sets[[#This Row],[Field Type]]="Text"),
"""formatTextInput"":""abn""",""),
IF(AND(Table_Question_Sets[[#This Row],[Data Type]]="Number Plate",Table_Question_Sets[[#This Row],[Field Type]]="Text"),
"""formatTextInput"":""numberPlate""",""),
IF(Table_Question_Sets[[#This Row],[Hide Condition]]&lt;&gt;"",
"""hideCondition"":"""&amp;Table_Question_Sets[[#This Row],[Hide Condition]]&amp;"""",""),
IF(Table_Question_Sets[[#This Row],[Affects Premium]]&lt;&gt;"",
"""affectsPremium"":""Yes""",""),
IF(Table_Question_Sets[[#This Row],[Affects Triggers]]&lt;&gt;"",
"""affectsTriggers"":""Yes""",""),
)&amp;"}",""),"")</f>
        <v>"templateOptions":{"content":{"paragraph":"Please note that your invoice must be paid within the next 14 days in order for your policy to remain valid."},"hideCondition":"paymentMethod != 'Send me an invoice' "}</v>
      </c>
      <c r="BE93" s="16" t="str">
        <f ca="1" xml:space="preserve">
IF(AND(Table_Question_Sets[[#This Row],[Header]]="",Table_Question_Sets[[#This Row],[Property]]&lt;&gt;"",Table_Question_Sets[[#This Row],[Field Type]]&lt;&gt;""),
"{"&amp;
_xlfn.TEXTJOIN(",",TRUE,
"""key"": """&amp;Table_Question_Sets[[#This Row],[Key]]&amp;"""",
"""type"": """&amp;
IF(Table_Question_Sets[[#This Row],[Field Type]]="Select","select-field",
IF(Table_Question_Sets[[#This Row],[Field Type]]="Radio","radio-field",
IF(Table_Question_Sets[[#This Row],[Field Type]]="Buttons","buttons-field",
IF(Table_Question_Sets[[#This Row],[Field Type]]="Date","datepicker-field",
IF(Table_Question_Sets[[#This Row],[Field Type]]="Checkbox","checkbox-field",
IF(Table_Question_Sets[[#This Row],[Field Type]]="Password","password-field",
IF(Table_Question_Sets[[#This Row],[Field Type]]="Text Area","textarea-field",
IF(Table_Question_Sets[[#This Row],[Field Type]]="Hidden","hidden-field",
IF(Table_Question_Sets[[#This Row],[Field Type]]="Toggle","toggle-field",
IF(Table_Question_Sets[[#This Row],[Field Type]]="Iframe","iframe-field",
IF(Table_Question_Sets[[#This Row],[Data Type]]="Repeating","repeating-field",
IF(Table_Question_Sets[[#This Row],[Data Type]]="None","content-field",
"input-field"))))))))))))&amp;"""",
"""className"":"""&amp;
IF(AND(Table_Question_Sets[[#This Row],[X]]="",Table_Question_Sets[[#This Row],[S]]="",Table_Question_Sets[[#This Row],[M]]="",Table_Question_Sets[[#This Row],[L]]=""),
IF(OR(Table_Question_Sets[[#This Row],[Field Type]]="Buttons",Table_Question_Sets[[#This Row],[Field Type]]="Text Area",Table_Question_Sets[[#This Row],[Data Type]]="Repeating"),"col-xs-12","col-xs-12 col-md-6"),
IF(Table_Question_Sets[[#This Row],[X]]="","col-xs-12 ","")&amp;
_xlfn.TEXTJOIN(" ",TRUE,IF(Table_Question_Sets[[#This Row],[X]]&lt;&gt;"","col-xs-"&amp;Table_Question_Sets[[#This Row],[X]],""),IF(Table_Question_Sets[[#This Row],[S]]&lt;&gt;"","col-sm-"&amp;Table_Question_Sets[[#This Row],[S]],""),IF(Table_Question_Sets[[#This Row],[M]]&lt;&gt;"","col-md-"&amp;Table_Question_Sets[[#This Row],[M]],""),IF(Table_Question_Sets[[#This Row],[L]]&lt;&gt;"","col-lg-"&amp;Table_Question_Sets[[#This Row],[L]],"")))&amp;"""",
Table_Question_Sets[[#This Row],[Config TO]],
Table_Question_Sets[[#This Row],[Config TO Repeating]],
Table_Question_Sets[[#This Row],[Config Validators]],
IF(Table_Question_Sets[[#This Row],[Calculated Value]]&lt;&gt;"","""expressionProperties"": { ""templateOptions.disabled"": ""true""}",
IF(Table_Question_Sets[[#This Row],[Disabled Condition]]&lt;&gt;"","""expressionProperties"": { ""templateOptions.disabled"": """&amp;Table_Question_Sets[[#This Row],[Disabled Condition]]&amp;"""}",""))
)&amp;
"}"&amp;
"","")</f>
        <v>{"key":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F93" s="7" t="str">
        <f ca="1" xml:space="preserve">
IF(Table_Question_Sets[[#This Row],[Row]]="Yes","]},{""className"": ""row"",""fieldGroup"": [","")&amp;
Table_Question_Sets[[#This Row],[Config Field]]</f>
        <v>{"key":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G93" s="7" t="str">
        <f ca="1">IF(Table_Question_Sets[[#This Row],[Header]]="Yes",
""""&amp;Table_Question_Sets[[#This Row],[Key]]&amp;""":[{""className"": ""row"",""fieldGroup"":["&amp;
INDIRECT(SUBSTITUTE(ADDRESS(1,COLUMN(),4),"1","")&amp;ROW()+1)&amp;
"]}],",
IF(INDIRECT(SUBSTITUTE(ADDRESS(1,COLUMN(Table_Question_Sets[[#This Row],[Header]]),4),"1","")&amp;ROW()+1)="Yes",Table_Question_Sets[[#This Row],[Config Content]],
Table_Question_Sets[[#This Row],[Config Content]]&amp;
IF(AND(Table_Question_Sets[[#This Row],[Config Content]]&lt;&gt;"",INDIRECT(SUBSTITUTE(ADDRESS(1,COLUMN(),4),"1","")&amp;ROW()+1)&lt;&gt;""),",","")&amp;
INDIRECT(SUBSTITUTE(ADDRESS(1,COLUMN(),4),"1","")&amp;ROW()+1)
))</f>
        <v>{"key":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BH93" s="7" t="str">
        <f ca="1">IF(INDIRECT(SUBSTITUTE(ADDRESS(1,COLUMN(),4),"1","")&amp;ROW()-1)&lt;&gt;"",
IF(NOT(ISNUMBER(INDIRECT(SUBSTITUTE(ADDRESS(1,COLUMN(),4),"1","")&amp;ROW()-1))),
MATCH("Yes",Table_Question_Sets[Header],0),
_xlfn.IFNA(MATCH("Yes",OFFSET(Table_Question_Sets[Header],
INDIRECT(SUBSTITUTE(ADDRESS(1,COLUMN(),4),"1","")&amp;ROW()-1),0,ROWS(Table_Question_Sets[Header])-
INDIRECT(SUBSTITUTE(ADDRESS(1,COLUMN(),4),"1","")&amp;ROW()-1),1),0)+
INDIRECT(SUBSTITUTE(ADDRESS(1,COLUMN(),4),"1","")&amp;ROW()-1),"")
),"")</f>
        <v/>
      </c>
      <c r="BI93" s="7" t="str">
        <f>IF(AND(Table_Question_Sets[[#This Row],[Header]]="",Table_Question_Sets[[#This Row],[Property]]&lt;&gt;"",Table_Question_Sets[[#This Row],[Field Type]]&lt;&gt;""),
""""&amp;Table_Question_Sets[[#This Row],[Key]]&amp;"""","")</f>
        <v>"paymentOptionMessageSendInvoice"</v>
      </c>
      <c r="BJ93" s="7" t="str">
        <f ca="1">IF(Table_Question_Sets[[#This Row],[Header]]="Yes",
""""&amp;Table_Question_Sets[[#This Row],[Key]]&amp;""":["&amp;
INDIRECT(SUBSTITUTE(ADDRESS(1,COLUMN(),4),"1","")&amp;ROW()+1)&amp;
"],",
IF(INDIRECT(SUBSTITUTE(ADDRESS(1,COLUMN(Table_Question_Sets[[#This Row],[Header]]),4),"1","")&amp;ROW()+1)="Yes",Table_Question_Sets[[#This Row],[Config Keys Nested]],
Table_Question_Sets[[#This Row],[Config Keys Nested]]&amp;
IF(AND(Table_Question_Sets[[#This Row],[Config Keys Nested]]&lt;&gt;"",INDIRECT(SUBSTITUTE(ADDRESS(1,COLUMN(),4),"1","")&amp;ROW()+1)&lt;&gt;""),",","")&amp;
INDIRECT(SUBSTITUTE(ADDRESS(1,COLUMN(),4),"1","")&amp;ROW()+1)
))</f>
        <v>"paymentOptionMessageSendInvoice"</v>
      </c>
      <c r="BK93" s="7" t="str">
        <f>IF(AND(Table_Question_Sets[[#This Row],[Header]]&lt;&gt;"Yes",Table_Question_Sets[[#This Row],[Property]]&lt;&gt;"",Table_Question_Sets[[#This Row],[Workflow Role]]&lt;&gt;""),
""""&amp;Table_Question_Sets[[#This Row],[Workflow Role]]&amp;""":"""&amp;Table_Question_Sets[[#This Row],[Key]]&amp;"""","")</f>
        <v/>
      </c>
      <c r="BL93" s="7">
        <f ca="1">IF(Table_Question_Sets[[#This Row],[Header]]="Yes","",_xlfn.NUMBERVALUE(INDIRECT(SUBSTITUTE(ADDRESS(1,COLUMN(),4),"1","")&amp;ROW()+1))+IF(OR(Table_Question_Sets[[#This Row],[Value]]&lt;&gt;"",AND(Table_Question_Sets[[#This Row],[Data Type]]="Repeating",Table_Question_Sets[[#This Row],[Calculation Repeating]]&lt;&gt;"")),1,0))</f>
        <v>0</v>
      </c>
      <c r="BM93" s="7" t="str">
        <f ca="1" xml:space="preserve">
IF(Table_Question_Sets[[#This Row],[Data Type]]="Repeating",
OFFSET(Table_Repeating_Question_Sets[[#Headers],[Property]],MATCH(Table_Question_Sets[[#This Row],[Property]],Table_Repeating_Question_Sets[Property],0),MATCH("Calculation",Table_Repeating_Question_Sets[#Headers],0)-1,1,1),
"")</f>
        <v/>
      </c>
      <c r="BN93" s="7" t="str">
        <f>IF(Table_Question_Sets[[#This Row],[Header]]&lt;&gt;"Yes",
IF(Table_Question_Sets[[#This Row],[Property]]&lt;&gt;"",
IF(Table_Question_Sets[[#This Row],[Data Type]]="Repeating",
Table_Question_Sets[[#This Row],[Calculation Repeating]],
IF(Table_Question_Sets[[#This Row],[Used Value]]&lt;&gt;"","""" &amp; Table_Question_Sets[[#This Row],[Key]] &amp; """: " &amp; Table_Question_Sets[[#This Row],[String]],"")),""),"")</f>
        <v/>
      </c>
      <c r="BO93" s="7" t="str">
        <f ca="1">IF(Table_Question_Sets[[#This Row],[Header]]="Yes",
""""&amp;Table_Question_Sets[[#This Row],[Key]]&amp;""":{"&amp;
INDIRECT(SUBSTITUTE(ADDRESS(1,COLUMN(),4),"1","")&amp;ROW()+1)&amp;
"},",
IF(INDIRECT(SUBSTITUTE(ADDRESS(1,COLUMN(Table_Question_Sets[[#This Row],[Header]]),4),"1","")&amp;ROW()+1)="Yes",Table_Question_Sets[[#This Row],[Calculation]],
Table_Question_Sets[[#This Row],[Calculation]]&amp;
IF(AND(Table_Question_Sets[[#This Row],[Calculation]]&lt;&gt;"",INDIRECT(SUBSTITUTE(ADDRESS(1,COLUMN(),4),"1","")&amp;ROW()+1)&lt;&gt;""),",","")&amp;
INDIRECT(SUBSTITUTE(ADDRESS(1,COLUMN(),4),"1","")&amp;ROW()+1)
))</f>
        <v/>
      </c>
      <c r="BP93" s="7" t="str">
        <f ca="1">IF(ISNUMBER(Table_Question_Sets[[#This Row],[Config Use Row]]),INDEX(Table_Question_Sets[Config Rollup],Table_Question_Sets[[#This Row],[Config Use Row]]),"")</f>
        <v/>
      </c>
      <c r="BQ93" s="7" t="str">
        <f ca="1">IF(ISNUMBER(Table_Question_Sets[[#This Row],[Config Use Row]]),INDEX(Table_Question_Sets[Config Keys Nested Rollup],Table_Question_Sets[[#This Row],[Config Use Row]]),"")</f>
        <v/>
      </c>
      <c r="BR93" s="7" t="str">
        <f ca="1">IF(ISNUMBER(Table_Question_Sets[[#This Row],[Config Use Row]]),INDEX(Table_Question_Sets[Calculation Rollup],Table_Question_Sets[[#This Row],[Config Use Row]]),"")</f>
        <v/>
      </c>
    </row>
  </sheetData>
  <sheetProtection insertRows="0" deleteRows="0"/>
  <dataValidations count="4">
    <dataValidation type="whole" allowBlank="1" showInputMessage="1" showErrorMessage="1" sqref="L1:M4 AP88:AP89 AP94:AP1048576" xr:uid="{00000000-0002-0000-0000-000000000000}">
      <formula1>0</formula1>
      <formula2>10</formula2>
    </dataValidation>
    <dataValidation type="list" allowBlank="1" showInputMessage="1" showErrorMessage="1" sqref="H5:H93" xr:uid="{00000000-0002-0000-0000-000002000000}">
      <formula1>Select_Data_Type</formula1>
    </dataValidation>
    <dataValidation type="list" allowBlank="1" showInputMessage="1" showErrorMessage="1" sqref="N5:N93" xr:uid="{00000000-0002-0000-0000-000003000000}">
      <formula1>Select_Yes_No</formula1>
    </dataValidation>
    <dataValidation type="list" allowBlank="1" showInputMessage="1" showErrorMessage="1" sqref="I1:I1048576" xr:uid="{00000000-0002-0000-0000-000001000000}">
      <formula1>Select_Input_Type</formula1>
    </dataValidation>
  </dataValidation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1F5F34"/>
  </sheetPr>
  <dimension ref="B1:CQ14"/>
  <sheetViews>
    <sheetView workbookViewId="0" xr3:uid="{958C4451-9541-5A59-BF78-D2F731DF1C81}">
      <pane xSplit="8" topLeftCell="I1" activePane="topRight" state="frozen"/>
      <selection pane="topRight" activeCell="I7" sqref="I7"/>
    </sheetView>
  </sheetViews>
  <sheetFormatPr defaultColWidth="9.125" defaultRowHeight="21" customHeight="1"/>
  <cols>
    <col min="1" max="1" width="9.125" style="2" customWidth="1"/>
    <col min="2" max="2" width="27.25" style="2" customWidth="1"/>
    <col min="3" max="3" width="15.25" style="2" hidden="1" customWidth="1"/>
    <col min="4" max="4" width="16.375" style="2" hidden="1" customWidth="1"/>
    <col min="5" max="8" width="21.875" style="2" hidden="1" customWidth="1"/>
    <col min="9" max="22" width="10.75" style="2" customWidth="1"/>
    <col min="23" max="23" width="17.875" style="2" customWidth="1"/>
    <col min="24" max="24" width="9.25" style="2" customWidth="1"/>
    <col min="25" max="25" width="7.125" style="2" customWidth="1"/>
    <col min="26" max="29" width="3.625" style="2" customWidth="1"/>
    <col min="30" max="30" width="8.375" style="2" customWidth="1"/>
    <col min="31" max="31" width="21.375" style="2" customWidth="1"/>
    <col min="32" max="32" width="57.125" style="2" customWidth="1"/>
    <col min="33" max="34" width="28.625" style="2" customWidth="1"/>
    <col min="35" max="46" width="21.375" style="2" customWidth="1"/>
    <col min="47" max="50" width="17.875" style="2" customWidth="1"/>
    <col min="51" max="80" width="7.125" style="2" customWidth="1"/>
    <col min="81" max="85" width="14.25" style="2" customWidth="1"/>
    <col min="86" max="95" width="28.375" style="2" customWidth="1"/>
    <col min="96" max="97" width="8.75" style="2" customWidth="1"/>
    <col min="98" max="98" width="23" style="2" customWidth="1"/>
    <col min="99" max="99" width="17" style="2" customWidth="1"/>
    <col min="100" max="100" width="19.375" style="2" customWidth="1"/>
    <col min="101" max="101" width="17.25" style="2" customWidth="1"/>
    <col min="102" max="102" width="22.125" style="2" customWidth="1"/>
    <col min="103" max="103" width="42.125" style="2" customWidth="1"/>
    <col min="104" max="104" width="21.875" style="2" customWidth="1"/>
    <col min="105" max="105" width="32.75" style="2" customWidth="1"/>
    <col min="106" max="109" width="15.125" style="2" customWidth="1"/>
    <col min="110" max="110" width="15.25" style="2" customWidth="1"/>
    <col min="111" max="111" width="25.25" style="2" customWidth="1"/>
    <col min="112" max="112" width="32.25" style="2" customWidth="1"/>
    <col min="113" max="113" width="24.625" style="2" customWidth="1"/>
    <col min="114" max="115" width="15.25" style="2" customWidth="1"/>
    <col min="116" max="117" width="16.25" style="2" customWidth="1"/>
    <col min="118" max="118" width="80.125" style="2" customWidth="1"/>
    <col min="119" max="121" width="16.25" style="2" customWidth="1"/>
    <col min="122" max="122" width="21.375" style="2" customWidth="1"/>
    <col min="123" max="125" width="81" style="2" customWidth="1"/>
    <col min="126" max="126" width="22.25" style="2" customWidth="1"/>
    <col min="127" max="127" width="19.625" style="2" customWidth="1"/>
    <col min="128" max="128" width="16" style="2" customWidth="1"/>
    <col min="129" max="16384" width="9.125" style="2"/>
  </cols>
  <sheetData>
    <row r="1" spans="2:95" ht="21" customHeight="1">
      <c r="I1" s="37"/>
      <c r="J1" s="37"/>
      <c r="K1" s="37"/>
      <c r="L1" s="37"/>
      <c r="M1" s="37"/>
      <c r="N1" s="37"/>
      <c r="O1" s="37"/>
      <c r="P1" s="37"/>
      <c r="Q1" s="37"/>
      <c r="R1" s="37"/>
      <c r="S1" s="14"/>
      <c r="T1" s="14"/>
      <c r="X1" s="37"/>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row>
    <row r="2" spans="2:95" ht="47.25" thickBot="1">
      <c r="B2" s="12" t="s">
        <v>300</v>
      </c>
      <c r="C2" s="12"/>
      <c r="D2" s="12"/>
      <c r="E2" s="12"/>
      <c r="F2" s="12"/>
      <c r="G2" s="12"/>
      <c r="H2" s="12"/>
      <c r="I2" s="33"/>
      <c r="J2" s="33"/>
      <c r="K2" s="33"/>
      <c r="L2" s="33"/>
      <c r="M2" s="33"/>
      <c r="N2" s="33"/>
      <c r="O2" s="33"/>
      <c r="P2" s="33"/>
      <c r="Q2" s="33"/>
      <c r="R2" s="33"/>
      <c r="S2" s="15"/>
      <c r="T2" s="15"/>
      <c r="U2" s="12"/>
      <c r="V2" s="12"/>
      <c r="W2" s="12"/>
      <c r="X2" s="33"/>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2"/>
      <c r="CO2" s="12"/>
      <c r="CP2" s="15"/>
      <c r="CQ2" s="12"/>
    </row>
    <row r="3" spans="2:95" ht="21" customHeight="1">
      <c r="I3" s="37"/>
      <c r="J3" s="37"/>
      <c r="K3" s="37"/>
      <c r="L3" s="37"/>
      <c r="M3" s="37"/>
      <c r="N3" s="37"/>
      <c r="O3" s="37"/>
      <c r="P3" s="37"/>
      <c r="Q3" s="37"/>
      <c r="R3" s="37"/>
      <c r="S3" s="14"/>
      <c r="T3" s="14"/>
      <c r="X3" s="37"/>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row>
    <row r="4" spans="2:95" ht="15">
      <c r="B4" t="s">
        <v>1</v>
      </c>
      <c r="C4" t="s">
        <v>2</v>
      </c>
      <c r="D4" t="s">
        <v>3</v>
      </c>
      <c r="E4" t="s">
        <v>4</v>
      </c>
      <c r="F4" t="s">
        <v>301</v>
      </c>
      <c r="G4" t="s">
        <v>302</v>
      </c>
      <c r="H4" t="s">
        <v>5</v>
      </c>
      <c r="I4" s="51" t="s">
        <v>303</v>
      </c>
      <c r="J4" s="51" t="s">
        <v>304</v>
      </c>
      <c r="K4" s="51" t="s">
        <v>305</v>
      </c>
      <c r="L4" s="51" t="s">
        <v>306</v>
      </c>
      <c r="M4" s="51" t="s">
        <v>307</v>
      </c>
      <c r="N4" s="51" t="s">
        <v>308</v>
      </c>
      <c r="O4" s="51" t="s">
        <v>309</v>
      </c>
      <c r="P4" s="51" t="s">
        <v>310</v>
      </c>
      <c r="Q4" s="51" t="s">
        <v>311</v>
      </c>
      <c r="R4" s="51" t="s">
        <v>312</v>
      </c>
      <c r="S4" s="18" t="s">
        <v>313</v>
      </c>
      <c r="T4" s="18" t="s">
        <v>314</v>
      </c>
      <c r="U4" t="s">
        <v>7</v>
      </c>
      <c r="V4" s="90" t="s">
        <v>8</v>
      </c>
      <c r="W4" s="90" t="s">
        <v>9</v>
      </c>
      <c r="X4" s="90" t="s">
        <v>10</v>
      </c>
      <c r="Y4" s="39" t="s">
        <v>13</v>
      </c>
      <c r="Z4" s="39" t="s">
        <v>14</v>
      </c>
      <c r="AA4" s="39" t="s">
        <v>15</v>
      </c>
      <c r="AB4" s="39" t="s">
        <v>16</v>
      </c>
      <c r="AC4" s="39" t="s">
        <v>17</v>
      </c>
      <c r="AD4" s="39" t="s">
        <v>18</v>
      </c>
      <c r="AE4" s="1" t="s">
        <v>19</v>
      </c>
      <c r="AF4" s="1" t="s">
        <v>20</v>
      </c>
      <c r="AG4" t="s">
        <v>21</v>
      </c>
      <c r="AH4" t="s">
        <v>22</v>
      </c>
      <c r="AI4" t="s">
        <v>23</v>
      </c>
      <c r="AJ4" t="s">
        <v>24</v>
      </c>
      <c r="AK4" t="s">
        <v>25</v>
      </c>
      <c r="AL4" t="s">
        <v>26</v>
      </c>
      <c r="AM4" t="s">
        <v>28</v>
      </c>
      <c r="AN4" t="s">
        <v>29</v>
      </c>
      <c r="AO4" t="s">
        <v>30</v>
      </c>
      <c r="AP4" t="s">
        <v>31</v>
      </c>
      <c r="AQ4" t="s">
        <v>32</v>
      </c>
      <c r="AR4" t="s">
        <v>33</v>
      </c>
      <c r="AS4" t="s">
        <v>34</v>
      </c>
      <c r="AT4" t="s">
        <v>40</v>
      </c>
      <c r="AU4" t="s">
        <v>42</v>
      </c>
      <c r="AV4" t="s">
        <v>43</v>
      </c>
      <c r="AW4" s="1" t="s">
        <v>45</v>
      </c>
      <c r="AX4" s="1" t="s">
        <v>46</v>
      </c>
      <c r="AY4" t="s">
        <v>315</v>
      </c>
      <c r="AZ4" t="s">
        <v>316</v>
      </c>
      <c r="BA4" t="s">
        <v>317</v>
      </c>
      <c r="BB4" t="s">
        <v>318</v>
      </c>
      <c r="BC4" t="s">
        <v>319</v>
      </c>
      <c r="BD4" t="s">
        <v>320</v>
      </c>
      <c r="BE4" t="s">
        <v>321</v>
      </c>
      <c r="BF4" t="s">
        <v>322</v>
      </c>
      <c r="BG4" t="s">
        <v>323</v>
      </c>
      <c r="BH4" t="s">
        <v>324</v>
      </c>
      <c r="BI4" t="s">
        <v>325</v>
      </c>
      <c r="BJ4" t="s">
        <v>326</v>
      </c>
      <c r="BK4" t="s">
        <v>327</v>
      </c>
      <c r="BL4" t="s">
        <v>328</v>
      </c>
      <c r="BM4" t="s">
        <v>329</v>
      </c>
      <c r="BN4" t="s">
        <v>330</v>
      </c>
      <c r="BO4" t="s">
        <v>331</v>
      </c>
      <c r="BP4" t="s">
        <v>332</v>
      </c>
      <c r="BQ4" t="s">
        <v>333</v>
      </c>
      <c r="BR4" t="s">
        <v>334</v>
      </c>
      <c r="BS4" t="s">
        <v>335</v>
      </c>
      <c r="BT4" t="s">
        <v>336</v>
      </c>
      <c r="BU4" t="s">
        <v>337</v>
      </c>
      <c r="BV4" t="s">
        <v>338</v>
      </c>
      <c r="BW4" t="s">
        <v>339</v>
      </c>
      <c r="BX4" t="s">
        <v>340</v>
      </c>
      <c r="BY4" t="s">
        <v>341</v>
      </c>
      <c r="BZ4" t="s">
        <v>342</v>
      </c>
      <c r="CA4" t="s">
        <v>343</v>
      </c>
      <c r="CB4" t="s">
        <v>344</v>
      </c>
      <c r="CC4" t="s">
        <v>38</v>
      </c>
      <c r="CD4" t="s">
        <v>65</v>
      </c>
      <c r="CE4" s="39" t="s">
        <v>50</v>
      </c>
      <c r="CF4" s="39" t="s">
        <v>51</v>
      </c>
      <c r="CG4" s="1" t="s">
        <v>52</v>
      </c>
      <c r="CH4" s="1" t="s">
        <v>53</v>
      </c>
      <c r="CI4" s="1" t="s">
        <v>55</v>
      </c>
      <c r="CJ4" s="1" t="s">
        <v>56</v>
      </c>
      <c r="CK4" s="1" t="s">
        <v>57</v>
      </c>
      <c r="CL4" s="90" t="s">
        <v>58</v>
      </c>
      <c r="CM4" s="90" t="s">
        <v>59</v>
      </c>
      <c r="CN4" s="7" t="s">
        <v>60</v>
      </c>
      <c r="CO4" s="8" t="s">
        <v>61</v>
      </c>
      <c r="CP4" s="1" t="s">
        <v>67</v>
      </c>
      <c r="CQ4" s="8" t="s">
        <v>68</v>
      </c>
    </row>
    <row r="5" spans="2:95" ht="29.25" thickBot="1">
      <c r="B5" s="30" t="s">
        <v>345</v>
      </c>
      <c r="C5" s="3" t="s">
        <v>71</v>
      </c>
      <c r="D5" s="3" t="str">
        <f ca="1">IF(Table_Repeating_Question_Sets[[#This Row],[Header]]="Yes","",
IF(INDIRECT(SUBSTITUTE(ADDRESS(1,COLUMN(),4),"1","")&amp;ROW()-1)="",
INDIRECT(SUBSTITUTE(ADDRESS(1,COLUMN(Table_Repeating_Question_Sets[[#This Row],[Property]]),4),"1","")&amp;ROW()-1),
INDIRECT(SUBSTITUTE(ADDRESS(1,COLUMN(),4),"1","")&amp;ROW()-1)))</f>
        <v/>
      </c>
      <c r="E5"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repeating1</v>
      </c>
      <c r="F5" s="3" t="str">
        <f ca="1">IF(Table_Repeating_Question_Sets[[#This Row],[Header]]="Yes","",IF(INDIRECT(SUBSTITUTE(ADDRESS(1,COLUMN(),4),"1","")&amp;ROW()-1)="",
INDIRECT(SUBSTITUTE(ADDRESS(1,COLUMN(Table_Repeating_Question_Sets[[#This Row],[Property]]),4),"1","")&amp;ROW()-1),INDIRECT(SUBSTITUTE(ADDRESS(1,COLUMN(),4),"1","")&amp;ROW()-1)))</f>
        <v/>
      </c>
      <c r="G5"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[XX].repeating1</v>
      </c>
      <c r="H5" s="3" t="str">
        <f>IF(Table_Repeating_Question_Sets[[#This Row],[Header]]="Yes","",IF(Table_Repeating_Question_Sets[[#This Row],[Property]]&lt;&gt;"",SUBSTITUTE(Table_Repeating_Question_Sets[[#This Row],[Property]]," ",""),""))</f>
        <v/>
      </c>
      <c r="I5" s="35"/>
      <c r="J5" s="35"/>
      <c r="K5" s="35"/>
      <c r="L5" s="35"/>
      <c r="M5" s="35"/>
      <c r="N5" s="35"/>
      <c r="O5" s="35"/>
      <c r="P5" s="35"/>
      <c r="Q5" s="35"/>
      <c r="R5" s="35"/>
      <c r="S5" s="19"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5" s="19" t="str">
        <f>IF(Table_Repeating_Question_Sets[[#This Row],[Header]]&lt;&gt;"Yes",COUNTA(Table_Repeating_Question_Sets[[#This Row],[Value 1]:[Value 10]]),"")</f>
        <v/>
      </c>
      <c r="U5" s="3"/>
      <c r="V5" s="3"/>
      <c r="W5" s="3"/>
      <c r="X5" s="45"/>
      <c r="Y5" s="3"/>
      <c r="Z5" s="3"/>
      <c r="AA5" s="3"/>
      <c r="AB5" s="3"/>
      <c r="AC5" s="3"/>
      <c r="AD5" s="3"/>
      <c r="AE5" s="3"/>
      <c r="AF5" s="3"/>
      <c r="AG5" s="3"/>
      <c r="AH5" s="3"/>
      <c r="AI5" s="3"/>
      <c r="AJ5" s="3"/>
      <c r="AK5" s="3"/>
      <c r="AL5" s="3"/>
      <c r="AM5" s="3"/>
      <c r="AN5" s="3"/>
      <c r="AO5" s="3"/>
      <c r="AP5" s="3"/>
      <c r="AQ5" s="3"/>
      <c r="AR5" s="3"/>
      <c r="AS5" s="3"/>
      <c r="AT5" s="3"/>
      <c r="AU5" s="3"/>
      <c r="AV5" s="3"/>
      <c r="AW5" s="3"/>
      <c r="AX5" s="3"/>
      <c r="AY5" s="3" t="str">
        <f ca="1">IF(Table_Repeating_Question_Sets[[#This Row],[Header]]="Yes","",_xlfn.NUMBERVALUE(INDIRECT(SUBSTITUTE(ADDRESS(1,COLUMN(Table_Repeating_Question_Sets[[#This Row],[Count 1]]),4),"1","")&amp;ROW(Table_Repeating_Question_Sets[[#This Row],[Count 1]])+1))+IF(Table_Repeating_Question_Sets[[#This Row],[Value 1]]&lt;&gt;"",1,0))</f>
        <v/>
      </c>
      <c r="AZ5"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5"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5" s="3" t="str">
        <f ca="1">IF(Table_Repeating_Question_Sets[[#This Row],[Header]]="Yes","",_xlfn.NUMBERVALUE(INDIRECT(SUBSTITUTE(ADDRESS(1,COLUMN(Table_Repeating_Question_Sets[[#This Row],[Count 2]]),4),"1","")&amp;ROW(Table_Repeating_Question_Sets[[#This Row],[Count 2]])+1))+IF(Table_Repeating_Question_Sets[[#This Row],[Value 2]]&lt;&gt;"",1,0))</f>
        <v/>
      </c>
      <c r="BC5"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5"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5" s="3" t="str">
        <f ca="1">IF(Table_Repeating_Question_Sets[[#This Row],[Header]]="Yes","",_xlfn.NUMBERVALUE(INDIRECT(SUBSTITUTE(ADDRESS(1,COLUMN(Table_Repeating_Question_Sets[[#This Row],[Count 3]]),4),"1","")&amp;ROW(Table_Repeating_Question_Sets[[#This Row],[Count 3]])+1))+IF(Table_Repeating_Question_Sets[[#This Row],[Value 3]]&lt;&gt;"",1,0))</f>
        <v/>
      </c>
      <c r="BF5"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5"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5" s="3" t="str">
        <f ca="1">IF(Table_Repeating_Question_Sets[[#This Row],[Header]]="Yes","",_xlfn.NUMBERVALUE(INDIRECT(SUBSTITUTE(ADDRESS(1,COLUMN(Table_Repeating_Question_Sets[[#This Row],[Count 4]]),4),"1","")&amp;ROW(Table_Repeating_Question_Sets[[#This Row],[Count 4]])+1))+IF(Table_Repeating_Question_Sets[[#This Row],[Value 4]]&lt;&gt;"",1,0))</f>
        <v/>
      </c>
      <c r="BI5"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5"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5" s="3" t="str">
        <f ca="1">IF(Table_Repeating_Question_Sets[[#This Row],[Header]]="Yes","",_xlfn.NUMBERVALUE(INDIRECT(SUBSTITUTE(ADDRESS(1,COLUMN(Table_Repeating_Question_Sets[[#This Row],[Count 5]]),4),"1","")&amp;ROW(Table_Repeating_Question_Sets[[#This Row],[Count 5]])+1))+IF(Table_Repeating_Question_Sets[[#This Row],[Value 5]]&lt;&gt;"",1,0))</f>
        <v/>
      </c>
      <c r="BL5"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5"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5" s="3" t="str">
        <f ca="1">IF(Table_Repeating_Question_Sets[[#This Row],[Header]]="Yes","",_xlfn.NUMBERVALUE(INDIRECT(SUBSTITUTE(ADDRESS(1,COLUMN(Table_Repeating_Question_Sets[[#This Row],[Count 6]]),4),"1","")&amp;ROW(Table_Repeating_Question_Sets[[#This Row],[Count 6]])+1))+IF(Table_Repeating_Question_Sets[[#This Row],[Value 6]]&lt;&gt;"",1,0))</f>
        <v/>
      </c>
      <c r="BO5"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5"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5" s="3" t="str">
        <f ca="1">IF(Table_Repeating_Question_Sets[[#This Row],[Header]]="Yes","",_xlfn.NUMBERVALUE(INDIRECT(SUBSTITUTE(ADDRESS(1,COLUMN(Table_Repeating_Question_Sets[[#This Row],[Count 7]]),4),"1","")&amp;ROW(Table_Repeating_Question_Sets[[#This Row],[Count 7]])+1))+IF(Table_Repeating_Question_Sets[[#This Row],[Value 7]]&lt;&gt;"",1,0))</f>
        <v/>
      </c>
      <c r="BR5"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5"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5" s="3" t="str">
        <f ca="1">IF(Table_Repeating_Question_Sets[[#This Row],[Header]]="Yes","",_xlfn.NUMBERVALUE(INDIRECT(SUBSTITUTE(ADDRESS(1,COLUMN(Table_Repeating_Question_Sets[[#This Row],[Count 8]]),4),"1","")&amp;ROW(Table_Repeating_Question_Sets[[#This Row],[Count 8]])+1))+IF(Table_Repeating_Question_Sets[[#This Row],[Value 8]]&lt;&gt;"",1,0))</f>
        <v/>
      </c>
      <c r="BU5"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5"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5" s="3" t="str">
        <f ca="1">IF(Table_Repeating_Question_Sets[[#This Row],[Header]]="Yes","",_xlfn.NUMBERVALUE(INDIRECT(SUBSTITUTE(ADDRESS(1,COLUMN(Table_Repeating_Question_Sets[[#This Row],[Count 9]]),4),"1","")&amp;ROW(Table_Repeating_Question_Sets[[#This Row],[Count 9]])+1))+IF(Table_Repeating_Question_Sets[[#This Row],[Value 9]]&lt;&gt;"",1,0))</f>
        <v/>
      </c>
      <c r="BX5"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5"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5" s="3" t="str">
        <f ca="1">IF(Table_Repeating_Question_Sets[[#This Row],[Header]]="Yes","",_xlfn.NUMBERVALUE(INDIRECT(SUBSTITUTE(ADDRESS(1,COLUMN(Table_Repeating_Question_Sets[[#This Row],[Count 10]]),4),"1","")&amp;ROW(Table_Repeating_Question_Sets[[#This Row],[Count 10]])+1))+IF(Table_Repeating_Question_Sets[[#This Row],[Value 10]]&lt;&gt;"",1,0))</f>
        <v/>
      </c>
      <c r="CA5"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5"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5"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5"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5"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5" s="3" t="str">
        <f t="array" aca="1" ref="CG5"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5"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5"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5"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5" s="3" t="str">
        <f xml:space="preserve">
IF(Table_Repeating_Question_Sets[[#This Row],[Row]]="Yes","]},{""className"": ""row"",""fieldGroup"": [","")&amp;
Table_Repeating_Question_Sets[[#This Row],[Config Field]]</f>
        <v/>
      </c>
      <c r="CL5"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"repeating1":[{"className": "row","fieldGroup":[]}],</v>
      </c>
      <c r="CM5"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1</v>
      </c>
      <c r="CN5" s="30" t="str">
        <f>IF(AND(Table_Repeating_Question_Sets[[#This Row],[Header]]="",Table_Repeating_Question_Sets[[#This Row],[Property]]&lt;&gt;"",Table_Repeating_Question_Sets[[#This Row],[Field Type]]&lt;&gt;""),
""""&amp;Table_Repeating_Question_Sets[[#This Row],[Key]]&amp;"""","")</f>
        <v/>
      </c>
      <c r="CO5" s="30"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"repeating1":[],</v>
      </c>
      <c r="CP5" s="3" t="str">
        <f ca="1">IF(ISNUMBER(Table_Repeating_Question_Sets[[#This Row],[Config Use Row]]),INDEX(Table_Repeating_Question_Sets[Config Rollup],Table_Repeating_Question_Sets[[#This Row],[Config Use Row]]),"")</f>
        <v>"repeating1":[{"className": "row","fieldGroup":[]}],</v>
      </c>
      <c r="CQ5" s="30" t="str">
        <f ca="1">IF(ISNUMBER(Table_Repeating_Question_Sets[[#This Row],[Config Use Row]]),INDEX(Table_Repeating_Question_Sets[Config Keys Nested Rollup],Table_Repeating_Question_Sets[[#This Row],[Config Use Row]]),"")</f>
        <v>"repeating1":[],</v>
      </c>
    </row>
    <row r="6" spans="2:95" s="13" customFormat="1" ht="21" hidden="1" customHeight="1">
      <c r="B6" s="7"/>
      <c r="C6" s="7"/>
      <c r="D6" s="7" t="str">
        <f ca="1">IF(Table_Repeating_Question_Sets[[#This Row],[Header]]="Yes","",
IF(INDIRECT(SUBSTITUTE(ADDRESS(1,COLUMN(),4),"1","")&amp;ROW()-1)="",
INDIRECT(SUBSTITUTE(ADDRESS(1,COLUMN(Table_Repeating_Question_Sets[[#This Row],[Property]]),4),"1","")&amp;ROW()-1),
INDIRECT(SUBSTITUTE(ADDRESS(1,COLUMN(),4),"1","")&amp;ROW()-1)))</f>
        <v>Repeating 1</v>
      </c>
      <c r="E6"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6" s="7" t="str">
        <f ca="1">IF(Table_Repeating_Question_Sets[[#This Row],[Header]]="Yes","",IF(INDIRECT(SUBSTITUTE(ADDRESS(1,COLUMN(),4),"1","")&amp;ROW()-1)="",
INDIRECT(SUBSTITUTE(ADDRESS(1,COLUMN(Table_Repeating_Question_Sets[[#This Row],[Property]]),4),"1","")&amp;ROW()-1),INDIRECT(SUBSTITUTE(ADDRESS(1,COLUMN(),4),"1","")&amp;ROW()-1)))</f>
        <v>Repeating 1</v>
      </c>
      <c r="G6"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6" s="7" t="str">
        <f>IF(Table_Repeating_Question_Sets[[#This Row],[Header]]="Yes","",IF(Table_Repeating_Question_Sets[[#This Row],[Property]]&lt;&gt;"",SUBSTITUTE(Table_Repeating_Question_Sets[[#This Row],[Property]]," ",""),""))</f>
        <v/>
      </c>
      <c r="I6" s="52"/>
      <c r="J6" s="52"/>
      <c r="K6" s="52"/>
      <c r="L6" s="52"/>
      <c r="M6" s="52"/>
      <c r="N6" s="52"/>
      <c r="O6" s="52"/>
      <c r="P6" s="52"/>
      <c r="Q6" s="52"/>
      <c r="R6" s="52"/>
      <c r="S6" s="53">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6" s="53">
        <f>IF(Table_Repeating_Question_Sets[[#This Row],[Header]]&lt;&gt;"Yes",COUNTA(Table_Repeating_Question_Sets[[#This Row],[Value 1]:[Value 10]]),"")</f>
        <v>0</v>
      </c>
      <c r="U6" s="7"/>
      <c r="V6" s="7"/>
      <c r="W6" s="7"/>
      <c r="X6" s="46"/>
      <c r="Y6" s="7"/>
      <c r="Z6" s="7"/>
      <c r="AA6" s="7"/>
      <c r="AB6" s="7"/>
      <c r="AC6" s="7"/>
      <c r="AD6" s="7"/>
      <c r="AE6" s="7"/>
      <c r="AF6" s="7"/>
      <c r="AG6" s="7"/>
      <c r="AH6" s="7"/>
      <c r="AI6" s="7"/>
      <c r="AJ6" s="7"/>
      <c r="AK6" s="7"/>
      <c r="AL6" s="7"/>
      <c r="AM6" s="7"/>
      <c r="AN6" s="7"/>
      <c r="AO6" s="7"/>
      <c r="AP6" s="7"/>
      <c r="AQ6" s="7"/>
      <c r="AR6" s="7"/>
      <c r="AS6" s="7"/>
      <c r="AT6" s="7"/>
      <c r="AU6" s="7"/>
      <c r="AV6" s="7"/>
      <c r="AW6" s="7"/>
      <c r="AX6" s="7"/>
      <c r="AY6" s="7">
        <f ca="1">IF(Table_Repeating_Question_Sets[[#This Row],[Header]]="Yes","",_xlfn.NUMBERVALUE(INDIRECT(SUBSTITUTE(ADDRESS(1,COLUMN(Table_Repeating_Question_Sets[[#This Row],[Count 1]]),4),"1","")&amp;ROW(Table_Repeating_Question_Sets[[#This Row],[Count 1]])+1))+IF(Table_Repeating_Question_Sets[[#This Row],[Value 1]]&lt;&gt;"",1,0))</f>
        <v>0</v>
      </c>
      <c r="AZ6"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6"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6" s="7">
        <f ca="1">IF(Table_Repeating_Question_Sets[[#This Row],[Header]]="Yes","",_xlfn.NUMBERVALUE(INDIRECT(SUBSTITUTE(ADDRESS(1,COLUMN(Table_Repeating_Question_Sets[[#This Row],[Count 2]]),4),"1","")&amp;ROW(Table_Repeating_Question_Sets[[#This Row],[Count 2]])+1))+IF(Table_Repeating_Question_Sets[[#This Row],[Value 2]]&lt;&gt;"",1,0))</f>
        <v>0</v>
      </c>
      <c r="BC6"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6"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6" s="7">
        <f ca="1">IF(Table_Repeating_Question_Sets[[#This Row],[Header]]="Yes","",_xlfn.NUMBERVALUE(INDIRECT(SUBSTITUTE(ADDRESS(1,COLUMN(Table_Repeating_Question_Sets[[#This Row],[Count 3]]),4),"1","")&amp;ROW(Table_Repeating_Question_Sets[[#This Row],[Count 3]])+1))+IF(Table_Repeating_Question_Sets[[#This Row],[Value 3]]&lt;&gt;"",1,0))</f>
        <v>0</v>
      </c>
      <c r="BF6"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6"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6" s="7">
        <f ca="1">IF(Table_Repeating_Question_Sets[[#This Row],[Header]]="Yes","",_xlfn.NUMBERVALUE(INDIRECT(SUBSTITUTE(ADDRESS(1,COLUMN(Table_Repeating_Question_Sets[[#This Row],[Count 4]]),4),"1","")&amp;ROW(Table_Repeating_Question_Sets[[#This Row],[Count 4]])+1))+IF(Table_Repeating_Question_Sets[[#This Row],[Value 4]]&lt;&gt;"",1,0))</f>
        <v>0</v>
      </c>
      <c r="BI6"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6"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6" s="7">
        <f ca="1">IF(Table_Repeating_Question_Sets[[#This Row],[Header]]="Yes","",_xlfn.NUMBERVALUE(INDIRECT(SUBSTITUTE(ADDRESS(1,COLUMN(Table_Repeating_Question_Sets[[#This Row],[Count 5]]),4),"1","")&amp;ROW(Table_Repeating_Question_Sets[[#This Row],[Count 5]])+1))+IF(Table_Repeating_Question_Sets[[#This Row],[Value 5]]&lt;&gt;"",1,0))</f>
        <v>0</v>
      </c>
      <c r="BL6"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6"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6" s="7">
        <f ca="1">IF(Table_Repeating_Question_Sets[[#This Row],[Header]]="Yes","",_xlfn.NUMBERVALUE(INDIRECT(SUBSTITUTE(ADDRESS(1,COLUMN(Table_Repeating_Question_Sets[[#This Row],[Count 6]]),4),"1","")&amp;ROW(Table_Repeating_Question_Sets[[#This Row],[Count 6]])+1))+IF(Table_Repeating_Question_Sets[[#This Row],[Value 6]]&lt;&gt;"",1,0))</f>
        <v>0</v>
      </c>
      <c r="BO6"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6"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6" s="7">
        <f ca="1">IF(Table_Repeating_Question_Sets[[#This Row],[Header]]="Yes","",_xlfn.NUMBERVALUE(INDIRECT(SUBSTITUTE(ADDRESS(1,COLUMN(Table_Repeating_Question_Sets[[#This Row],[Count 7]]),4),"1","")&amp;ROW(Table_Repeating_Question_Sets[[#This Row],[Count 7]])+1))+IF(Table_Repeating_Question_Sets[[#This Row],[Value 7]]&lt;&gt;"",1,0))</f>
        <v>0</v>
      </c>
      <c r="BR6"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6"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6" s="7">
        <f ca="1">IF(Table_Repeating_Question_Sets[[#This Row],[Header]]="Yes","",_xlfn.NUMBERVALUE(INDIRECT(SUBSTITUTE(ADDRESS(1,COLUMN(Table_Repeating_Question_Sets[[#This Row],[Count 8]]),4),"1","")&amp;ROW(Table_Repeating_Question_Sets[[#This Row],[Count 8]])+1))+IF(Table_Repeating_Question_Sets[[#This Row],[Value 8]]&lt;&gt;"",1,0))</f>
        <v>0</v>
      </c>
      <c r="BU6"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6"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6" s="7">
        <f ca="1">IF(Table_Repeating_Question_Sets[[#This Row],[Header]]="Yes","",_xlfn.NUMBERVALUE(INDIRECT(SUBSTITUTE(ADDRESS(1,COLUMN(Table_Repeating_Question_Sets[[#This Row],[Count 9]]),4),"1","")&amp;ROW(Table_Repeating_Question_Sets[[#This Row],[Count 9]])+1))+IF(Table_Repeating_Question_Sets[[#This Row],[Value 9]]&lt;&gt;"",1,0))</f>
        <v>0</v>
      </c>
      <c r="BX6"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6"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6" s="7">
        <f ca="1">IF(Table_Repeating_Question_Sets[[#This Row],[Header]]="Yes","",_xlfn.NUMBERVALUE(INDIRECT(SUBSTITUTE(ADDRESS(1,COLUMN(Table_Repeating_Question_Sets[[#This Row],[Count 10]]),4),"1","")&amp;ROW(Table_Repeating_Question_Sets[[#This Row],[Count 10]])+1))+IF(Table_Repeating_Question_Sets[[#This Row],[Value 10]]&lt;&gt;"",1,0))</f>
        <v>0</v>
      </c>
      <c r="CA6"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6"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6"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6"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6"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6"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6" s="7" t="str">
        <f t="array" aca="1" ref="CG6"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6"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6"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6"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6" s="7" t="str">
        <f xml:space="preserve">
IF(Table_Repeating_Question_Sets[[#This Row],[Row]]="Yes","]},{""className"": ""row"",""fieldGroup"": [","")&amp;
Table_Repeating_Question_Sets[[#This Row],[Config Field]]</f>
        <v/>
      </c>
      <c r="CL6"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6"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3</v>
      </c>
      <c r="CN6" s="7" t="str">
        <f>IF(AND(Table_Repeating_Question_Sets[[#This Row],[Header]]="",Table_Repeating_Question_Sets[[#This Row],[Property]]&lt;&gt;"",Table_Repeating_Question_Sets[[#This Row],[Field Type]]&lt;&gt;""),
""""&amp;Table_Repeating_Question_Sets[[#This Row],[Key]]&amp;"""","")</f>
        <v/>
      </c>
      <c r="CO6"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6" s="7" t="str">
        <f ca="1">IF(ISNUMBER(Table_Repeating_Question_Sets[[#This Row],[Config Use Row]]),INDEX(Table_Repeating_Question_Sets[Config Rollup],Table_Repeating_Question_Sets[[#This Row],[Config Use Row]]),"")</f>
        <v>"repeating2":[{"className": "row","fieldGroup":[]}],</v>
      </c>
      <c r="CQ6" s="7" t="str">
        <f ca="1">IF(ISNUMBER(Table_Repeating_Question_Sets[[#This Row],[Config Use Row]]),INDEX(Table_Repeating_Question_Sets[Config Keys Nested Rollup],Table_Repeating_Question_Sets[[#This Row],[Config Use Row]]),"")</f>
        <v>"repeating2":[],</v>
      </c>
    </row>
    <row r="7" spans="2:95" ht="29.25" thickBot="1">
      <c r="B7" s="30" t="s">
        <v>346</v>
      </c>
      <c r="C7" s="3" t="s">
        <v>71</v>
      </c>
      <c r="D7" s="3" t="str">
        <f ca="1">IF(Table_Repeating_Question_Sets[[#This Row],[Header]]="Yes","",
IF(INDIRECT(SUBSTITUTE(ADDRESS(1,COLUMN(),4),"1","")&amp;ROW()-1)="",
INDIRECT(SUBSTITUTE(ADDRESS(1,COLUMN(Table_Repeating_Question_Sets[[#This Row],[Property]]),4),"1","")&amp;ROW()-1),
INDIRECT(SUBSTITUTE(ADDRESS(1,COLUMN(),4),"1","")&amp;ROW()-1)))</f>
        <v/>
      </c>
      <c r="E7"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repeating2</v>
      </c>
      <c r="F7" s="3" t="str">
        <f ca="1">IF(Table_Repeating_Question_Sets[[#This Row],[Header]]="Yes","",IF(INDIRECT(SUBSTITUTE(ADDRESS(1,COLUMN(),4),"1","")&amp;ROW()-1)="",
INDIRECT(SUBSTITUTE(ADDRESS(1,COLUMN(Table_Repeating_Question_Sets[[#This Row],[Property]]),4),"1","")&amp;ROW()-1),INDIRECT(SUBSTITUTE(ADDRESS(1,COLUMN(),4),"1","")&amp;ROW()-1)))</f>
        <v/>
      </c>
      <c r="G7"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[XX].repeating2</v>
      </c>
      <c r="H7" s="3" t="str">
        <f>IF(Table_Repeating_Question_Sets[[#This Row],[Header]]="Yes","",IF(Table_Repeating_Question_Sets[[#This Row],[Property]]&lt;&gt;"",SUBSTITUTE(Table_Repeating_Question_Sets[[#This Row],[Property]]," ",""),""))</f>
        <v/>
      </c>
      <c r="I7" s="35"/>
      <c r="J7" s="35"/>
      <c r="K7" s="35"/>
      <c r="L7" s="35"/>
      <c r="M7" s="35"/>
      <c r="N7" s="35"/>
      <c r="O7" s="35"/>
      <c r="P7" s="35"/>
      <c r="Q7" s="35"/>
      <c r="R7" s="35"/>
      <c r="S7" s="19"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7" s="19" t="str">
        <f>IF(Table_Repeating_Question_Sets[[#This Row],[Header]]&lt;&gt;"Yes",COUNTA(Table_Repeating_Question_Sets[[#This Row],[Value 1]:[Value 10]]),"")</f>
        <v/>
      </c>
      <c r="U7" s="3"/>
      <c r="V7" s="3"/>
      <c r="W7" s="3"/>
      <c r="X7" s="45"/>
      <c r="Y7" s="3"/>
      <c r="Z7" s="3"/>
      <c r="AA7" s="3"/>
      <c r="AB7" s="3"/>
      <c r="AC7" s="3"/>
      <c r="AD7" s="3"/>
      <c r="AE7" s="3"/>
      <c r="AF7" s="3"/>
      <c r="AG7" s="3"/>
      <c r="AH7" s="3"/>
      <c r="AI7" s="3"/>
      <c r="AJ7" s="3"/>
      <c r="AK7" s="3"/>
      <c r="AL7" s="3"/>
      <c r="AM7" s="3"/>
      <c r="AN7" s="3"/>
      <c r="AO7" s="3"/>
      <c r="AP7" s="3"/>
      <c r="AQ7" s="3"/>
      <c r="AR7" s="3"/>
      <c r="AS7" s="3"/>
      <c r="AT7" s="3"/>
      <c r="AU7" s="3"/>
      <c r="AV7" s="3"/>
      <c r="AW7" s="3"/>
      <c r="AX7" s="3"/>
      <c r="AY7" s="3" t="str">
        <f ca="1">IF(Table_Repeating_Question_Sets[[#This Row],[Header]]="Yes","",_xlfn.NUMBERVALUE(INDIRECT(SUBSTITUTE(ADDRESS(1,COLUMN(Table_Repeating_Question_Sets[[#This Row],[Count 1]]),4),"1","")&amp;ROW(Table_Repeating_Question_Sets[[#This Row],[Count 1]])+1))+IF(Table_Repeating_Question_Sets[[#This Row],[Value 1]]&lt;&gt;"",1,0))</f>
        <v/>
      </c>
      <c r="AZ7"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7"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7" s="3" t="str">
        <f ca="1">IF(Table_Repeating_Question_Sets[[#This Row],[Header]]="Yes","",_xlfn.NUMBERVALUE(INDIRECT(SUBSTITUTE(ADDRESS(1,COLUMN(Table_Repeating_Question_Sets[[#This Row],[Count 2]]),4),"1","")&amp;ROW(Table_Repeating_Question_Sets[[#This Row],[Count 2]])+1))+IF(Table_Repeating_Question_Sets[[#This Row],[Value 2]]&lt;&gt;"",1,0))</f>
        <v/>
      </c>
      <c r="BC7"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7"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7" s="3" t="str">
        <f ca="1">IF(Table_Repeating_Question_Sets[[#This Row],[Header]]="Yes","",_xlfn.NUMBERVALUE(INDIRECT(SUBSTITUTE(ADDRESS(1,COLUMN(Table_Repeating_Question_Sets[[#This Row],[Count 3]]),4),"1","")&amp;ROW(Table_Repeating_Question_Sets[[#This Row],[Count 3]])+1))+IF(Table_Repeating_Question_Sets[[#This Row],[Value 3]]&lt;&gt;"",1,0))</f>
        <v/>
      </c>
      <c r="BF7"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7"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7" s="3" t="str">
        <f ca="1">IF(Table_Repeating_Question_Sets[[#This Row],[Header]]="Yes","",_xlfn.NUMBERVALUE(INDIRECT(SUBSTITUTE(ADDRESS(1,COLUMN(Table_Repeating_Question_Sets[[#This Row],[Count 4]]),4),"1","")&amp;ROW(Table_Repeating_Question_Sets[[#This Row],[Count 4]])+1))+IF(Table_Repeating_Question_Sets[[#This Row],[Value 4]]&lt;&gt;"",1,0))</f>
        <v/>
      </c>
      <c r="BI7"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7"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7" s="3" t="str">
        <f ca="1">IF(Table_Repeating_Question_Sets[[#This Row],[Header]]="Yes","",_xlfn.NUMBERVALUE(INDIRECT(SUBSTITUTE(ADDRESS(1,COLUMN(Table_Repeating_Question_Sets[[#This Row],[Count 5]]),4),"1","")&amp;ROW(Table_Repeating_Question_Sets[[#This Row],[Count 5]])+1))+IF(Table_Repeating_Question_Sets[[#This Row],[Value 5]]&lt;&gt;"",1,0))</f>
        <v/>
      </c>
      <c r="BL7"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7"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7" s="3" t="str">
        <f ca="1">IF(Table_Repeating_Question_Sets[[#This Row],[Header]]="Yes","",_xlfn.NUMBERVALUE(INDIRECT(SUBSTITUTE(ADDRESS(1,COLUMN(Table_Repeating_Question_Sets[[#This Row],[Count 6]]),4),"1","")&amp;ROW(Table_Repeating_Question_Sets[[#This Row],[Count 6]])+1))+IF(Table_Repeating_Question_Sets[[#This Row],[Value 6]]&lt;&gt;"",1,0))</f>
        <v/>
      </c>
      <c r="BO7"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7"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7" s="3" t="str">
        <f ca="1">IF(Table_Repeating_Question_Sets[[#This Row],[Header]]="Yes","",_xlfn.NUMBERVALUE(INDIRECT(SUBSTITUTE(ADDRESS(1,COLUMN(Table_Repeating_Question_Sets[[#This Row],[Count 7]]),4),"1","")&amp;ROW(Table_Repeating_Question_Sets[[#This Row],[Count 7]])+1))+IF(Table_Repeating_Question_Sets[[#This Row],[Value 7]]&lt;&gt;"",1,0))</f>
        <v/>
      </c>
      <c r="BR7"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7"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7" s="3" t="str">
        <f ca="1">IF(Table_Repeating_Question_Sets[[#This Row],[Header]]="Yes","",_xlfn.NUMBERVALUE(INDIRECT(SUBSTITUTE(ADDRESS(1,COLUMN(Table_Repeating_Question_Sets[[#This Row],[Count 8]]),4),"1","")&amp;ROW(Table_Repeating_Question_Sets[[#This Row],[Count 8]])+1))+IF(Table_Repeating_Question_Sets[[#This Row],[Value 8]]&lt;&gt;"",1,0))</f>
        <v/>
      </c>
      <c r="BU7"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7"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7" s="3" t="str">
        <f ca="1">IF(Table_Repeating_Question_Sets[[#This Row],[Header]]="Yes","",_xlfn.NUMBERVALUE(INDIRECT(SUBSTITUTE(ADDRESS(1,COLUMN(Table_Repeating_Question_Sets[[#This Row],[Count 9]]),4),"1","")&amp;ROW(Table_Repeating_Question_Sets[[#This Row],[Count 9]])+1))+IF(Table_Repeating_Question_Sets[[#This Row],[Value 9]]&lt;&gt;"",1,0))</f>
        <v/>
      </c>
      <c r="BX7"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7"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7" s="3" t="str">
        <f ca="1">IF(Table_Repeating_Question_Sets[[#This Row],[Header]]="Yes","",_xlfn.NUMBERVALUE(INDIRECT(SUBSTITUTE(ADDRESS(1,COLUMN(Table_Repeating_Question_Sets[[#This Row],[Count 10]]),4),"1","")&amp;ROW(Table_Repeating_Question_Sets[[#This Row],[Count 10]])+1))+IF(Table_Repeating_Question_Sets[[#This Row],[Value 10]]&lt;&gt;"",1,0))</f>
        <v/>
      </c>
      <c r="CA7"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7"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7"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7"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7"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7"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7" s="3" t="str">
        <f t="array" aca="1" ref="CG7"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7"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7"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7"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7" s="3" t="str">
        <f xml:space="preserve">
IF(Table_Repeating_Question_Sets[[#This Row],[Row]]="Yes","]},{""className"": ""row"",""fieldGroup"": [","")&amp;
Table_Repeating_Question_Sets[[#This Row],[Config Field]]</f>
        <v/>
      </c>
      <c r="CL7"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"repeating2":[{"className": "row","fieldGroup":[]}],</v>
      </c>
      <c r="CM7"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5</v>
      </c>
      <c r="CN7" s="30" t="str">
        <f>IF(AND(Table_Repeating_Question_Sets[[#This Row],[Header]]="",Table_Repeating_Question_Sets[[#This Row],[Property]]&lt;&gt;"",Table_Repeating_Question_Sets[[#This Row],[Field Type]]&lt;&gt;""),
""""&amp;Table_Repeating_Question_Sets[[#This Row],[Key]]&amp;"""","")</f>
        <v/>
      </c>
      <c r="CO7" s="30"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"repeating2":[],</v>
      </c>
      <c r="CP7" s="3" t="str">
        <f ca="1">IF(ISNUMBER(Table_Repeating_Question_Sets[[#This Row],[Config Use Row]]),INDEX(Table_Repeating_Question_Sets[Config Rollup],Table_Repeating_Question_Sets[[#This Row],[Config Use Row]]),"")</f>
        <v>"repeating3":[{"className": "row","fieldGroup":[]}],</v>
      </c>
      <c r="CQ7" s="30" t="str">
        <f ca="1">IF(ISNUMBER(Table_Repeating_Question_Sets[[#This Row],[Config Use Row]]),INDEX(Table_Repeating_Question_Sets[Config Keys Nested Rollup],Table_Repeating_Question_Sets[[#This Row],[Config Use Row]]),"")</f>
        <v>"repeating3":[],</v>
      </c>
    </row>
    <row r="8" spans="2:95" s="13" customFormat="1" ht="21" hidden="1" customHeight="1">
      <c r="B8" s="7"/>
      <c r="C8" s="7"/>
      <c r="D8" s="7" t="str">
        <f ca="1">IF(Table_Repeating_Question_Sets[[#This Row],[Header]]="Yes","",
IF(INDIRECT(SUBSTITUTE(ADDRESS(1,COLUMN(),4),"1","")&amp;ROW()-1)="",
INDIRECT(SUBSTITUTE(ADDRESS(1,COLUMN(Table_Repeating_Question_Sets[[#This Row],[Property]]),4),"1","")&amp;ROW()-1),
INDIRECT(SUBSTITUTE(ADDRESS(1,COLUMN(),4),"1","")&amp;ROW()-1)))</f>
        <v>Repeating 2</v>
      </c>
      <c r="E8"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8" s="7" t="str">
        <f ca="1">IF(Table_Repeating_Question_Sets[[#This Row],[Header]]="Yes","",IF(INDIRECT(SUBSTITUTE(ADDRESS(1,COLUMN(),4),"1","")&amp;ROW()-1)="",
INDIRECT(SUBSTITUTE(ADDRESS(1,COLUMN(Table_Repeating_Question_Sets[[#This Row],[Property]]),4),"1","")&amp;ROW()-1),INDIRECT(SUBSTITUTE(ADDRESS(1,COLUMN(),4),"1","")&amp;ROW()-1)))</f>
        <v>Repeating 2</v>
      </c>
      <c r="G8"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8" s="7" t="str">
        <f>IF(Table_Repeating_Question_Sets[[#This Row],[Header]]="Yes","",IF(Table_Repeating_Question_Sets[[#This Row],[Property]]&lt;&gt;"",SUBSTITUTE(Table_Repeating_Question_Sets[[#This Row],[Property]]," ",""),""))</f>
        <v/>
      </c>
      <c r="I8" s="52"/>
      <c r="J8" s="52"/>
      <c r="K8" s="52"/>
      <c r="L8" s="52"/>
      <c r="M8" s="52"/>
      <c r="N8" s="52"/>
      <c r="O8" s="52"/>
      <c r="P8" s="52"/>
      <c r="Q8" s="52"/>
      <c r="R8" s="52"/>
      <c r="S8" s="53">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8" s="53">
        <f>IF(Table_Repeating_Question_Sets[[#This Row],[Header]]&lt;&gt;"Yes",COUNTA(Table_Repeating_Question_Sets[[#This Row],[Value 1]:[Value 10]]),"")</f>
        <v>0</v>
      </c>
      <c r="U8" s="7"/>
      <c r="V8" s="7"/>
      <c r="W8" s="7"/>
      <c r="X8" s="46"/>
      <c r="Y8" s="7"/>
      <c r="Z8" s="7"/>
      <c r="AA8" s="7"/>
      <c r="AB8" s="7"/>
      <c r="AC8" s="7"/>
      <c r="AD8" s="7"/>
      <c r="AE8" s="7"/>
      <c r="AF8" s="7"/>
      <c r="AG8" s="7"/>
      <c r="AH8" s="7"/>
      <c r="AI8" s="7"/>
      <c r="AJ8" s="7"/>
      <c r="AK8" s="7"/>
      <c r="AL8" s="7"/>
      <c r="AM8" s="7"/>
      <c r="AN8" s="7"/>
      <c r="AO8" s="7"/>
      <c r="AP8" s="7"/>
      <c r="AQ8" s="7"/>
      <c r="AR8" s="7"/>
      <c r="AS8" s="7"/>
      <c r="AT8" s="7"/>
      <c r="AU8" s="7"/>
      <c r="AV8" s="7"/>
      <c r="AW8" s="7"/>
      <c r="AX8" s="7"/>
      <c r="AY8" s="7">
        <f ca="1">IF(Table_Repeating_Question_Sets[[#This Row],[Header]]="Yes","",_xlfn.NUMBERVALUE(INDIRECT(SUBSTITUTE(ADDRESS(1,COLUMN(Table_Repeating_Question_Sets[[#This Row],[Count 1]]),4),"1","")&amp;ROW(Table_Repeating_Question_Sets[[#This Row],[Count 1]])+1))+IF(Table_Repeating_Question_Sets[[#This Row],[Value 1]]&lt;&gt;"",1,0))</f>
        <v>0</v>
      </c>
      <c r="AZ8"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8"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8" s="7">
        <f ca="1">IF(Table_Repeating_Question_Sets[[#This Row],[Header]]="Yes","",_xlfn.NUMBERVALUE(INDIRECT(SUBSTITUTE(ADDRESS(1,COLUMN(Table_Repeating_Question_Sets[[#This Row],[Count 2]]),4),"1","")&amp;ROW(Table_Repeating_Question_Sets[[#This Row],[Count 2]])+1))+IF(Table_Repeating_Question_Sets[[#This Row],[Value 2]]&lt;&gt;"",1,0))</f>
        <v>0</v>
      </c>
      <c r="BC8"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8"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8" s="7">
        <f ca="1">IF(Table_Repeating_Question_Sets[[#This Row],[Header]]="Yes","",_xlfn.NUMBERVALUE(INDIRECT(SUBSTITUTE(ADDRESS(1,COLUMN(Table_Repeating_Question_Sets[[#This Row],[Count 3]]),4),"1","")&amp;ROW(Table_Repeating_Question_Sets[[#This Row],[Count 3]])+1))+IF(Table_Repeating_Question_Sets[[#This Row],[Value 3]]&lt;&gt;"",1,0))</f>
        <v>0</v>
      </c>
      <c r="BF8"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8"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8" s="7">
        <f ca="1">IF(Table_Repeating_Question_Sets[[#This Row],[Header]]="Yes","",_xlfn.NUMBERVALUE(INDIRECT(SUBSTITUTE(ADDRESS(1,COLUMN(Table_Repeating_Question_Sets[[#This Row],[Count 4]]),4),"1","")&amp;ROW(Table_Repeating_Question_Sets[[#This Row],[Count 4]])+1))+IF(Table_Repeating_Question_Sets[[#This Row],[Value 4]]&lt;&gt;"",1,0))</f>
        <v>0</v>
      </c>
      <c r="BI8"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8"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8" s="7">
        <f ca="1">IF(Table_Repeating_Question_Sets[[#This Row],[Header]]="Yes","",_xlfn.NUMBERVALUE(INDIRECT(SUBSTITUTE(ADDRESS(1,COLUMN(Table_Repeating_Question_Sets[[#This Row],[Count 5]]),4),"1","")&amp;ROW(Table_Repeating_Question_Sets[[#This Row],[Count 5]])+1))+IF(Table_Repeating_Question_Sets[[#This Row],[Value 5]]&lt;&gt;"",1,0))</f>
        <v>0</v>
      </c>
      <c r="BL8"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8"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8" s="7">
        <f ca="1">IF(Table_Repeating_Question_Sets[[#This Row],[Header]]="Yes","",_xlfn.NUMBERVALUE(INDIRECT(SUBSTITUTE(ADDRESS(1,COLUMN(Table_Repeating_Question_Sets[[#This Row],[Count 6]]),4),"1","")&amp;ROW(Table_Repeating_Question_Sets[[#This Row],[Count 6]])+1))+IF(Table_Repeating_Question_Sets[[#This Row],[Value 6]]&lt;&gt;"",1,0))</f>
        <v>0</v>
      </c>
      <c r="BO8"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8"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8" s="7">
        <f ca="1">IF(Table_Repeating_Question_Sets[[#This Row],[Header]]="Yes","",_xlfn.NUMBERVALUE(INDIRECT(SUBSTITUTE(ADDRESS(1,COLUMN(Table_Repeating_Question_Sets[[#This Row],[Count 7]]),4),"1","")&amp;ROW(Table_Repeating_Question_Sets[[#This Row],[Count 7]])+1))+IF(Table_Repeating_Question_Sets[[#This Row],[Value 7]]&lt;&gt;"",1,0))</f>
        <v>0</v>
      </c>
      <c r="BR8"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8"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8" s="7">
        <f ca="1">IF(Table_Repeating_Question_Sets[[#This Row],[Header]]="Yes","",_xlfn.NUMBERVALUE(INDIRECT(SUBSTITUTE(ADDRESS(1,COLUMN(Table_Repeating_Question_Sets[[#This Row],[Count 8]]),4),"1","")&amp;ROW(Table_Repeating_Question_Sets[[#This Row],[Count 8]])+1))+IF(Table_Repeating_Question_Sets[[#This Row],[Value 8]]&lt;&gt;"",1,0))</f>
        <v>0</v>
      </c>
      <c r="BU8"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8"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8" s="7">
        <f ca="1">IF(Table_Repeating_Question_Sets[[#This Row],[Header]]="Yes","",_xlfn.NUMBERVALUE(INDIRECT(SUBSTITUTE(ADDRESS(1,COLUMN(Table_Repeating_Question_Sets[[#This Row],[Count 9]]),4),"1","")&amp;ROW(Table_Repeating_Question_Sets[[#This Row],[Count 9]])+1))+IF(Table_Repeating_Question_Sets[[#This Row],[Value 9]]&lt;&gt;"",1,0))</f>
        <v>0</v>
      </c>
      <c r="BX8"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8"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8" s="7">
        <f ca="1">IF(Table_Repeating_Question_Sets[[#This Row],[Header]]="Yes","",_xlfn.NUMBERVALUE(INDIRECT(SUBSTITUTE(ADDRESS(1,COLUMN(Table_Repeating_Question_Sets[[#This Row],[Count 10]]),4),"1","")&amp;ROW(Table_Repeating_Question_Sets[[#This Row],[Count 10]])+1))+IF(Table_Repeating_Question_Sets[[#This Row],[Value 10]]&lt;&gt;"",1,0))</f>
        <v>0</v>
      </c>
      <c r="CA8"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8"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8"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8"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8"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8"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8" s="7" t="str">
        <f t="array" aca="1" ref="CG8"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8"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8"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8"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8" s="7" t="str">
        <f xml:space="preserve">
IF(Table_Repeating_Question_Sets[[#This Row],[Row]]="Yes","]},{""className"": ""row"",""fieldGroup"": [","")&amp;
Table_Repeating_Question_Sets[[#This Row],[Config Field]]</f>
        <v/>
      </c>
      <c r="CL8"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8" s="7">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7</v>
      </c>
      <c r="CN8" s="7" t="str">
        <f>IF(AND(Table_Repeating_Question_Sets[[#This Row],[Header]]="",Table_Repeating_Question_Sets[[#This Row],[Property]]&lt;&gt;"",Table_Repeating_Question_Sets[[#This Row],[Field Type]]&lt;&gt;""),
""""&amp;Table_Repeating_Question_Sets[[#This Row],[Key]]&amp;"""","")</f>
        <v/>
      </c>
      <c r="CO8"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8" s="7" t="str">
        <f ca="1">IF(ISNUMBER(Table_Repeating_Question_Sets[[#This Row],[Config Use Row]]),INDEX(Table_Repeating_Question_Sets[Config Rollup],Table_Repeating_Question_Sets[[#This Row],[Config Use Row]]),"")</f>
        <v>"repeating4":[{"className": "row","fieldGroup":[]}],</v>
      </c>
      <c r="CQ8" s="7" t="str">
        <f ca="1">IF(ISNUMBER(Table_Repeating_Question_Sets[[#This Row],[Config Use Row]]),INDEX(Table_Repeating_Question_Sets[Config Keys Nested Rollup],Table_Repeating_Question_Sets[[#This Row],[Config Use Row]]),"")</f>
        <v>"repeating4":[],</v>
      </c>
    </row>
    <row r="9" spans="2:95" ht="29.25" thickBot="1">
      <c r="B9" s="30" t="s">
        <v>347</v>
      </c>
      <c r="C9" s="3" t="s">
        <v>71</v>
      </c>
      <c r="D9" s="3" t="str">
        <f ca="1">IF(Table_Repeating_Question_Sets[[#This Row],[Header]]="Yes","",
IF(INDIRECT(SUBSTITUTE(ADDRESS(1,COLUMN(),4),"1","")&amp;ROW()-1)="",
INDIRECT(SUBSTITUTE(ADDRESS(1,COLUMN(Table_Repeating_Question_Sets[[#This Row],[Property]]),4),"1","")&amp;ROW()-1),
INDIRECT(SUBSTITUTE(ADDRESS(1,COLUMN(),4),"1","")&amp;ROW()-1)))</f>
        <v/>
      </c>
      <c r="E9"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repeating3</v>
      </c>
      <c r="F9" s="3" t="str">
        <f ca="1">IF(Table_Repeating_Question_Sets[[#This Row],[Header]]="Yes","",IF(INDIRECT(SUBSTITUTE(ADDRESS(1,COLUMN(),4),"1","")&amp;ROW()-1)="",
INDIRECT(SUBSTITUTE(ADDRESS(1,COLUMN(Table_Repeating_Question_Sets[[#This Row],[Property]]),4),"1","")&amp;ROW()-1),INDIRECT(SUBSTITUTE(ADDRESS(1,COLUMN(),4),"1","")&amp;ROW()-1)))</f>
        <v/>
      </c>
      <c r="G9"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[XX].repeating3</v>
      </c>
      <c r="H9" s="3" t="str">
        <f>IF(Table_Repeating_Question_Sets[[#This Row],[Header]]="Yes","",IF(Table_Repeating_Question_Sets[[#This Row],[Property]]&lt;&gt;"",SUBSTITUTE(Table_Repeating_Question_Sets[[#This Row],[Property]]," ",""),""))</f>
        <v/>
      </c>
      <c r="I9" s="35"/>
      <c r="J9" s="35"/>
      <c r="K9" s="35"/>
      <c r="L9" s="35"/>
      <c r="M9" s="35"/>
      <c r="N9" s="35"/>
      <c r="O9" s="35"/>
      <c r="P9" s="35"/>
      <c r="Q9" s="35"/>
      <c r="R9" s="35"/>
      <c r="S9" s="19"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9" s="19" t="str">
        <f>IF(Table_Repeating_Question_Sets[[#This Row],[Header]]&lt;&gt;"Yes",COUNTA(Table_Repeating_Question_Sets[[#This Row],[Value 1]:[Value 10]]),"")</f>
        <v/>
      </c>
      <c r="U9" s="3"/>
      <c r="V9" s="3"/>
      <c r="W9" s="3"/>
      <c r="X9" s="45"/>
      <c r="Y9" s="3"/>
      <c r="Z9" s="3"/>
      <c r="AA9" s="3"/>
      <c r="AB9" s="3"/>
      <c r="AC9" s="3"/>
      <c r="AD9" s="3"/>
      <c r="AE9" s="3"/>
      <c r="AF9" s="3"/>
      <c r="AG9" s="3"/>
      <c r="AH9" s="3"/>
      <c r="AI9" s="3"/>
      <c r="AJ9" s="3"/>
      <c r="AK9" s="3"/>
      <c r="AL9" s="3"/>
      <c r="AM9" s="3"/>
      <c r="AN9" s="3"/>
      <c r="AO9" s="3"/>
      <c r="AP9" s="3"/>
      <c r="AQ9" s="3"/>
      <c r="AR9" s="3"/>
      <c r="AS9" s="3"/>
      <c r="AT9" s="3"/>
      <c r="AU9" s="3"/>
      <c r="AV9" s="3"/>
      <c r="AW9" s="3"/>
      <c r="AX9" s="3"/>
      <c r="AY9" s="3" t="str">
        <f ca="1">IF(Table_Repeating_Question_Sets[[#This Row],[Header]]="Yes","",_xlfn.NUMBERVALUE(INDIRECT(SUBSTITUTE(ADDRESS(1,COLUMN(Table_Repeating_Question_Sets[[#This Row],[Count 1]]),4),"1","")&amp;ROW(Table_Repeating_Question_Sets[[#This Row],[Count 1]])+1))+IF(Table_Repeating_Question_Sets[[#This Row],[Value 1]]&lt;&gt;"",1,0))</f>
        <v/>
      </c>
      <c r="AZ9"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9"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9" s="3" t="str">
        <f ca="1">IF(Table_Repeating_Question_Sets[[#This Row],[Header]]="Yes","",_xlfn.NUMBERVALUE(INDIRECT(SUBSTITUTE(ADDRESS(1,COLUMN(Table_Repeating_Question_Sets[[#This Row],[Count 2]]),4),"1","")&amp;ROW(Table_Repeating_Question_Sets[[#This Row],[Count 2]])+1))+IF(Table_Repeating_Question_Sets[[#This Row],[Value 2]]&lt;&gt;"",1,0))</f>
        <v/>
      </c>
      <c r="BC9"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9"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9" s="3" t="str">
        <f ca="1">IF(Table_Repeating_Question_Sets[[#This Row],[Header]]="Yes","",_xlfn.NUMBERVALUE(INDIRECT(SUBSTITUTE(ADDRESS(1,COLUMN(Table_Repeating_Question_Sets[[#This Row],[Count 3]]),4),"1","")&amp;ROW(Table_Repeating_Question_Sets[[#This Row],[Count 3]])+1))+IF(Table_Repeating_Question_Sets[[#This Row],[Value 3]]&lt;&gt;"",1,0))</f>
        <v/>
      </c>
      <c r="BF9"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9"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9" s="3" t="str">
        <f ca="1">IF(Table_Repeating_Question_Sets[[#This Row],[Header]]="Yes","",_xlfn.NUMBERVALUE(INDIRECT(SUBSTITUTE(ADDRESS(1,COLUMN(Table_Repeating_Question_Sets[[#This Row],[Count 4]]),4),"1","")&amp;ROW(Table_Repeating_Question_Sets[[#This Row],[Count 4]])+1))+IF(Table_Repeating_Question_Sets[[#This Row],[Value 4]]&lt;&gt;"",1,0))</f>
        <v/>
      </c>
      <c r="BI9"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9"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9" s="3" t="str">
        <f ca="1">IF(Table_Repeating_Question_Sets[[#This Row],[Header]]="Yes","",_xlfn.NUMBERVALUE(INDIRECT(SUBSTITUTE(ADDRESS(1,COLUMN(Table_Repeating_Question_Sets[[#This Row],[Count 5]]),4),"1","")&amp;ROW(Table_Repeating_Question_Sets[[#This Row],[Count 5]])+1))+IF(Table_Repeating_Question_Sets[[#This Row],[Value 5]]&lt;&gt;"",1,0))</f>
        <v/>
      </c>
      <c r="BL9"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9"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9" s="3" t="str">
        <f ca="1">IF(Table_Repeating_Question_Sets[[#This Row],[Header]]="Yes","",_xlfn.NUMBERVALUE(INDIRECT(SUBSTITUTE(ADDRESS(1,COLUMN(Table_Repeating_Question_Sets[[#This Row],[Count 6]]),4),"1","")&amp;ROW(Table_Repeating_Question_Sets[[#This Row],[Count 6]])+1))+IF(Table_Repeating_Question_Sets[[#This Row],[Value 6]]&lt;&gt;"",1,0))</f>
        <v/>
      </c>
      <c r="BO9"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9"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9" s="3" t="str">
        <f ca="1">IF(Table_Repeating_Question_Sets[[#This Row],[Header]]="Yes","",_xlfn.NUMBERVALUE(INDIRECT(SUBSTITUTE(ADDRESS(1,COLUMN(Table_Repeating_Question_Sets[[#This Row],[Count 7]]),4),"1","")&amp;ROW(Table_Repeating_Question_Sets[[#This Row],[Count 7]])+1))+IF(Table_Repeating_Question_Sets[[#This Row],[Value 7]]&lt;&gt;"",1,0))</f>
        <v/>
      </c>
      <c r="BR9"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9"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9" s="3" t="str">
        <f ca="1">IF(Table_Repeating_Question_Sets[[#This Row],[Header]]="Yes","",_xlfn.NUMBERVALUE(INDIRECT(SUBSTITUTE(ADDRESS(1,COLUMN(Table_Repeating_Question_Sets[[#This Row],[Count 8]]),4),"1","")&amp;ROW(Table_Repeating_Question_Sets[[#This Row],[Count 8]])+1))+IF(Table_Repeating_Question_Sets[[#This Row],[Value 8]]&lt;&gt;"",1,0))</f>
        <v/>
      </c>
      <c r="BU9"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9"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9" s="3" t="str">
        <f ca="1">IF(Table_Repeating_Question_Sets[[#This Row],[Header]]="Yes","",_xlfn.NUMBERVALUE(INDIRECT(SUBSTITUTE(ADDRESS(1,COLUMN(Table_Repeating_Question_Sets[[#This Row],[Count 9]]),4),"1","")&amp;ROW(Table_Repeating_Question_Sets[[#This Row],[Count 9]])+1))+IF(Table_Repeating_Question_Sets[[#This Row],[Value 9]]&lt;&gt;"",1,0))</f>
        <v/>
      </c>
      <c r="BX9"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9"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9" s="3" t="str">
        <f ca="1">IF(Table_Repeating_Question_Sets[[#This Row],[Header]]="Yes","",_xlfn.NUMBERVALUE(INDIRECT(SUBSTITUTE(ADDRESS(1,COLUMN(Table_Repeating_Question_Sets[[#This Row],[Count 10]]),4),"1","")&amp;ROW(Table_Repeating_Question_Sets[[#This Row],[Count 10]])+1))+IF(Table_Repeating_Question_Sets[[#This Row],[Value 10]]&lt;&gt;"",1,0))</f>
        <v/>
      </c>
      <c r="CA9"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9"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9"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9"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9"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9"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9" s="3" t="str">
        <f t="array" aca="1" ref="CG9"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9"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9"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9"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9" s="3" t="str">
        <f xml:space="preserve">
IF(Table_Repeating_Question_Sets[[#This Row],[Row]]="Yes","]},{""className"": ""row"",""fieldGroup"": [","")&amp;
Table_Repeating_Question_Sets[[#This Row],[Config Field]]</f>
        <v/>
      </c>
      <c r="CL9"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"repeating3":[{"className": "row","fieldGroup":[]}],</v>
      </c>
      <c r="CM9" s="3">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9</v>
      </c>
      <c r="CN9" s="30" t="str">
        <f>IF(AND(Table_Repeating_Question_Sets[[#This Row],[Header]]="",Table_Repeating_Question_Sets[[#This Row],[Property]]&lt;&gt;"",Table_Repeating_Question_Sets[[#This Row],[Field Type]]&lt;&gt;""),
""""&amp;Table_Repeating_Question_Sets[[#This Row],[Key]]&amp;"""","")</f>
        <v/>
      </c>
      <c r="CO9" s="30"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"repeating3":[],</v>
      </c>
      <c r="CP9" s="3" t="str">
        <f ca="1">IF(ISNUMBER(Table_Repeating_Question_Sets[[#This Row],[Config Use Row]]),INDEX(Table_Repeating_Question_Sets[Config Rollup],Table_Repeating_Question_Sets[[#This Row],[Config Use Row]]),"")</f>
        <v>"repeating5":[{"className": "row","fieldGroup":[]}],</v>
      </c>
      <c r="CQ9" s="30" t="str">
        <f ca="1">IF(ISNUMBER(Table_Repeating_Question_Sets[[#This Row],[Config Use Row]]),INDEX(Table_Repeating_Question_Sets[Config Keys Nested Rollup],Table_Repeating_Question_Sets[[#This Row],[Config Use Row]]),"")</f>
        <v>"repeating5":[],</v>
      </c>
    </row>
    <row r="10" spans="2:95" s="13" customFormat="1" ht="21" hidden="1" customHeight="1">
      <c r="B10" s="7"/>
      <c r="C10" s="7"/>
      <c r="D10" s="7" t="str">
        <f ca="1">IF(Table_Repeating_Question_Sets[[#This Row],[Header]]="Yes","",
IF(INDIRECT(SUBSTITUTE(ADDRESS(1,COLUMN(),4),"1","")&amp;ROW()-1)="",
INDIRECT(SUBSTITUTE(ADDRESS(1,COLUMN(Table_Repeating_Question_Sets[[#This Row],[Property]]),4),"1","")&amp;ROW()-1),
INDIRECT(SUBSTITUTE(ADDRESS(1,COLUMN(),4),"1","")&amp;ROW()-1)))</f>
        <v>Repeating 3</v>
      </c>
      <c r="E10"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0" s="7" t="str">
        <f ca="1">IF(Table_Repeating_Question_Sets[[#This Row],[Header]]="Yes","",IF(INDIRECT(SUBSTITUTE(ADDRESS(1,COLUMN(),4),"1","")&amp;ROW()-1)="",
INDIRECT(SUBSTITUTE(ADDRESS(1,COLUMN(Table_Repeating_Question_Sets[[#This Row],[Property]]),4),"1","")&amp;ROW()-1),INDIRECT(SUBSTITUTE(ADDRESS(1,COLUMN(),4),"1","")&amp;ROW()-1)))</f>
        <v>Repeating 3</v>
      </c>
      <c r="G10"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0" s="7" t="str">
        <f>IF(Table_Repeating_Question_Sets[[#This Row],[Header]]="Yes","",IF(Table_Repeating_Question_Sets[[#This Row],[Property]]&lt;&gt;"",SUBSTITUTE(Table_Repeating_Question_Sets[[#This Row],[Property]]," ",""),""))</f>
        <v/>
      </c>
      <c r="I10" s="52"/>
      <c r="J10" s="52"/>
      <c r="K10" s="52"/>
      <c r="L10" s="52"/>
      <c r="M10" s="52"/>
      <c r="N10" s="52"/>
      <c r="O10" s="52"/>
      <c r="P10" s="52"/>
      <c r="Q10" s="52"/>
      <c r="R10" s="52"/>
      <c r="S10" s="53">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0" s="53">
        <f>IF(Table_Repeating_Question_Sets[[#This Row],[Header]]&lt;&gt;"Yes",COUNTA(Table_Repeating_Question_Sets[[#This Row],[Value 1]:[Value 10]]),"")</f>
        <v>0</v>
      </c>
      <c r="U10" s="7"/>
      <c r="V10" s="7"/>
      <c r="W10" s="7"/>
      <c r="X10" s="46"/>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f ca="1">IF(Table_Repeating_Question_Sets[[#This Row],[Header]]="Yes","",_xlfn.NUMBERVALUE(INDIRECT(SUBSTITUTE(ADDRESS(1,COLUMN(Table_Repeating_Question_Sets[[#This Row],[Count 1]]),4),"1","")&amp;ROW(Table_Repeating_Question_Sets[[#This Row],[Count 1]])+1))+IF(Table_Repeating_Question_Sets[[#This Row],[Value 1]]&lt;&gt;"",1,0))</f>
        <v>0</v>
      </c>
      <c r="AZ10"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0"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0" s="7">
        <f ca="1">IF(Table_Repeating_Question_Sets[[#This Row],[Header]]="Yes","",_xlfn.NUMBERVALUE(INDIRECT(SUBSTITUTE(ADDRESS(1,COLUMN(Table_Repeating_Question_Sets[[#This Row],[Count 2]]),4),"1","")&amp;ROW(Table_Repeating_Question_Sets[[#This Row],[Count 2]])+1))+IF(Table_Repeating_Question_Sets[[#This Row],[Value 2]]&lt;&gt;"",1,0))</f>
        <v>0</v>
      </c>
      <c r="BC10"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0"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0" s="7">
        <f ca="1">IF(Table_Repeating_Question_Sets[[#This Row],[Header]]="Yes","",_xlfn.NUMBERVALUE(INDIRECT(SUBSTITUTE(ADDRESS(1,COLUMN(Table_Repeating_Question_Sets[[#This Row],[Count 3]]),4),"1","")&amp;ROW(Table_Repeating_Question_Sets[[#This Row],[Count 3]])+1))+IF(Table_Repeating_Question_Sets[[#This Row],[Value 3]]&lt;&gt;"",1,0))</f>
        <v>0</v>
      </c>
      <c r="BF10"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0"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0" s="7">
        <f ca="1">IF(Table_Repeating_Question_Sets[[#This Row],[Header]]="Yes","",_xlfn.NUMBERVALUE(INDIRECT(SUBSTITUTE(ADDRESS(1,COLUMN(Table_Repeating_Question_Sets[[#This Row],[Count 4]]),4),"1","")&amp;ROW(Table_Repeating_Question_Sets[[#This Row],[Count 4]])+1))+IF(Table_Repeating_Question_Sets[[#This Row],[Value 4]]&lt;&gt;"",1,0))</f>
        <v>0</v>
      </c>
      <c r="BI10"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0"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0" s="7">
        <f ca="1">IF(Table_Repeating_Question_Sets[[#This Row],[Header]]="Yes","",_xlfn.NUMBERVALUE(INDIRECT(SUBSTITUTE(ADDRESS(1,COLUMN(Table_Repeating_Question_Sets[[#This Row],[Count 5]]),4),"1","")&amp;ROW(Table_Repeating_Question_Sets[[#This Row],[Count 5]])+1))+IF(Table_Repeating_Question_Sets[[#This Row],[Value 5]]&lt;&gt;"",1,0))</f>
        <v>0</v>
      </c>
      <c r="BL10"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0"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0" s="7">
        <f ca="1">IF(Table_Repeating_Question_Sets[[#This Row],[Header]]="Yes","",_xlfn.NUMBERVALUE(INDIRECT(SUBSTITUTE(ADDRESS(1,COLUMN(Table_Repeating_Question_Sets[[#This Row],[Count 6]]),4),"1","")&amp;ROW(Table_Repeating_Question_Sets[[#This Row],[Count 6]])+1))+IF(Table_Repeating_Question_Sets[[#This Row],[Value 6]]&lt;&gt;"",1,0))</f>
        <v>0</v>
      </c>
      <c r="BO10"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0"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0" s="7">
        <f ca="1">IF(Table_Repeating_Question_Sets[[#This Row],[Header]]="Yes","",_xlfn.NUMBERVALUE(INDIRECT(SUBSTITUTE(ADDRESS(1,COLUMN(Table_Repeating_Question_Sets[[#This Row],[Count 7]]),4),"1","")&amp;ROW(Table_Repeating_Question_Sets[[#This Row],[Count 7]])+1))+IF(Table_Repeating_Question_Sets[[#This Row],[Value 7]]&lt;&gt;"",1,0))</f>
        <v>0</v>
      </c>
      <c r="BR10"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0"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0" s="7">
        <f ca="1">IF(Table_Repeating_Question_Sets[[#This Row],[Header]]="Yes","",_xlfn.NUMBERVALUE(INDIRECT(SUBSTITUTE(ADDRESS(1,COLUMN(Table_Repeating_Question_Sets[[#This Row],[Count 8]]),4),"1","")&amp;ROW(Table_Repeating_Question_Sets[[#This Row],[Count 8]])+1))+IF(Table_Repeating_Question_Sets[[#This Row],[Value 8]]&lt;&gt;"",1,0))</f>
        <v>0</v>
      </c>
      <c r="BU10"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0"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0" s="7">
        <f ca="1">IF(Table_Repeating_Question_Sets[[#This Row],[Header]]="Yes","",_xlfn.NUMBERVALUE(INDIRECT(SUBSTITUTE(ADDRESS(1,COLUMN(Table_Repeating_Question_Sets[[#This Row],[Count 9]]),4),"1","")&amp;ROW(Table_Repeating_Question_Sets[[#This Row],[Count 9]])+1))+IF(Table_Repeating_Question_Sets[[#This Row],[Value 9]]&lt;&gt;"",1,0))</f>
        <v>0</v>
      </c>
      <c r="BX10"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0"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0" s="7">
        <f ca="1">IF(Table_Repeating_Question_Sets[[#This Row],[Header]]="Yes","",_xlfn.NUMBERVALUE(INDIRECT(SUBSTITUTE(ADDRESS(1,COLUMN(Table_Repeating_Question_Sets[[#This Row],[Count 10]]),4),"1","")&amp;ROW(Table_Repeating_Question_Sets[[#This Row],[Count 10]])+1))+IF(Table_Repeating_Question_Sets[[#This Row],[Value 10]]&lt;&gt;"",1,0))</f>
        <v>0</v>
      </c>
      <c r="CA10"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0"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0"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0"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0"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0"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0" s="7" t="str">
        <f t="array" aca="1" ref="CG10"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0"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0"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0"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0" s="7" t="str">
        <f xml:space="preserve">
IF(Table_Repeating_Question_Sets[[#This Row],[Row]]="Yes","]},{""className"": ""row"",""fieldGroup"": [","")&amp;
Table_Repeating_Question_Sets[[#This Row],[Config Field]]</f>
        <v/>
      </c>
      <c r="CL10"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0"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0" s="7" t="str">
        <f>IF(AND(Table_Repeating_Question_Sets[[#This Row],[Header]]="",Table_Repeating_Question_Sets[[#This Row],[Property]]&lt;&gt;"",Table_Repeating_Question_Sets[[#This Row],[Field Type]]&lt;&gt;""),
""""&amp;Table_Repeating_Question_Sets[[#This Row],[Key]]&amp;"""","")</f>
        <v/>
      </c>
      <c r="CO10"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0" s="7" t="str">
        <f ca="1">IF(ISNUMBER(Table_Repeating_Question_Sets[[#This Row],[Config Use Row]]),INDEX(Table_Repeating_Question_Sets[Config Rollup],Table_Repeating_Question_Sets[[#This Row],[Config Use Row]]),"")</f>
        <v/>
      </c>
      <c r="CQ10" s="7" t="str">
        <f ca="1">IF(ISNUMBER(Table_Repeating_Question_Sets[[#This Row],[Config Use Row]]),INDEX(Table_Repeating_Question_Sets[Config Keys Nested Rollup],Table_Repeating_Question_Sets[[#This Row],[Config Use Row]]),"")</f>
        <v/>
      </c>
    </row>
    <row r="11" spans="2:95" ht="29.25" thickBot="1">
      <c r="B11" s="30" t="s">
        <v>348</v>
      </c>
      <c r="C11" s="3" t="s">
        <v>71</v>
      </c>
      <c r="D11" s="3" t="str">
        <f ca="1">IF(Table_Repeating_Question_Sets[[#This Row],[Header]]="Yes","",
IF(INDIRECT(SUBSTITUTE(ADDRESS(1,COLUMN(),4),"1","")&amp;ROW()-1)="",
INDIRECT(SUBSTITUTE(ADDRESS(1,COLUMN(Table_Repeating_Question_Sets[[#This Row],[Property]]),4),"1","")&amp;ROW()-1),
INDIRECT(SUBSTITUTE(ADDRESS(1,COLUMN(),4),"1","")&amp;ROW()-1)))</f>
        <v/>
      </c>
      <c r="E11"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repeating4</v>
      </c>
      <c r="F11" s="3" t="str">
        <f ca="1">IF(Table_Repeating_Question_Sets[[#This Row],[Header]]="Yes","",IF(INDIRECT(SUBSTITUTE(ADDRESS(1,COLUMN(),4),"1","")&amp;ROW()-1)="",
INDIRECT(SUBSTITUTE(ADDRESS(1,COLUMN(Table_Repeating_Question_Sets[[#This Row],[Property]]),4),"1","")&amp;ROW()-1),INDIRECT(SUBSTITUTE(ADDRESS(1,COLUMN(),4),"1","")&amp;ROW()-1)))</f>
        <v/>
      </c>
      <c r="G11"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[XX].repeating4</v>
      </c>
      <c r="H11" s="3" t="str">
        <f>IF(Table_Repeating_Question_Sets[[#This Row],[Header]]="Yes","",IF(Table_Repeating_Question_Sets[[#This Row],[Property]]&lt;&gt;"",SUBSTITUTE(Table_Repeating_Question_Sets[[#This Row],[Property]]," ",""),""))</f>
        <v/>
      </c>
      <c r="I11" s="35"/>
      <c r="J11" s="35"/>
      <c r="K11" s="35"/>
      <c r="L11" s="35"/>
      <c r="M11" s="35"/>
      <c r="N11" s="35"/>
      <c r="O11" s="35"/>
      <c r="P11" s="35"/>
      <c r="Q11" s="35"/>
      <c r="R11" s="35"/>
      <c r="S11" s="19"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1" s="19" t="str">
        <f>IF(Table_Repeating_Question_Sets[[#This Row],[Header]]&lt;&gt;"Yes",COUNTA(Table_Repeating_Question_Sets[[#This Row],[Value 1]:[Value 10]]),"")</f>
        <v/>
      </c>
      <c r="U11" s="3"/>
      <c r="V11" s="3"/>
      <c r="W11" s="3"/>
      <c r="X11" s="45"/>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t="str">
        <f ca="1">IF(Table_Repeating_Question_Sets[[#This Row],[Header]]="Yes","",_xlfn.NUMBERVALUE(INDIRECT(SUBSTITUTE(ADDRESS(1,COLUMN(Table_Repeating_Question_Sets[[#This Row],[Count 1]]),4),"1","")&amp;ROW(Table_Repeating_Question_Sets[[#This Row],[Count 1]])+1))+IF(Table_Repeating_Question_Sets[[#This Row],[Value 1]]&lt;&gt;"",1,0))</f>
        <v/>
      </c>
      <c r="AZ11"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1"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1" s="3" t="str">
        <f ca="1">IF(Table_Repeating_Question_Sets[[#This Row],[Header]]="Yes","",_xlfn.NUMBERVALUE(INDIRECT(SUBSTITUTE(ADDRESS(1,COLUMN(Table_Repeating_Question_Sets[[#This Row],[Count 2]]),4),"1","")&amp;ROW(Table_Repeating_Question_Sets[[#This Row],[Count 2]])+1))+IF(Table_Repeating_Question_Sets[[#This Row],[Value 2]]&lt;&gt;"",1,0))</f>
        <v/>
      </c>
      <c r="BC11"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1"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1" s="3" t="str">
        <f ca="1">IF(Table_Repeating_Question_Sets[[#This Row],[Header]]="Yes","",_xlfn.NUMBERVALUE(INDIRECT(SUBSTITUTE(ADDRESS(1,COLUMN(Table_Repeating_Question_Sets[[#This Row],[Count 3]]),4),"1","")&amp;ROW(Table_Repeating_Question_Sets[[#This Row],[Count 3]])+1))+IF(Table_Repeating_Question_Sets[[#This Row],[Value 3]]&lt;&gt;"",1,0))</f>
        <v/>
      </c>
      <c r="BF11"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1"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1" s="3" t="str">
        <f ca="1">IF(Table_Repeating_Question_Sets[[#This Row],[Header]]="Yes","",_xlfn.NUMBERVALUE(INDIRECT(SUBSTITUTE(ADDRESS(1,COLUMN(Table_Repeating_Question_Sets[[#This Row],[Count 4]]),4),"1","")&amp;ROW(Table_Repeating_Question_Sets[[#This Row],[Count 4]])+1))+IF(Table_Repeating_Question_Sets[[#This Row],[Value 4]]&lt;&gt;"",1,0))</f>
        <v/>
      </c>
      <c r="BI11"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1"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1" s="3" t="str">
        <f ca="1">IF(Table_Repeating_Question_Sets[[#This Row],[Header]]="Yes","",_xlfn.NUMBERVALUE(INDIRECT(SUBSTITUTE(ADDRESS(1,COLUMN(Table_Repeating_Question_Sets[[#This Row],[Count 5]]),4),"1","")&amp;ROW(Table_Repeating_Question_Sets[[#This Row],[Count 5]])+1))+IF(Table_Repeating_Question_Sets[[#This Row],[Value 5]]&lt;&gt;"",1,0))</f>
        <v/>
      </c>
      <c r="BL11"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1"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1" s="3" t="str">
        <f ca="1">IF(Table_Repeating_Question_Sets[[#This Row],[Header]]="Yes","",_xlfn.NUMBERVALUE(INDIRECT(SUBSTITUTE(ADDRESS(1,COLUMN(Table_Repeating_Question_Sets[[#This Row],[Count 6]]),4),"1","")&amp;ROW(Table_Repeating_Question_Sets[[#This Row],[Count 6]])+1))+IF(Table_Repeating_Question_Sets[[#This Row],[Value 6]]&lt;&gt;"",1,0))</f>
        <v/>
      </c>
      <c r="BO11"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1"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1" s="3" t="str">
        <f ca="1">IF(Table_Repeating_Question_Sets[[#This Row],[Header]]="Yes","",_xlfn.NUMBERVALUE(INDIRECT(SUBSTITUTE(ADDRESS(1,COLUMN(Table_Repeating_Question_Sets[[#This Row],[Count 7]]),4),"1","")&amp;ROW(Table_Repeating_Question_Sets[[#This Row],[Count 7]])+1))+IF(Table_Repeating_Question_Sets[[#This Row],[Value 7]]&lt;&gt;"",1,0))</f>
        <v/>
      </c>
      <c r="BR11"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1"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1" s="3" t="str">
        <f ca="1">IF(Table_Repeating_Question_Sets[[#This Row],[Header]]="Yes","",_xlfn.NUMBERVALUE(INDIRECT(SUBSTITUTE(ADDRESS(1,COLUMN(Table_Repeating_Question_Sets[[#This Row],[Count 8]]),4),"1","")&amp;ROW(Table_Repeating_Question_Sets[[#This Row],[Count 8]])+1))+IF(Table_Repeating_Question_Sets[[#This Row],[Value 8]]&lt;&gt;"",1,0))</f>
        <v/>
      </c>
      <c r="BU11"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1"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1" s="3" t="str">
        <f ca="1">IF(Table_Repeating_Question_Sets[[#This Row],[Header]]="Yes","",_xlfn.NUMBERVALUE(INDIRECT(SUBSTITUTE(ADDRESS(1,COLUMN(Table_Repeating_Question_Sets[[#This Row],[Count 9]]),4),"1","")&amp;ROW(Table_Repeating_Question_Sets[[#This Row],[Count 9]])+1))+IF(Table_Repeating_Question_Sets[[#This Row],[Value 9]]&lt;&gt;"",1,0))</f>
        <v/>
      </c>
      <c r="BX11"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1"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1" s="3" t="str">
        <f ca="1">IF(Table_Repeating_Question_Sets[[#This Row],[Header]]="Yes","",_xlfn.NUMBERVALUE(INDIRECT(SUBSTITUTE(ADDRESS(1,COLUMN(Table_Repeating_Question_Sets[[#This Row],[Count 10]]),4),"1","")&amp;ROW(Table_Repeating_Question_Sets[[#This Row],[Count 10]])+1))+IF(Table_Repeating_Question_Sets[[#This Row],[Value 10]]&lt;&gt;"",1,0))</f>
        <v/>
      </c>
      <c r="CA11"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1"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1"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1"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1"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1" s="3" t="str">
        <f t="array" aca="1" ref="CG11"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1"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1"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1"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1" s="3" t="str">
        <f xml:space="preserve">
IF(Table_Repeating_Question_Sets[[#This Row],[Row]]="Yes","]},{""className"": ""row"",""fieldGroup"": [","")&amp;
Table_Repeating_Question_Sets[[#This Row],[Config Field]]</f>
        <v/>
      </c>
      <c r="CL11"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"repeating4":[{"className": "row","fieldGroup":[]}],</v>
      </c>
      <c r="CM11"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1" s="30" t="str">
        <f>IF(AND(Table_Repeating_Question_Sets[[#This Row],[Header]]="",Table_Repeating_Question_Sets[[#This Row],[Property]]&lt;&gt;"",Table_Repeating_Question_Sets[[#This Row],[Field Type]]&lt;&gt;""),
""""&amp;Table_Repeating_Question_Sets[[#This Row],[Key]]&amp;"""","")</f>
        <v/>
      </c>
      <c r="CO11" s="30"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"repeating4":[],</v>
      </c>
      <c r="CP11" s="3" t="str">
        <f ca="1">IF(ISNUMBER(Table_Repeating_Question_Sets[[#This Row],[Config Use Row]]),INDEX(Table_Repeating_Question_Sets[Config Rollup],Table_Repeating_Question_Sets[[#This Row],[Config Use Row]]),"")</f>
        <v/>
      </c>
      <c r="CQ11" s="30" t="str">
        <f ca="1">IF(ISNUMBER(Table_Repeating_Question_Sets[[#This Row],[Config Use Row]]),INDEX(Table_Repeating_Question_Sets[Config Keys Nested Rollup],Table_Repeating_Question_Sets[[#This Row],[Config Use Row]]),"")</f>
        <v/>
      </c>
    </row>
    <row r="12" spans="2:95" s="13" customFormat="1" ht="21" hidden="1" customHeight="1">
      <c r="B12" s="7"/>
      <c r="C12" s="7"/>
      <c r="D12" s="7" t="str">
        <f ca="1">IF(Table_Repeating_Question_Sets[[#This Row],[Header]]="Yes","",
IF(INDIRECT(SUBSTITUTE(ADDRESS(1,COLUMN(),4),"1","")&amp;ROW()-1)="",
INDIRECT(SUBSTITUTE(ADDRESS(1,COLUMN(Table_Repeating_Question_Sets[[#This Row],[Property]]),4),"1","")&amp;ROW()-1),
INDIRECT(SUBSTITUTE(ADDRESS(1,COLUMN(),4),"1","")&amp;ROW()-1)))</f>
        <v>Repeating 4</v>
      </c>
      <c r="E12"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2" s="7" t="str">
        <f ca="1">IF(Table_Repeating_Question_Sets[[#This Row],[Header]]="Yes","",IF(INDIRECT(SUBSTITUTE(ADDRESS(1,COLUMN(),4),"1","")&amp;ROW()-1)="",
INDIRECT(SUBSTITUTE(ADDRESS(1,COLUMN(Table_Repeating_Question_Sets[[#This Row],[Property]]),4),"1","")&amp;ROW()-1),INDIRECT(SUBSTITUTE(ADDRESS(1,COLUMN(),4),"1","")&amp;ROW()-1)))</f>
        <v>Repeating 4</v>
      </c>
      <c r="G12"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2" s="7" t="str">
        <f>IF(Table_Repeating_Question_Sets[[#This Row],[Header]]="Yes","",IF(Table_Repeating_Question_Sets[[#This Row],[Property]]&lt;&gt;"",SUBSTITUTE(Table_Repeating_Question_Sets[[#This Row],[Property]]," ",""),""))</f>
        <v/>
      </c>
      <c r="I12" s="52"/>
      <c r="J12" s="52"/>
      <c r="K12" s="52"/>
      <c r="L12" s="52"/>
      <c r="M12" s="52"/>
      <c r="N12" s="52"/>
      <c r="O12" s="52"/>
      <c r="P12" s="52"/>
      <c r="Q12" s="52"/>
      <c r="R12" s="52"/>
      <c r="S12" s="53">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2" s="53">
        <f>IF(Table_Repeating_Question_Sets[[#This Row],[Header]]&lt;&gt;"Yes",COUNTA(Table_Repeating_Question_Sets[[#This Row],[Value 1]:[Value 10]]),"")</f>
        <v>0</v>
      </c>
      <c r="U12" s="7"/>
      <c r="V12" s="7"/>
      <c r="W12" s="7"/>
      <c r="X12" s="46"/>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f ca="1">IF(Table_Repeating_Question_Sets[[#This Row],[Header]]="Yes","",_xlfn.NUMBERVALUE(INDIRECT(SUBSTITUTE(ADDRESS(1,COLUMN(Table_Repeating_Question_Sets[[#This Row],[Count 1]]),4),"1","")&amp;ROW(Table_Repeating_Question_Sets[[#This Row],[Count 1]])+1))+IF(Table_Repeating_Question_Sets[[#This Row],[Value 1]]&lt;&gt;"",1,0))</f>
        <v>0</v>
      </c>
      <c r="AZ12"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2"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2" s="7">
        <f ca="1">IF(Table_Repeating_Question_Sets[[#This Row],[Header]]="Yes","",_xlfn.NUMBERVALUE(INDIRECT(SUBSTITUTE(ADDRESS(1,COLUMN(Table_Repeating_Question_Sets[[#This Row],[Count 2]]),4),"1","")&amp;ROW(Table_Repeating_Question_Sets[[#This Row],[Count 2]])+1))+IF(Table_Repeating_Question_Sets[[#This Row],[Value 2]]&lt;&gt;"",1,0))</f>
        <v>0</v>
      </c>
      <c r="BC12"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2"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2" s="7">
        <f ca="1">IF(Table_Repeating_Question_Sets[[#This Row],[Header]]="Yes","",_xlfn.NUMBERVALUE(INDIRECT(SUBSTITUTE(ADDRESS(1,COLUMN(Table_Repeating_Question_Sets[[#This Row],[Count 3]]),4),"1","")&amp;ROW(Table_Repeating_Question_Sets[[#This Row],[Count 3]])+1))+IF(Table_Repeating_Question_Sets[[#This Row],[Value 3]]&lt;&gt;"",1,0))</f>
        <v>0</v>
      </c>
      <c r="BF12"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2"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2" s="7">
        <f ca="1">IF(Table_Repeating_Question_Sets[[#This Row],[Header]]="Yes","",_xlfn.NUMBERVALUE(INDIRECT(SUBSTITUTE(ADDRESS(1,COLUMN(Table_Repeating_Question_Sets[[#This Row],[Count 4]]),4),"1","")&amp;ROW(Table_Repeating_Question_Sets[[#This Row],[Count 4]])+1))+IF(Table_Repeating_Question_Sets[[#This Row],[Value 4]]&lt;&gt;"",1,0))</f>
        <v>0</v>
      </c>
      <c r="BI12"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2"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2" s="7">
        <f ca="1">IF(Table_Repeating_Question_Sets[[#This Row],[Header]]="Yes","",_xlfn.NUMBERVALUE(INDIRECT(SUBSTITUTE(ADDRESS(1,COLUMN(Table_Repeating_Question_Sets[[#This Row],[Count 5]]),4),"1","")&amp;ROW(Table_Repeating_Question_Sets[[#This Row],[Count 5]])+1))+IF(Table_Repeating_Question_Sets[[#This Row],[Value 5]]&lt;&gt;"",1,0))</f>
        <v>0</v>
      </c>
      <c r="BL12"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2"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2" s="7">
        <f ca="1">IF(Table_Repeating_Question_Sets[[#This Row],[Header]]="Yes","",_xlfn.NUMBERVALUE(INDIRECT(SUBSTITUTE(ADDRESS(1,COLUMN(Table_Repeating_Question_Sets[[#This Row],[Count 6]]),4),"1","")&amp;ROW(Table_Repeating_Question_Sets[[#This Row],[Count 6]])+1))+IF(Table_Repeating_Question_Sets[[#This Row],[Value 6]]&lt;&gt;"",1,0))</f>
        <v>0</v>
      </c>
      <c r="BO12"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2"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2" s="7">
        <f ca="1">IF(Table_Repeating_Question_Sets[[#This Row],[Header]]="Yes","",_xlfn.NUMBERVALUE(INDIRECT(SUBSTITUTE(ADDRESS(1,COLUMN(Table_Repeating_Question_Sets[[#This Row],[Count 7]]),4),"1","")&amp;ROW(Table_Repeating_Question_Sets[[#This Row],[Count 7]])+1))+IF(Table_Repeating_Question_Sets[[#This Row],[Value 7]]&lt;&gt;"",1,0))</f>
        <v>0</v>
      </c>
      <c r="BR12"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2"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2" s="7">
        <f ca="1">IF(Table_Repeating_Question_Sets[[#This Row],[Header]]="Yes","",_xlfn.NUMBERVALUE(INDIRECT(SUBSTITUTE(ADDRESS(1,COLUMN(Table_Repeating_Question_Sets[[#This Row],[Count 8]]),4),"1","")&amp;ROW(Table_Repeating_Question_Sets[[#This Row],[Count 8]])+1))+IF(Table_Repeating_Question_Sets[[#This Row],[Value 8]]&lt;&gt;"",1,0))</f>
        <v>0</v>
      </c>
      <c r="BU12"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2"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2" s="7">
        <f ca="1">IF(Table_Repeating_Question_Sets[[#This Row],[Header]]="Yes","",_xlfn.NUMBERVALUE(INDIRECT(SUBSTITUTE(ADDRESS(1,COLUMN(Table_Repeating_Question_Sets[[#This Row],[Count 9]]),4),"1","")&amp;ROW(Table_Repeating_Question_Sets[[#This Row],[Count 9]])+1))+IF(Table_Repeating_Question_Sets[[#This Row],[Value 9]]&lt;&gt;"",1,0))</f>
        <v>0</v>
      </c>
      <c r="BX12"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2"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2" s="7">
        <f ca="1">IF(Table_Repeating_Question_Sets[[#This Row],[Header]]="Yes","",_xlfn.NUMBERVALUE(INDIRECT(SUBSTITUTE(ADDRESS(1,COLUMN(Table_Repeating_Question_Sets[[#This Row],[Count 10]]),4),"1","")&amp;ROW(Table_Repeating_Question_Sets[[#This Row],[Count 10]])+1))+IF(Table_Repeating_Question_Sets[[#This Row],[Value 10]]&lt;&gt;"",1,0))</f>
        <v>0</v>
      </c>
      <c r="CA12"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2"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2"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2"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2"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2"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2" s="7" t="str">
        <f t="array" aca="1" ref="CG12"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2"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2"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2"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2" s="7" t="str">
        <f xml:space="preserve">
IF(Table_Repeating_Question_Sets[[#This Row],[Row]]="Yes","]},{""className"": ""row"",""fieldGroup"": [","")&amp;
Table_Repeating_Question_Sets[[#This Row],[Config Field]]</f>
        <v/>
      </c>
      <c r="CL12"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2"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2" s="7" t="str">
        <f>IF(AND(Table_Repeating_Question_Sets[[#This Row],[Header]]="",Table_Repeating_Question_Sets[[#This Row],[Property]]&lt;&gt;"",Table_Repeating_Question_Sets[[#This Row],[Field Type]]&lt;&gt;""),
""""&amp;Table_Repeating_Question_Sets[[#This Row],[Key]]&amp;"""","")</f>
        <v/>
      </c>
      <c r="CO12"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2" s="7" t="str">
        <f ca="1">IF(ISNUMBER(Table_Repeating_Question_Sets[[#This Row],[Config Use Row]]),INDEX(Table_Repeating_Question_Sets[Config Rollup],Table_Repeating_Question_Sets[[#This Row],[Config Use Row]]),"")</f>
        <v/>
      </c>
      <c r="CQ12" s="7" t="str">
        <f ca="1">IF(ISNUMBER(Table_Repeating_Question_Sets[[#This Row],[Config Use Row]]),INDEX(Table_Repeating_Question_Sets[Config Keys Nested Rollup],Table_Repeating_Question_Sets[[#This Row],[Config Use Row]]),"")</f>
        <v/>
      </c>
    </row>
    <row r="13" spans="2:95" ht="29.25" thickBot="1">
      <c r="B13" s="30" t="s">
        <v>349</v>
      </c>
      <c r="C13" s="3" t="s">
        <v>71</v>
      </c>
      <c r="D13" s="3" t="str">
        <f ca="1">IF(Table_Repeating_Question_Sets[[#This Row],[Header]]="Yes","",
IF(INDIRECT(SUBSTITUTE(ADDRESS(1,COLUMN(),4),"1","")&amp;ROW()-1)="",
INDIRECT(SUBSTITUTE(ADDRESS(1,COLUMN(Table_Repeating_Question_Sets[[#This Row],[Property]]),4),"1","")&amp;ROW()-1),
INDIRECT(SUBSTITUTE(ADDRESS(1,COLUMN(),4),"1","")&amp;ROW()-1)))</f>
        <v/>
      </c>
      <c r="E13" s="3"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repeating5</v>
      </c>
      <c r="F13" s="3" t="str">
        <f ca="1">IF(Table_Repeating_Question_Sets[[#This Row],[Header]]="Yes","",IF(INDIRECT(SUBSTITUTE(ADDRESS(1,COLUMN(),4),"1","")&amp;ROW()-1)="",
INDIRECT(SUBSTITUTE(ADDRESS(1,COLUMN(Table_Repeating_Question_Sets[[#This Row],[Property]]),4),"1","")&amp;ROW()-1),INDIRECT(SUBSTITUTE(ADDRESS(1,COLUMN(),4),"1","")&amp;ROW()-1)))</f>
        <v/>
      </c>
      <c r="G13" s="3" t="str">
        <f ca="1">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[XX].repeating5</v>
      </c>
      <c r="H13" s="3" t="str">
        <f>IF(Table_Repeating_Question_Sets[[#This Row],[Header]]="Yes","",IF(Table_Repeating_Question_Sets[[#This Row],[Property]]&lt;&gt;"",SUBSTITUTE(Table_Repeating_Question_Sets[[#This Row],[Property]]," ",""),""))</f>
        <v/>
      </c>
      <c r="I13" s="35"/>
      <c r="J13" s="35"/>
      <c r="K13" s="35"/>
      <c r="L13" s="35"/>
      <c r="M13" s="35"/>
      <c r="N13" s="35"/>
      <c r="O13" s="35"/>
      <c r="P13" s="35"/>
      <c r="Q13" s="35"/>
      <c r="R13" s="35"/>
      <c r="S13" s="19" t="str">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
      </c>
      <c r="T13" s="19" t="str">
        <f>IF(Table_Repeating_Question_Sets[[#This Row],[Header]]&lt;&gt;"Yes",COUNTA(Table_Repeating_Question_Sets[[#This Row],[Value 1]:[Value 10]]),"")</f>
        <v/>
      </c>
      <c r="U13" s="3"/>
      <c r="V13" s="3"/>
      <c r="W13" s="3"/>
      <c r="X13" s="45"/>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t="str">
        <f ca="1">IF(Table_Repeating_Question_Sets[[#This Row],[Header]]="Yes","",_xlfn.NUMBERVALUE(INDIRECT(SUBSTITUTE(ADDRESS(1,COLUMN(Table_Repeating_Question_Sets[[#This Row],[Count 1]]),4),"1","")&amp;ROW(Table_Repeating_Question_Sets[[#This Row],[Count 1]])+1))+IF(Table_Repeating_Question_Sets[[#This Row],[Value 1]]&lt;&gt;"",1,0))</f>
        <v/>
      </c>
      <c r="AZ13" s="3" t="str">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
      </c>
      <c r="BA13" s="3"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3" s="3" t="str">
        <f ca="1">IF(Table_Repeating_Question_Sets[[#This Row],[Header]]="Yes","",_xlfn.NUMBERVALUE(INDIRECT(SUBSTITUTE(ADDRESS(1,COLUMN(Table_Repeating_Question_Sets[[#This Row],[Count 2]]),4),"1","")&amp;ROW(Table_Repeating_Question_Sets[[#This Row],[Count 2]])+1))+IF(Table_Repeating_Question_Sets[[#This Row],[Value 2]]&lt;&gt;"",1,0))</f>
        <v/>
      </c>
      <c r="BC13" s="3" t="str">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
      </c>
      <c r="BD13" s="3"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3" s="3" t="str">
        <f ca="1">IF(Table_Repeating_Question_Sets[[#This Row],[Header]]="Yes","",_xlfn.NUMBERVALUE(INDIRECT(SUBSTITUTE(ADDRESS(1,COLUMN(Table_Repeating_Question_Sets[[#This Row],[Count 3]]),4),"1","")&amp;ROW(Table_Repeating_Question_Sets[[#This Row],[Count 3]])+1))+IF(Table_Repeating_Question_Sets[[#This Row],[Value 3]]&lt;&gt;"",1,0))</f>
        <v/>
      </c>
      <c r="BF13" s="3" t="str">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
      </c>
      <c r="BG13" s="3"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3" s="3" t="str">
        <f ca="1">IF(Table_Repeating_Question_Sets[[#This Row],[Header]]="Yes","",_xlfn.NUMBERVALUE(INDIRECT(SUBSTITUTE(ADDRESS(1,COLUMN(Table_Repeating_Question_Sets[[#This Row],[Count 4]]),4),"1","")&amp;ROW(Table_Repeating_Question_Sets[[#This Row],[Count 4]])+1))+IF(Table_Repeating_Question_Sets[[#This Row],[Value 4]]&lt;&gt;"",1,0))</f>
        <v/>
      </c>
      <c r="BI13" s="3" t="str">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
      </c>
      <c r="BJ13" s="3"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3" s="3" t="str">
        <f ca="1">IF(Table_Repeating_Question_Sets[[#This Row],[Header]]="Yes","",_xlfn.NUMBERVALUE(INDIRECT(SUBSTITUTE(ADDRESS(1,COLUMN(Table_Repeating_Question_Sets[[#This Row],[Count 5]]),4),"1","")&amp;ROW(Table_Repeating_Question_Sets[[#This Row],[Count 5]])+1))+IF(Table_Repeating_Question_Sets[[#This Row],[Value 5]]&lt;&gt;"",1,0))</f>
        <v/>
      </c>
      <c r="BL13" s="3" t="str">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
      </c>
      <c r="BM13" s="3"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3" s="3" t="str">
        <f ca="1">IF(Table_Repeating_Question_Sets[[#This Row],[Header]]="Yes","",_xlfn.NUMBERVALUE(INDIRECT(SUBSTITUTE(ADDRESS(1,COLUMN(Table_Repeating_Question_Sets[[#This Row],[Count 6]]),4),"1","")&amp;ROW(Table_Repeating_Question_Sets[[#This Row],[Count 6]])+1))+IF(Table_Repeating_Question_Sets[[#This Row],[Value 6]]&lt;&gt;"",1,0))</f>
        <v/>
      </c>
      <c r="BO13" s="3" t="str">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
      </c>
      <c r="BP13" s="3"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3" s="3" t="str">
        <f ca="1">IF(Table_Repeating_Question_Sets[[#This Row],[Header]]="Yes","",_xlfn.NUMBERVALUE(INDIRECT(SUBSTITUTE(ADDRESS(1,COLUMN(Table_Repeating_Question_Sets[[#This Row],[Count 7]]),4),"1","")&amp;ROW(Table_Repeating_Question_Sets[[#This Row],[Count 7]])+1))+IF(Table_Repeating_Question_Sets[[#This Row],[Value 7]]&lt;&gt;"",1,0))</f>
        <v/>
      </c>
      <c r="BR13" s="3" t="str">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
      </c>
      <c r="BS13" s="3"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3" s="3" t="str">
        <f ca="1">IF(Table_Repeating_Question_Sets[[#This Row],[Header]]="Yes","",_xlfn.NUMBERVALUE(INDIRECT(SUBSTITUTE(ADDRESS(1,COLUMN(Table_Repeating_Question_Sets[[#This Row],[Count 8]]),4),"1","")&amp;ROW(Table_Repeating_Question_Sets[[#This Row],[Count 8]])+1))+IF(Table_Repeating_Question_Sets[[#This Row],[Value 8]]&lt;&gt;"",1,0))</f>
        <v/>
      </c>
      <c r="BU13" s="3" t="str">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
      </c>
      <c r="BV13" s="3"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3" s="3" t="str">
        <f ca="1">IF(Table_Repeating_Question_Sets[[#This Row],[Header]]="Yes","",_xlfn.NUMBERVALUE(INDIRECT(SUBSTITUTE(ADDRESS(1,COLUMN(Table_Repeating_Question_Sets[[#This Row],[Count 9]]),4),"1","")&amp;ROW(Table_Repeating_Question_Sets[[#This Row],[Count 9]])+1))+IF(Table_Repeating_Question_Sets[[#This Row],[Value 9]]&lt;&gt;"",1,0))</f>
        <v/>
      </c>
      <c r="BX13" s="3" t="str">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
      </c>
      <c r="BY13" s="3"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3" s="3" t="str">
        <f ca="1">IF(Table_Repeating_Question_Sets[[#This Row],[Header]]="Yes","",_xlfn.NUMBERVALUE(INDIRECT(SUBSTITUTE(ADDRESS(1,COLUMN(Table_Repeating_Question_Sets[[#This Row],[Count 10]]),4),"1","")&amp;ROW(Table_Repeating_Question_Sets[[#This Row],[Count 10]])+1))+IF(Table_Repeating_Question_Sets[[#This Row],[Value 10]]&lt;&gt;"",1,0))</f>
        <v/>
      </c>
      <c r="CA13" s="3" t="str">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
      </c>
      <c r="CB13"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3" s="3"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3" s="3"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3" s="3" t="str">
        <f ca="1">IF(Table_Repeating_Question_Sets[[#This Row],[Header]]="Yes","",_xlfn.NUMBERVALUE(INDIRECT(SUBSTITUTE(ADDRESS(1,COLUMN(Table_Repeating_Question_Sets[[#This Row],[Config Count Fwd]]),4),"1","")&amp;ROW(Table_Repeating_Question_Sets[[#This Row],[Config Count Fwd]])-1))+IF(Table_Repeating_Question_Sets[[#This Row],[Property]]&lt;&gt;"",1,0))</f>
        <v/>
      </c>
      <c r="CF13" s="3" t="str">
        <f ca="1">IF(Table_Repeating_Question_Sets[[#This Row],[Header]]="Yes","",_xlfn.NUMBERVALUE(INDIRECT(SUBSTITUTE(ADDRESS(1,COLUMN(Table_Repeating_Question_Sets[[#This Row],[Config Count Back]]),4),"1","")&amp;ROW(Table_Repeating_Question_Sets[[#This Row],[Config Count Back]])+1))+IF(Table_Repeating_Question_Sets[[#This Row],[Property]]&lt;&gt;"",1,0))</f>
        <v/>
      </c>
      <c r="CG13" s="3" t="str">
        <f t="array" aca="1" ref="CG13"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3" s="3"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3" s="3"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3" s="3"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3" s="3" t="str">
        <f xml:space="preserve">
IF(Table_Repeating_Question_Sets[[#This Row],[Row]]="Yes","]},{""className"": ""row"",""fieldGroup"": [","")&amp;
Table_Repeating_Question_Sets[[#This Row],[Config Field]]</f>
        <v/>
      </c>
      <c r="CL13" s="3"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"repeating5":[{"className": "row","fieldGroup":[]}],</v>
      </c>
      <c r="CM13" s="3"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3" s="30" t="str">
        <f>IF(AND(Table_Repeating_Question_Sets[[#This Row],[Header]]="",Table_Repeating_Question_Sets[[#This Row],[Property]]&lt;&gt;"",Table_Repeating_Question_Sets[[#This Row],[Field Type]]&lt;&gt;""),
""""&amp;Table_Repeating_Question_Sets[[#This Row],[Key]]&amp;"""","")</f>
        <v/>
      </c>
      <c r="CO13" s="30"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"repeating5":[],</v>
      </c>
      <c r="CP13" s="3" t="str">
        <f ca="1">IF(ISNUMBER(Table_Repeating_Question_Sets[[#This Row],[Config Use Row]]),INDEX(Table_Repeating_Question_Sets[Config Rollup],Table_Repeating_Question_Sets[[#This Row],[Config Use Row]]),"")</f>
        <v/>
      </c>
      <c r="CQ13" s="30" t="str">
        <f ca="1">IF(ISNUMBER(Table_Repeating_Question_Sets[[#This Row],[Config Use Row]]),INDEX(Table_Repeating_Question_Sets[Config Keys Nested Rollup],Table_Repeating_Question_Sets[[#This Row],[Config Use Row]]),"")</f>
        <v/>
      </c>
    </row>
    <row r="14" spans="2:95" s="13" customFormat="1" ht="21" hidden="1" customHeight="1">
      <c r="B14" s="7"/>
      <c r="C14" s="7"/>
      <c r="D14" s="7" t="str">
        <f ca="1">IF(Table_Repeating_Question_Sets[[#This Row],[Header]]="Yes","",
IF(INDIRECT(SUBSTITUTE(ADDRESS(1,COLUMN(),4),"1","")&amp;ROW()-1)="",
INDIRECT(SUBSTITUTE(ADDRESS(1,COLUMN(Table_Repeating_Question_Sets[[#This Row],[Property]]),4),"1","")&amp;ROW()-1),
INDIRECT(SUBSTITUTE(ADDRESS(1,COLUMN(),4),"1","")&amp;ROW()-1)))</f>
        <v>Repeating 5</v>
      </c>
      <c r="E14" s="7" t="str">
        <f>IF(Table_Repeating_Question_Sets[[#This Row],[Property]]&lt;&gt;"",SUBSTITUTE(IF(EXACT(UPPER(Table_Repeating_Question_Sets[[#This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f>
        <v/>
      </c>
      <c r="F14" s="7" t="str">
        <f ca="1">IF(Table_Repeating_Question_Sets[[#This Row],[Header]]="Yes","",IF(INDIRECT(SUBSTITUTE(ADDRESS(1,COLUMN(),4),"1","")&amp;ROW()-1)="",
INDIRECT(SUBSTITUTE(ADDRESS(1,COLUMN(Table_Repeating_Question_Sets[[#This Row],[Property]]),4),"1","")&amp;ROW()-1),INDIRECT(SUBSTITUTE(ADDRESS(1,COLUMN(),4),"1","")&amp;ROW()-1)))</f>
        <v>Repeating 5</v>
      </c>
      <c r="G14" s="7" t="str">
        <f>IF(Table_Repeating_Question_Sets[[#This Row],[Property]]&lt;&gt;"",
SUBSTITUTE(IF(EXACT(UPPER(Table_Repeating_Question_Sets[[#This Row],[Field Key Prefix]]),Table_Repeating_Question_Sets[[#This Row],[Field Key Prefix]]),Table_Repeating_Question_Sets[[#This Row],[Field Key Prefix]],IF(EXACT(UPPER(RIGHT(LEFT(Table_Repeating_Question_Sets[[#This Row],[Field Key Prefix]],2),1)),RIGHT(LEFT(Table_Repeating_Question_Sets[[#This Row],[Field Key Prefix]],2),1)),Table_Repeating_Question_Sets[[#This Row],[Field Key Prefix]],LOWER(LEFT(Table_Repeating_Question_Sets[[#This Row],[Field Key Prefix]],1))&amp;RIGHT(Table_Repeating_Question_Sets[[#This Row],[Field Key Prefix]],LEN(Table_Repeating_Question_Sets[[#This Row],[Field Key Prefix]])-1)))," ","")&amp;"[XX]."&amp;
SUBSTITUTE(IF(EXACT(UPPER(Table_Repeating_Question_Sets[[#This Row],[Property]]),Table_Repeating_Question_Sets[[#This Row],[Property]]),Table_Repeating_Question_Sets[[#This Row],[Property]],IF(EXACT(UPPER(RIGHT(LEFT(Table_Repeating_Question_Sets[[#This Row],[Property]],2),1)),RIGHT(LEFT(Table_Repeating_Question_Sets[[#This Row],[Property]],2),1)),Table_Repeating_Question_Sets[[#This Row],[Property]],LOWER(LEFT(Table_Repeating_Question_Sets[[#This Row],[Property]],1))&amp;RIGHT(Table_Repeating_Question_Sets[[#This Row],[Property]],LEN(Table_Repeating_Question_Sets[[#This Row],[Property]])-1)))," ",""),
"")</f>
        <v/>
      </c>
      <c r="H14" s="7" t="str">
        <f>IF(Table_Repeating_Question_Sets[[#This Row],[Header]]="Yes","",IF(Table_Repeating_Question_Sets[[#This Row],[Property]]&lt;&gt;"",SUBSTITUTE(Table_Repeating_Question_Sets[[#This Row],[Property]]," ",""),""))</f>
        <v/>
      </c>
      <c r="I14" s="52"/>
      <c r="J14" s="52"/>
      <c r="K14" s="52"/>
      <c r="L14" s="52"/>
      <c r="M14" s="52"/>
      <c r="N14" s="52"/>
      <c r="O14" s="52"/>
      <c r="P14" s="52"/>
      <c r="Q14" s="52"/>
      <c r="R14" s="52"/>
      <c r="S14" s="53">
        <f>IF(Table_Repeating_Question_Sets[[#This Row],[Header]]&lt;&gt;"Yes",
IF(ISERR(VALUE(Table_Repeating_Question_Sets[[#This Row],[Value 1]])),0,VALUE(Table_Repeating_Question_Sets[[#This Row],[Value 1]]))+
IF(ISERR(VALUE(Table_Repeating_Question_Sets[[#This Row],[Value 2]])),0,VALUE(Table_Repeating_Question_Sets[[#This Row],[Value 2]]))+
IF(ISERR(VALUE(Table_Repeating_Question_Sets[[#This Row],[Value 3]])),0,VALUE(Table_Repeating_Question_Sets[[#This Row],[Value 3]]))+
IF(ISERR(VALUE(Table_Repeating_Question_Sets[[#This Row],[Value 4]])),0,VALUE(Table_Repeating_Question_Sets[[#This Row],[Value 4]]))+
IF(ISERR(VALUE(Table_Repeating_Question_Sets[[#This Row],[Value 5]])),0,VALUE(Table_Repeating_Question_Sets[[#This Row],[Value 5]]))+
IF(ISERR(VALUE(Table_Repeating_Question_Sets[[#This Row],[Value 6]])),0,VALUE(Table_Repeating_Question_Sets[[#This Row],[Value 6]]))+
IF(ISERR(VALUE(Table_Repeating_Question_Sets[[#This Row],[Value 7]])),0,VALUE(Table_Repeating_Question_Sets[[#This Row],[Value 7]]))+
IF(ISERR(VALUE(Table_Repeating_Question_Sets[[#This Row],[Value 8]])),0,VALUE(Table_Repeating_Question_Sets[[#This Row],[Value 8]]))+
IF(ISERR(VALUE(Table_Repeating_Question_Sets[[#This Row],[Value 9]])),0,VALUE(Table_Repeating_Question_Sets[[#This Row],[Value 9]]))+
IF(ISERR(VALUE(Table_Repeating_Question_Sets[[#This Row],[Value 10]])),0,VALUE(Table_Repeating_Question_Sets[[#This Row],[Value 10]])),
"")</f>
        <v>0</v>
      </c>
      <c r="T14" s="53">
        <f>IF(Table_Repeating_Question_Sets[[#This Row],[Header]]&lt;&gt;"Yes",COUNTA(Table_Repeating_Question_Sets[[#This Row],[Value 1]:[Value 10]]),"")</f>
        <v>0</v>
      </c>
      <c r="U14" s="7"/>
      <c r="V14" s="7"/>
      <c r="W14" s="7"/>
      <c r="X14" s="46"/>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f ca="1">IF(Table_Repeating_Question_Sets[[#This Row],[Header]]="Yes","",_xlfn.NUMBERVALUE(INDIRECT(SUBSTITUTE(ADDRESS(1,COLUMN(Table_Repeating_Question_Sets[[#This Row],[Count 1]]),4),"1","")&amp;ROW(Table_Repeating_Question_Sets[[#This Row],[Count 1]])+1))+IF(Table_Repeating_Question_Sets[[#This Row],[Value 1]]&lt;&gt;"",1,0))</f>
        <v>0</v>
      </c>
      <c r="AZ14" s="7">
        <f ca="1">IF(Table_Repeating_Question_Sets[[#This Row],[Header]]="Yes",
IF(AND(INDIRECT(SUBSTITUTE(ADDRESS(1,COLUMN(Table_Repeating_Question_Sets[[#This Row],[Count 1]]),4),"1","")&amp;ROW()+1)&gt;0,INDIRECT(SUBSTITUTE(ADDRESS(1,COLUMN(),4),"1","")&amp;ROW()+1)&gt;0),"yes",""),
IF(ISNUMBER(_xlfn.NUMBERVALUE(INDIRECT(SUBSTITUTE(ADDRESS(1,COLUMN(Table_Repeating_Question_Sets[[#This Row],[Invalid 1]]),4),"1","")&amp;ROW()+1))), _xlfn.NUMBERVALUE(INDIRECT(SUBSTITUTE(ADDRESS(1,COLUMN(Table_Repeating_Question_Sets[[#This Row],[Invalid 1]]),4),"1","")&amp;ROW()+1)),0)+IF(AND(Table_Repeating_Question_Sets[[#This Row],[Property]]&lt;&gt;"",Table_Repeating_Question_Sets[[#This Row],[Required]]="Yes",Table_Repeating_Question_Sets[[#This Row],[Value 1]]=""),1,0))</f>
        <v>0</v>
      </c>
      <c r="BA14" s="7" t="str">
        <f ca="1">IF(Table_Repeating_Question_Sets[[#This Row],[Header]]="Yes",
IF(INDIRECT(SUBSTITUTE(ADDRESS(1,COLUMN(),4),"1","")&amp;ROW()+1)&lt;&gt;"",
"{"&amp;INDIRECT(SUBSTITUTE(ADDRESS(1,COLUMN(),4),"1","")&amp;ROW()+1) &amp; "}",
""),
IF(Table_Repeating_Question_Sets[[#This Row],[Value 1]]&lt;&gt;"",
""""&amp;Table_Repeating_Question_Sets[[#This Row],[Key]]&amp;""":"&amp;
IF(Table_Repeating_Question_Sets[[#This Row],[Value 1]]="TRUE","true",IF(Table_Repeating_Question_Sets[[#This Row],[Value 1]]="FALSE","false",IF(ISNUMBER(Table_Repeating_Question_Sets[[#This Row],[Value 1]]),Table_Repeating_Question_Sets[[#This Row],[Value 1]],""""&amp;Table_Repeating_Question_Sets[[#This Row],[Value 1]]&amp;"""")))&amp;
IF(Table_Repeating_Question_Sets[[#This Row],[Count 1]]&lt;&gt;1,",",""),"") &amp;
IF(INDIRECT(SUBSTITUTE(ADDRESS(1,COLUMN(Table_Repeating_Question_Sets[[#This Row],[Header]]),4),"1","")&amp;ROW()+1)&lt;&gt;"Yes",
INDIRECT(SUBSTITUTE(ADDRESS(1,COLUMN(Table_Repeating_Question_Sets[[#This Row],[Calculation 1]]),4),"1","")&amp;ROW(Table_Repeating_Question_Sets[[#This Row],[Calculation 1]])+1),"")
)</f>
        <v/>
      </c>
      <c r="BB14" s="7">
        <f ca="1">IF(Table_Repeating_Question_Sets[[#This Row],[Header]]="Yes","",_xlfn.NUMBERVALUE(INDIRECT(SUBSTITUTE(ADDRESS(1,COLUMN(Table_Repeating_Question_Sets[[#This Row],[Count 2]]),4),"1","")&amp;ROW(Table_Repeating_Question_Sets[[#This Row],[Count 2]])+1))+IF(Table_Repeating_Question_Sets[[#This Row],[Value 2]]&lt;&gt;"",1,0))</f>
        <v>0</v>
      </c>
      <c r="BC14" s="7">
        <f ca="1">IF(Table_Repeating_Question_Sets[[#This Row],[Header]]="Yes",
IF(AND(INDIRECT(SUBSTITUTE(ADDRESS(1,COLUMN(Table_Repeating_Question_Sets[[#This Row],[Count 2]]),4),"1","")&amp;ROW()+1)&gt;0,INDIRECT(SUBSTITUTE(ADDRESS(1,COLUMN(),4),"1","")&amp;ROW()+1)&gt;0),"yes",""),
IF(ISNUMBER(_xlfn.NUMBERVALUE(INDIRECT(SUBSTITUTE(ADDRESS(1,COLUMN(Table_Repeating_Question_Sets[[#This Row],[Invalid 2]]),4),"1","")&amp;ROW()+1))), _xlfn.NUMBERVALUE(INDIRECT(SUBSTITUTE(ADDRESS(1,COLUMN(Table_Repeating_Question_Sets[[#This Row],[Invalid 2]]),4),"1","")&amp;ROW()+1)),0)+IF(AND(Table_Repeating_Question_Sets[[#This Row],[Property]]&lt;&gt;"",Table_Repeating_Question_Sets[[#This Row],[Required]]="Yes",Table_Repeating_Question_Sets[[#This Row],[Value 2]]=""),1,0))</f>
        <v>0</v>
      </c>
      <c r="BD14" s="7" t="str">
        <f ca="1">IF(Table_Repeating_Question_Sets[[#This Row],[Header]]="Yes",
IF(INDIRECT(SUBSTITUTE(ADDRESS(1,COLUMN(),4),"1","")&amp;ROW()+1)&lt;&gt;"",
"{"&amp;INDIRECT(SUBSTITUTE(ADDRESS(1,COLUMN(),4),"1","")&amp;ROW()+1) &amp; "}",
""),
IF(Table_Repeating_Question_Sets[[#This Row],[Value 2]]&lt;&gt;"",
""""&amp;Table_Repeating_Question_Sets[[#This Row],[Key]]&amp;""":"&amp;
IF(Table_Repeating_Question_Sets[[#This Row],[Value 2]]="TRUE","true",IF(Table_Repeating_Question_Sets[[#This Row],[Value 2]]="FALSE","false",IF(ISNUMBER(Table_Repeating_Question_Sets[[#This Row],[Value 2]]),Table_Repeating_Question_Sets[[#This Row],[Value 2]],""""&amp;Table_Repeating_Question_Sets[[#This Row],[Value 2]]&amp;"""")))&amp;
IF(Table_Repeating_Question_Sets[[#This Row],[Count 2]]&lt;&gt;1,",",""),"") &amp;
IF(INDIRECT(SUBSTITUTE(ADDRESS(1,COLUMN(Table_Repeating_Question_Sets[[#This Row],[Header]]),4),"1","")&amp;ROW()+1)&lt;&gt;"Yes",
INDIRECT(SUBSTITUTE(ADDRESS(1,COLUMN(Table_Repeating_Question_Sets[[#This Row],[Calculation 2]]),4),"1","")&amp;ROW(Table_Repeating_Question_Sets[[#This Row],[Calculation 2]])+1),"")
)</f>
        <v/>
      </c>
      <c r="BE14" s="7">
        <f ca="1">IF(Table_Repeating_Question_Sets[[#This Row],[Header]]="Yes","",_xlfn.NUMBERVALUE(INDIRECT(SUBSTITUTE(ADDRESS(1,COLUMN(Table_Repeating_Question_Sets[[#This Row],[Count 3]]),4),"1","")&amp;ROW(Table_Repeating_Question_Sets[[#This Row],[Count 3]])+1))+IF(Table_Repeating_Question_Sets[[#This Row],[Value 3]]&lt;&gt;"",1,0))</f>
        <v>0</v>
      </c>
      <c r="BF14" s="7">
        <f ca="1">IF(Table_Repeating_Question_Sets[[#This Row],[Header]]="Yes",
IF(AND(INDIRECT(SUBSTITUTE(ADDRESS(1,COLUMN(Table_Repeating_Question_Sets[[#This Row],[Count 3]]),4),"1","")&amp;ROW()+1)&gt;0,INDIRECT(SUBSTITUTE(ADDRESS(1,COLUMN(),4),"1","")&amp;ROW()+1)&gt;0),"yes",""),
IF(ISNUMBER(_xlfn.NUMBERVALUE(INDIRECT(SUBSTITUTE(ADDRESS(1,COLUMN(Table_Repeating_Question_Sets[[#This Row],[Invalid 3]]),4),"1","")&amp;ROW()+1))), _xlfn.NUMBERVALUE(INDIRECT(SUBSTITUTE(ADDRESS(1,COLUMN(Table_Repeating_Question_Sets[[#This Row],[Invalid 3]]),4),"1","")&amp;ROW()+1)),0)+IF(AND(Table_Repeating_Question_Sets[[#This Row],[Property]]&lt;&gt;"",Table_Repeating_Question_Sets[[#This Row],[Required]]="Yes",Table_Repeating_Question_Sets[[#This Row],[Value 3]]=""),1,0))</f>
        <v>0</v>
      </c>
      <c r="BG14" s="7" t="str">
        <f ca="1">IF(Table_Repeating_Question_Sets[[#This Row],[Header]]="Yes",
IF(INDIRECT(SUBSTITUTE(ADDRESS(1,COLUMN(),4),"1","")&amp;ROW()+1)&lt;&gt;"",
"{"&amp;INDIRECT(SUBSTITUTE(ADDRESS(1,COLUMN(),4),"1","")&amp;ROW()+1) &amp; "}",
""),
IF(Table_Repeating_Question_Sets[[#This Row],[Value 3]]&lt;&gt;"",
""""&amp;Table_Repeating_Question_Sets[[#This Row],[Key]]&amp;""":"&amp;
IF(Table_Repeating_Question_Sets[[#This Row],[Value 3]]="TRUE","true",IF(Table_Repeating_Question_Sets[[#This Row],[Value 3]]="FALSE","false",IF(ISNUMBER(Table_Repeating_Question_Sets[[#This Row],[Value 3]]),Table_Repeating_Question_Sets[[#This Row],[Value 3]],""""&amp;Table_Repeating_Question_Sets[[#This Row],[Value 3]]&amp;"""")))&amp;
IF(Table_Repeating_Question_Sets[[#This Row],[Count 3]]&lt;&gt;1,",",""),"") &amp;
IF(INDIRECT(SUBSTITUTE(ADDRESS(1,COLUMN(Table_Repeating_Question_Sets[[#This Row],[Header]]),4),"1","")&amp;ROW()+1)&lt;&gt;"Yes",
INDIRECT(SUBSTITUTE(ADDRESS(1,COLUMN(Table_Repeating_Question_Sets[[#This Row],[Calculation 3]]),4),"1","")&amp;ROW(Table_Repeating_Question_Sets[[#This Row],[Calculation 3]])+1),"")
)</f>
        <v/>
      </c>
      <c r="BH14" s="7">
        <f ca="1">IF(Table_Repeating_Question_Sets[[#This Row],[Header]]="Yes","",_xlfn.NUMBERVALUE(INDIRECT(SUBSTITUTE(ADDRESS(1,COLUMN(Table_Repeating_Question_Sets[[#This Row],[Count 4]]),4),"1","")&amp;ROW(Table_Repeating_Question_Sets[[#This Row],[Count 4]])+1))+IF(Table_Repeating_Question_Sets[[#This Row],[Value 4]]&lt;&gt;"",1,0))</f>
        <v>0</v>
      </c>
      <c r="BI14" s="7">
        <f ca="1">IF(Table_Repeating_Question_Sets[[#This Row],[Header]]="Yes",
IF(AND(INDIRECT(SUBSTITUTE(ADDRESS(1,COLUMN(Table_Repeating_Question_Sets[[#This Row],[Count 4]]),4),"1","")&amp;ROW()+1)&gt;0,INDIRECT(SUBSTITUTE(ADDRESS(1,COLUMN(),4),"1","")&amp;ROW()+1)&gt;0),"yes",""),
IF(ISNUMBER(_xlfn.NUMBERVALUE(INDIRECT(SUBSTITUTE(ADDRESS(1,COLUMN(Table_Repeating_Question_Sets[[#This Row],[Invalid 4]]),4),"1","")&amp;ROW()+1))), _xlfn.NUMBERVALUE(INDIRECT(SUBSTITUTE(ADDRESS(1,COLUMN(Table_Repeating_Question_Sets[[#This Row],[Invalid 4]]),4),"1","")&amp;ROW()+1)),0)+IF(AND(Table_Repeating_Question_Sets[[#This Row],[Property]]&lt;&gt;"",Table_Repeating_Question_Sets[[#This Row],[Required]]="Yes",Table_Repeating_Question_Sets[[#This Row],[Value 4]]=""),1,0))</f>
        <v>0</v>
      </c>
      <c r="BJ14" s="7" t="str">
        <f ca="1">IF(Table_Repeating_Question_Sets[[#This Row],[Header]]="Yes",
IF(INDIRECT(SUBSTITUTE(ADDRESS(1,COLUMN(),4),"1","")&amp;ROW()+1)&lt;&gt;"",
"{"&amp;INDIRECT(SUBSTITUTE(ADDRESS(1,COLUMN(),4),"1","")&amp;ROW()+1) &amp; "}",
""),
IF(Table_Repeating_Question_Sets[[#This Row],[Value 4]]&lt;&gt;"",
""""&amp;Table_Repeating_Question_Sets[[#This Row],[Key]]&amp;""":"&amp;
IF(Table_Repeating_Question_Sets[[#This Row],[Value 4]]="TRUE","true",IF(Table_Repeating_Question_Sets[[#This Row],[Value 4]]="FALSE","false",IF(ISNUMBER(Table_Repeating_Question_Sets[[#This Row],[Value 4]]),Table_Repeating_Question_Sets[[#This Row],[Value 4]],""""&amp;Table_Repeating_Question_Sets[[#This Row],[Value 4]]&amp;"""")))&amp;
IF(Table_Repeating_Question_Sets[[#This Row],[Count 4]]&lt;&gt;1,",",""),"") &amp;
IF(INDIRECT(SUBSTITUTE(ADDRESS(1,COLUMN(Table_Repeating_Question_Sets[[#This Row],[Header]]),4),"1","")&amp;ROW()+1)&lt;&gt;"Yes",
INDIRECT(SUBSTITUTE(ADDRESS(1,COLUMN(Table_Repeating_Question_Sets[[#This Row],[Calculation 4]]),4),"1","")&amp;ROW(Table_Repeating_Question_Sets[[#This Row],[Calculation 4]])+1),"")
)</f>
        <v/>
      </c>
      <c r="BK14" s="7">
        <f ca="1">IF(Table_Repeating_Question_Sets[[#This Row],[Header]]="Yes","",_xlfn.NUMBERVALUE(INDIRECT(SUBSTITUTE(ADDRESS(1,COLUMN(Table_Repeating_Question_Sets[[#This Row],[Count 5]]),4),"1","")&amp;ROW(Table_Repeating_Question_Sets[[#This Row],[Count 5]])+1))+IF(Table_Repeating_Question_Sets[[#This Row],[Value 5]]&lt;&gt;"",1,0))</f>
        <v>0</v>
      </c>
      <c r="BL14" s="7">
        <f ca="1">IF(Table_Repeating_Question_Sets[[#This Row],[Header]]="Yes",
IF(AND(INDIRECT(SUBSTITUTE(ADDRESS(1,COLUMN(Table_Repeating_Question_Sets[[#This Row],[Count 5]]),4),"1","")&amp;ROW()+1)&gt;0,INDIRECT(SUBSTITUTE(ADDRESS(1,COLUMN(),4),"1","")&amp;ROW()+1)&gt;0),"yes",""),
IF(ISNUMBER(_xlfn.NUMBERVALUE(INDIRECT(SUBSTITUTE(ADDRESS(1,COLUMN(Table_Repeating_Question_Sets[[#This Row],[Invalid 5]]),4),"1","")&amp;ROW()+1))), _xlfn.NUMBERVALUE(INDIRECT(SUBSTITUTE(ADDRESS(1,COLUMN(Table_Repeating_Question_Sets[[#This Row],[Invalid 5]]),4),"1","")&amp;ROW()+1)),0)+IF(AND(Table_Repeating_Question_Sets[[#This Row],[Property]]&lt;&gt;"",Table_Repeating_Question_Sets[[#This Row],[Required]]="Yes",Table_Repeating_Question_Sets[[#This Row],[Value 5]]=""),1,0))</f>
        <v>0</v>
      </c>
      <c r="BM14" s="7" t="str">
        <f ca="1">IF(Table_Repeating_Question_Sets[[#This Row],[Header]]="Yes",
IF(INDIRECT(SUBSTITUTE(ADDRESS(1,COLUMN(),4),"1","")&amp;ROW()+1)&lt;&gt;"",
"{"&amp;INDIRECT(SUBSTITUTE(ADDRESS(1,COLUMN(),4),"1","")&amp;ROW()+1) &amp; "}",
""),
IF(Table_Repeating_Question_Sets[[#This Row],[Value 5]]&lt;&gt;"",
""""&amp;Table_Repeating_Question_Sets[[#This Row],[Key]]&amp;""":"&amp;
IF(Table_Repeating_Question_Sets[[#This Row],[Value 5]]="TRUE","true",IF(Table_Repeating_Question_Sets[[#This Row],[Value 5]]="FALSE","false",IF(ISNUMBER(Table_Repeating_Question_Sets[[#This Row],[Value 5]]),Table_Repeating_Question_Sets[[#This Row],[Value 5]],""""&amp;Table_Repeating_Question_Sets[[#This Row],[Value 5]]&amp;"""")))&amp;
IF(Table_Repeating_Question_Sets[[#This Row],[Count 5]]&lt;&gt;1,",",""),"") &amp;
IF(INDIRECT(SUBSTITUTE(ADDRESS(1,COLUMN(Table_Repeating_Question_Sets[[#This Row],[Header]]),4),"1","")&amp;ROW()+1)&lt;&gt;"Yes",
INDIRECT(SUBSTITUTE(ADDRESS(1,COLUMN(Table_Repeating_Question_Sets[[#This Row],[Calculation 5]]),4),"1","")&amp;ROW(Table_Repeating_Question_Sets[[#This Row],[Calculation 5]])+1),"")
)</f>
        <v/>
      </c>
      <c r="BN14" s="7">
        <f ca="1">IF(Table_Repeating_Question_Sets[[#This Row],[Header]]="Yes","",_xlfn.NUMBERVALUE(INDIRECT(SUBSTITUTE(ADDRESS(1,COLUMN(Table_Repeating_Question_Sets[[#This Row],[Count 6]]),4),"1","")&amp;ROW(Table_Repeating_Question_Sets[[#This Row],[Count 6]])+1))+IF(Table_Repeating_Question_Sets[[#This Row],[Value 6]]&lt;&gt;"",1,0))</f>
        <v>0</v>
      </c>
      <c r="BO14" s="7">
        <f ca="1">IF(Table_Repeating_Question_Sets[[#This Row],[Header]]="Yes",
IF(AND(INDIRECT(SUBSTITUTE(ADDRESS(1,COLUMN(Table_Repeating_Question_Sets[[#This Row],[Count 6]]),4),"1","")&amp;ROW()+1)&gt;0,INDIRECT(SUBSTITUTE(ADDRESS(1,COLUMN(),4),"1","")&amp;ROW()+1)&gt;0),"yes",""),
IF(ISNUMBER(_xlfn.NUMBERVALUE(INDIRECT(SUBSTITUTE(ADDRESS(1,COLUMN(Table_Repeating_Question_Sets[[#This Row],[Invalid 6]]),4),"1","")&amp;ROW()+1))), _xlfn.NUMBERVALUE(INDIRECT(SUBSTITUTE(ADDRESS(1,COLUMN(Table_Repeating_Question_Sets[[#This Row],[Invalid 6]]),4),"1","")&amp;ROW()+1)),0)+IF(AND(Table_Repeating_Question_Sets[[#This Row],[Property]]&lt;&gt;"",Table_Repeating_Question_Sets[[#This Row],[Required]]="Yes",Table_Repeating_Question_Sets[[#This Row],[Value 6]]=""),1,0))</f>
        <v>0</v>
      </c>
      <c r="BP14" s="7" t="str">
        <f ca="1">IF(Table_Repeating_Question_Sets[[#This Row],[Header]]="Yes",
IF(INDIRECT(SUBSTITUTE(ADDRESS(1,COLUMN(),4),"1","")&amp;ROW()+1)&lt;&gt;"",
"{"&amp;INDIRECT(SUBSTITUTE(ADDRESS(1,COLUMN(),4),"1","")&amp;ROW()+1) &amp; "}",
""),
IF(Table_Repeating_Question_Sets[[#This Row],[Value 6]]&lt;&gt;"",
""""&amp;Table_Repeating_Question_Sets[[#This Row],[Key]]&amp;""":"&amp;
IF(Table_Repeating_Question_Sets[[#This Row],[Value 6]]="TRUE","true",IF(Table_Repeating_Question_Sets[[#This Row],[Value 6]]="FALSE","false",IF(ISNUMBER(Table_Repeating_Question_Sets[[#This Row],[Value 6]]),Table_Repeating_Question_Sets[[#This Row],[Value 6]],""""&amp;Table_Repeating_Question_Sets[[#This Row],[Value 6]]&amp;"""")))&amp;
IF(Table_Repeating_Question_Sets[[#This Row],[Count 6]]&lt;&gt;1,",",""),"") &amp;
IF(INDIRECT(SUBSTITUTE(ADDRESS(1,COLUMN(Table_Repeating_Question_Sets[[#This Row],[Header]]),4),"1","")&amp;ROW()+1)&lt;&gt;"Yes",
INDIRECT(SUBSTITUTE(ADDRESS(1,COLUMN(Table_Repeating_Question_Sets[[#This Row],[Calculation 6]]),4),"1","")&amp;ROW(Table_Repeating_Question_Sets[[#This Row],[Calculation 6]])+1),"")
)</f>
        <v/>
      </c>
      <c r="BQ14" s="7">
        <f ca="1">IF(Table_Repeating_Question_Sets[[#This Row],[Header]]="Yes","",_xlfn.NUMBERVALUE(INDIRECT(SUBSTITUTE(ADDRESS(1,COLUMN(Table_Repeating_Question_Sets[[#This Row],[Count 7]]),4),"1","")&amp;ROW(Table_Repeating_Question_Sets[[#This Row],[Count 7]])+1))+IF(Table_Repeating_Question_Sets[[#This Row],[Value 7]]&lt;&gt;"",1,0))</f>
        <v>0</v>
      </c>
      <c r="BR14" s="7">
        <f ca="1">IF(Table_Repeating_Question_Sets[[#This Row],[Header]]="Yes",
IF(AND(INDIRECT(SUBSTITUTE(ADDRESS(1,COLUMN(Table_Repeating_Question_Sets[[#This Row],[Count 7]]),4),"1","")&amp;ROW()+1)&gt;0,INDIRECT(SUBSTITUTE(ADDRESS(1,COLUMN(),4),"1","")&amp;ROW()+1)&gt;0),"yes",""),
IF(ISNUMBER(_xlfn.NUMBERVALUE(INDIRECT(SUBSTITUTE(ADDRESS(1,COLUMN(Table_Repeating_Question_Sets[[#This Row],[Invalid 7]]),4),"1","")&amp;ROW()+1))), _xlfn.NUMBERVALUE(INDIRECT(SUBSTITUTE(ADDRESS(1,COLUMN(Table_Repeating_Question_Sets[[#This Row],[Invalid 7]]),4),"1","")&amp;ROW()+1)),0)+IF(AND(Table_Repeating_Question_Sets[[#This Row],[Property]]&lt;&gt;"",Table_Repeating_Question_Sets[[#This Row],[Required]]="Yes",Table_Repeating_Question_Sets[[#This Row],[Value 7]]=""),1,0))</f>
        <v>0</v>
      </c>
      <c r="BS14" s="7" t="str">
        <f ca="1">IF(Table_Repeating_Question_Sets[[#This Row],[Header]]="Yes",
IF(INDIRECT(SUBSTITUTE(ADDRESS(1,COLUMN(),4),"1","")&amp;ROW()+1)&lt;&gt;"",
"{"&amp;INDIRECT(SUBSTITUTE(ADDRESS(1,COLUMN(),4),"1","")&amp;ROW()+1) &amp; "}",
""),
IF(Table_Repeating_Question_Sets[[#This Row],[Value 7]]&lt;&gt;"",
""""&amp;Table_Repeating_Question_Sets[[#This Row],[Key]]&amp;""":"&amp;
IF(Table_Repeating_Question_Sets[[#This Row],[Value 7]]="TRUE","true",IF(Table_Repeating_Question_Sets[[#This Row],[Value 7]]="FALSE","false",IF(ISNUMBER(Table_Repeating_Question_Sets[[#This Row],[Value 7]]),Table_Repeating_Question_Sets[[#This Row],[Value 7]],""""&amp;Table_Repeating_Question_Sets[[#This Row],[Value 7]]&amp;"""")))&amp;
IF(Table_Repeating_Question_Sets[[#This Row],[Count 7]]&lt;&gt;1,",",""),"") &amp;
IF(INDIRECT(SUBSTITUTE(ADDRESS(1,COLUMN(Table_Repeating_Question_Sets[[#This Row],[Header]]),4),"1","")&amp;ROW()+1)&lt;&gt;"Yes",
INDIRECT(SUBSTITUTE(ADDRESS(1,COLUMN(Table_Repeating_Question_Sets[[#This Row],[Calculation 7]]),4),"1","")&amp;ROW(Table_Repeating_Question_Sets[[#This Row],[Calculation 7]])+1),"")
)</f>
        <v/>
      </c>
      <c r="BT14" s="7">
        <f ca="1">IF(Table_Repeating_Question_Sets[[#This Row],[Header]]="Yes","",_xlfn.NUMBERVALUE(INDIRECT(SUBSTITUTE(ADDRESS(1,COLUMN(Table_Repeating_Question_Sets[[#This Row],[Count 8]]),4),"1","")&amp;ROW(Table_Repeating_Question_Sets[[#This Row],[Count 8]])+1))+IF(Table_Repeating_Question_Sets[[#This Row],[Value 8]]&lt;&gt;"",1,0))</f>
        <v>0</v>
      </c>
      <c r="BU14" s="7">
        <f ca="1">IF(Table_Repeating_Question_Sets[[#This Row],[Header]]="Yes",
IF(AND(INDIRECT(SUBSTITUTE(ADDRESS(1,COLUMN(Table_Repeating_Question_Sets[[#This Row],[Count 8]]),4),"1","")&amp;ROW()+1)&gt;0,INDIRECT(SUBSTITUTE(ADDRESS(1,COLUMN(),4),"1","")&amp;ROW()+1)&gt;0),"yes",""),
IF(ISNUMBER(_xlfn.NUMBERVALUE(INDIRECT(SUBSTITUTE(ADDRESS(1,COLUMN(Table_Repeating_Question_Sets[[#This Row],[Invalid 8]]),4),"1","")&amp;ROW()+1))), _xlfn.NUMBERVALUE(INDIRECT(SUBSTITUTE(ADDRESS(1,COLUMN(Table_Repeating_Question_Sets[[#This Row],[Invalid 8]]),4),"1","")&amp;ROW()+1)),0)+IF(AND(Table_Repeating_Question_Sets[[#This Row],[Property]]&lt;&gt;"",Table_Repeating_Question_Sets[[#This Row],[Required]]="Yes",Table_Repeating_Question_Sets[[#This Row],[Value 8]]=""),1,0))</f>
        <v>0</v>
      </c>
      <c r="BV14" s="7" t="str">
        <f ca="1">IF(Table_Repeating_Question_Sets[[#This Row],[Header]]="Yes",
IF(INDIRECT(SUBSTITUTE(ADDRESS(1,COLUMN(),4),"1","")&amp;ROW()+1)&lt;&gt;"",
"{"&amp;INDIRECT(SUBSTITUTE(ADDRESS(1,COLUMN(),4),"1","")&amp;ROW()+1) &amp; "}",
""),
IF(Table_Repeating_Question_Sets[[#This Row],[Value 8]]&lt;&gt;"",
""""&amp;Table_Repeating_Question_Sets[[#This Row],[Key]]&amp;""":"&amp;
IF(Table_Repeating_Question_Sets[[#This Row],[Value 8]]="TRUE","true",IF(Table_Repeating_Question_Sets[[#This Row],[Value 8]]="FALSE","false",IF(ISNUMBER(Table_Repeating_Question_Sets[[#This Row],[Value 8]]),Table_Repeating_Question_Sets[[#This Row],[Value 8]],""""&amp;Table_Repeating_Question_Sets[[#This Row],[Value 8]]&amp;"""")))&amp;
IF(Table_Repeating_Question_Sets[[#This Row],[Count 8]]&lt;&gt;1,",",""),"") &amp;
IF(INDIRECT(SUBSTITUTE(ADDRESS(1,COLUMN(Table_Repeating_Question_Sets[[#This Row],[Header]]),4),"1","")&amp;ROW()+1)&lt;&gt;"Yes",
INDIRECT(SUBSTITUTE(ADDRESS(1,COLUMN(Table_Repeating_Question_Sets[[#This Row],[Calculation 8]]),4),"1","")&amp;ROW(Table_Repeating_Question_Sets[[#This Row],[Calculation 8]])+1),"")
)</f>
        <v/>
      </c>
      <c r="BW14" s="7">
        <f ca="1">IF(Table_Repeating_Question_Sets[[#This Row],[Header]]="Yes","",_xlfn.NUMBERVALUE(INDIRECT(SUBSTITUTE(ADDRESS(1,COLUMN(Table_Repeating_Question_Sets[[#This Row],[Count 9]]),4),"1","")&amp;ROW(Table_Repeating_Question_Sets[[#This Row],[Count 9]])+1))+IF(Table_Repeating_Question_Sets[[#This Row],[Value 9]]&lt;&gt;"",1,0))</f>
        <v>0</v>
      </c>
      <c r="BX14" s="7">
        <f ca="1">IF(Table_Repeating_Question_Sets[[#This Row],[Header]]="Yes",
IF(AND(INDIRECT(SUBSTITUTE(ADDRESS(1,COLUMN(Table_Repeating_Question_Sets[[#This Row],[Count 9]]),4),"1","")&amp;ROW()+1)&gt;0,INDIRECT(SUBSTITUTE(ADDRESS(1,COLUMN(),4),"1","")&amp;ROW()+1)&gt;0),"yes",""),
IF(ISNUMBER(_xlfn.NUMBERVALUE(INDIRECT(SUBSTITUTE(ADDRESS(1,COLUMN(Table_Repeating_Question_Sets[[#This Row],[Invalid 9]]),4),"1","")&amp;ROW()+1))), _xlfn.NUMBERVALUE(INDIRECT(SUBSTITUTE(ADDRESS(1,COLUMN(Table_Repeating_Question_Sets[[#This Row],[Invalid 9]]),4),"1","")&amp;ROW()+1)),0)+IF(AND(Table_Repeating_Question_Sets[[#This Row],[Property]]&lt;&gt;"",Table_Repeating_Question_Sets[[#This Row],[Required]]="Yes",Table_Repeating_Question_Sets[[#This Row],[Value 9]]=""),1,0))</f>
        <v>0</v>
      </c>
      <c r="BY14" s="7" t="str">
        <f ca="1">IF(Table_Repeating_Question_Sets[[#This Row],[Header]]="Yes",
IF(INDIRECT(SUBSTITUTE(ADDRESS(1,COLUMN(),4),"1","")&amp;ROW()+1)&lt;&gt;"",
"{"&amp;INDIRECT(SUBSTITUTE(ADDRESS(1,COLUMN(),4),"1","")&amp;ROW()+1) &amp; "}",
""),
IF(Table_Repeating_Question_Sets[[#This Row],[Value 9]]&lt;&gt;"",
""""&amp;Table_Repeating_Question_Sets[[#This Row],[Key]]&amp;""":"&amp;
IF(Table_Repeating_Question_Sets[[#This Row],[Value 9]]="TRUE","true",IF(Table_Repeating_Question_Sets[[#This Row],[Value 9]]="FALSE","false",IF(ISNUMBER(Table_Repeating_Question_Sets[[#This Row],[Value 9]]),Table_Repeating_Question_Sets[[#This Row],[Value 9]],""""&amp;Table_Repeating_Question_Sets[[#This Row],[Value 9]]&amp;"""")))&amp;
IF(Table_Repeating_Question_Sets[[#This Row],[Count 9]]&lt;&gt;1,",",""),"") &amp;
IF(INDIRECT(SUBSTITUTE(ADDRESS(1,COLUMN(Table_Repeating_Question_Sets[[#This Row],[Header]]),4),"1","")&amp;ROW()+1)&lt;&gt;"Yes",
INDIRECT(SUBSTITUTE(ADDRESS(1,COLUMN(Table_Repeating_Question_Sets[[#This Row],[Calculation 9]]),4),"1","")&amp;ROW(Table_Repeating_Question_Sets[[#This Row],[Calculation 9]])+1),"")
)</f>
        <v/>
      </c>
      <c r="BZ14" s="7">
        <f ca="1">IF(Table_Repeating_Question_Sets[[#This Row],[Header]]="Yes","",_xlfn.NUMBERVALUE(INDIRECT(SUBSTITUTE(ADDRESS(1,COLUMN(Table_Repeating_Question_Sets[[#This Row],[Count 10]]),4),"1","")&amp;ROW(Table_Repeating_Question_Sets[[#This Row],[Count 10]])+1))+IF(Table_Repeating_Question_Sets[[#This Row],[Value 10]]&lt;&gt;"",1,0))</f>
        <v>0</v>
      </c>
      <c r="CA14" s="7">
        <f ca="1">IF(Table_Repeating_Question_Sets[[#This Row],[Header]]="Yes",
IF(AND(INDIRECT(SUBSTITUTE(ADDRESS(1,COLUMN(Table_Repeating_Question_Sets[[#This Row],[Count 10]]),4),"1","")&amp;ROW()+1)&gt;0,INDIRECT(SUBSTITUTE(ADDRESS(1,COLUMN(),4),"1","")&amp;ROW()+1)&gt;0),"yes",""),
IF(ISNUMBER(_xlfn.NUMBERVALUE(INDIRECT(SUBSTITUTE(ADDRESS(1,COLUMN(Table_Repeating_Question_Sets[[#This Row],[Invalid 10]]),4),"1","")&amp;ROW()+1))), _xlfn.NUMBERVALUE(INDIRECT(SUBSTITUTE(ADDRESS(1,COLUMN(Table_Repeating_Question_Sets[[#This Row],[Invalid 10]]),4),"1","")&amp;ROW()+1)),0)+IF(AND(Table_Repeating_Question_Sets[[#This Row],[Property]]&lt;&gt;"",Table_Repeating_Question_Sets[[#This Row],[Required]]="Yes",Table_Repeating_Question_Sets[[#This Row],[Value 10]]=""),1,0))</f>
        <v>0</v>
      </c>
      <c r="CB14"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C14" s="7" t="str">
        <f ca="1">IF(AND(Table_Repeating_Question_Sets[[#This Row],[Header]]="Yes",_xlfn.TEXTJOIN("",TRUE,Table_Repeating_Question_Sets[[#This Row],[Invalid 1]],Table_Repeating_Question_Sets[[#This Row],[Invalid 2]],Table_Repeating_Question_Sets[[#This Row],[Invalid 3]],Table_Repeating_Question_Sets[[#This Row],[Invalid 4]],Table_Repeating_Question_Sets[[#This Row],[Invalid 5]],Table_Repeating_Question_Sets[[#This Row],[Invalid 6]],Table_Repeating_Question_Sets[[#This Row],[Invalid 7]],Table_Repeating_Question_Sets[[#This Row],[Invalid 8]],Table_Repeating_Question_Sets[[#This Row],[Invalid 9]],Table_Repeating_Question_Sets[[#This Row],[Invalid 10]])&lt;&gt;""), "Yes","")</f>
        <v/>
      </c>
      <c r="CD14" s="7" t="str">
        <f ca="1">IF(Table_Repeating_Question_Sets[[#This Row],[Header]]="Yes",
IF(INDIRECT(SUBSTITUTE(ADDRESS(1,COLUMN(),4),"1","")&amp;ROW()+1)&lt;&gt;"",
"{"&amp;INDIRECT(SUBSTITUTE(ADDRESS(1,COLUMN(),4),"1","")&amp;ROW()+1)&amp;"}",
""),
IF(Table_Repeating_Question_Sets[[#This Row],[Value 10]]&lt;&gt;"",
""""&amp;Table_Repeating_Question_Sets[[#This Row],[Key]]&amp;""":"&amp;
IF(Table_Repeating_Question_Sets[[#This Row],[Value 10]]="TRUE","true",IF(Table_Repeating_Question_Sets[[#This Row],[Value 10]]="FALSE","false",IF(ISNUMBER(Table_Repeating_Question_Sets[[#This Row],[Value 10]]),Table_Repeating_Question_Sets[[#This Row],[Value 10]],""""&amp;Table_Repeating_Question_Sets[[#This Row],[Value 10]]&amp;"""")))&amp;
IF(Table_Repeating_Question_Sets[[#This Row],[Count 10]]&lt;&gt;1,",",""),"") &amp;
IF(INDIRECT(SUBSTITUTE(ADDRESS(1,COLUMN(Table_Repeating_Question_Sets[[#This Row],[Header]]),4),"1","")&amp;ROW()+1)&lt;&gt;"Yes",
INDIRECT(SUBSTITUTE(ADDRESS(1,COLUMN(Table_Repeating_Question_Sets[[#This Row],[Calculation 10]]),4),"1","")&amp;ROW(Table_Repeating_Question_Sets[[#This Row],[Calculation 10]])+1),"")
)</f>
        <v/>
      </c>
      <c r="CE14" s="7">
        <f ca="1">IF(Table_Repeating_Question_Sets[[#This Row],[Header]]="Yes","",_xlfn.NUMBERVALUE(INDIRECT(SUBSTITUTE(ADDRESS(1,COLUMN(Table_Repeating_Question_Sets[[#This Row],[Config Count Fwd]]),4),"1","")&amp;ROW(Table_Repeating_Question_Sets[[#This Row],[Config Count Fwd]])-1))+IF(Table_Repeating_Question_Sets[[#This Row],[Property]]&lt;&gt;"",1,0))</f>
        <v>0</v>
      </c>
      <c r="CF14" s="7">
        <f ca="1">IF(Table_Repeating_Question_Sets[[#This Row],[Header]]="Yes","",_xlfn.NUMBERVALUE(INDIRECT(SUBSTITUTE(ADDRESS(1,COLUMN(Table_Repeating_Question_Sets[[#This Row],[Config Count Back]]),4),"1","")&amp;ROW(Table_Repeating_Question_Sets[[#This Row],[Config Count Back]])+1))+IF(Table_Repeating_Question_Sets[[#This Row],[Property]]&lt;&gt;"",1,0))</f>
        <v>0</v>
      </c>
      <c r="CG14" s="7" t="str">
        <f t="array" aca="1" ref="CG14" ca="1" xml:space="preserve">
IF(OR(Table_Repeating_Question_Sets[[#This Row],[Field Type]]="Select",Table_Repeating_Question_Sets[[#This Row],[Field Type]]="Buttons",Table_Repeating_Question_Sets[[#This Row],[Field Type]]="Radio"),
LEFT(" --- Generate schema for select options --- ",0) &amp;
IF(NOT(ISNA(MATCH(Table_Repeating_Question_Sets[[#This Row],[Option Set]]&amp;"Yes",Table_Question_Options[Value]&amp;Table_Question_Options[Header],0))),
IF(Table_Repeating_Question_Sets[[#This Row],[Field Type]]="Buttons",
LEFT(" *** BUTTONS *** ",0)&amp;
_xlfn.TEXTJOIN(",",TRUE,
OFFSET(Table_Question_Options[[#Headers],[Config Buttons]],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IF(Table_Repeating_Question_Sets[[#This Row],[Field Type]]="Select",
LEFT(" *** SELECT *** ",0)&amp;
_xlfn.TEXTJOIN(",",TRUE,
OFFSET(Table_Question_Options[[#Headers],[Config Select]],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LEFT(" *** RADIO *** ",0)&amp;
_xlfn.TEXTJOIN(",",TRUE,
OFFSET(Table_Question_Options[[#Headers],[Config Radio]],
N(" --- Calculate index for start of range for display values --- ") +
MATCH(Table_Repeating_Question_Sets[[#This Row],[Option Set]]&amp;"Yes",Table_Question_Options[Value]&amp;Table_Question_Options[Header],0) + 2,
0,
N(" --- Calculate length of range for display values --- ") +
MATCH("Yes",OFFSET(Table_Question_Options[[#Headers],[Header]],MATCH(Table_Repeating_Question_Sets[[#This Row],[Option Set]]&amp;"Yes",Table_Question_Options[Value]&amp;Table_Question_Options[Header],0)+1,0,ROWS(Table_Question_Options[Value])-MATCH(Table_Repeating_Question_Sets[[#This Row],[Option Set]]&amp;"Yes",Table_Question_Options[Value]&amp;Table_Question_Options[Header],0),1),0)-2,
1)
)
)),
""),"")</f>
        <v/>
      </c>
      <c r="CH14" s="7" t="str">
        <f xml:space="preserve">
IF(AND(Table_Repeating_Question_Sets[[#This Row],[Header]]="",Table_Repeating_Question_Sets[[#This Row],[Property]]&lt;&gt;"",Table_Repeating_Question_Sets[[#This Row],[Field Type]]&lt;&gt;""),
"""validators"": {"&amp;
"""validation"": Validators.compose(["&amp;
_xlfn.TEXTJOIN(", ",TRUE,
IF(AND(Table_Repeating_Question_Sets[[#This Row],[Data Type]]&lt;&gt;"Repeating",Table_Repeating_Question_Sets[[#This Row],[Required]]&lt;&gt;"",Table_Repeating_Question_Sets[[#This Row],[Required]]&lt;&gt;"No"),"ValidationService.required('"&amp;IF(Table_Repeating_Question_Sets[[#This Row],[Required]]="Yes", "true", SUBSTITUTE(Table_Repeating_Question_Sets[[#This Row],[Required]], "'","\'"))&amp;"', '"&amp;SUBSTITUTE(Table_Repeating_Question_Sets[[#This Row],[Hide Condition]], "'","\'")&amp;"')",""),
IF(AND(Table_Repeating_Question_Sets[[#This Row],[Field Type]]="Text",Table_Repeating_Question_Sets[[#This Row],[Data Type]]="Number"),"ValidationService.isNumber()",""),
IF(AND(Table_Repeating_Question_Sets[[#This Row],[Field Type]]="Text",Table_Repeating_Question_Sets[[#This Row],[Data Type]]="Email"),"ValidationService.isEmail()",""),
IF(AND(Table_Repeating_Question_Sets[[#This Row],[Field Type]]="Text",Table_Repeating_Question_Sets[[#This Row],[Data Type]]="Phone"),"ValidationService.isPhoneNumber()",""),
IF(AND(Table_Repeating_Question_Sets[[#This Row],[Field Type]]="Text",Table_Repeating_Question_Sets[[#This Row],[Data Type]]="Currency"),"ValidationService.isCurrency(), ValidationService.maxDecimals(2)",""),
IF(AND(Table_Repeating_Question_Sets[[#This Row],[Field Type]]="Date",Table_Repeating_Question_Sets[[#This Row],[Data Type]]="Date"),"ValidationService.isDate()",""),
IF(AND(Table_Repeating_Question_Sets[[#This Row],[Field Type]]="Text",Table_Repeating_Question_Sets[[#This Row],[Data Type]]="Postcode"),"ValidationService.isPostcode()",""),
IF(AND(Table_Repeating_Question_Sets[[#This Row],[Field Type]]="Text",Table_Repeating_Question_Sets[[#This Row],[Data Type]]="URL"),"ValidationService.isURL()",""),
IF(AND(Table_Repeating_Question_Sets[[#This Row],[Field Type]]="Text",Table_Repeating_Question_Sets[[#This Row],[Data Type]]="ABN"),"ValidationService.isABN()",""),
IF(AND(Table_Repeating_Question_Sets[[#This Row],[Field Type]]="Text",Table_Repeating_Question_Sets[[#This Row],[Data Type]]="ACN"),"ValidationService.isACN()",""),
IF(AND(Table_Repeating_Question_Sets[[#This Row],[Field Type]]="Text",Table_Repeating_Question_Sets[[#This Row],[Data Type]]="Number Plate"),"ValidationService.isNumberPlate()",""),
IF(TRIM(Table_Repeating_Question_Sets[[#This Row],[Validation Rules]])&lt;&gt;"",MID(SUBSTITUTE(");"&amp;SUBSTITUTE(Table_Repeating_Question_Sets[[#This Row],[Validation Rules]],"); ",");"),");","), ValidationService."),4,999999),"")
)&amp;
"])"&amp;
"}","")</f>
        <v/>
      </c>
      <c r="CI14" s="7" t="str">
        <f xml:space="preserve">
IF(AND(Table_Repeating_Question_Sets[[#This Row],[Header]]="",Table_Repeating_Question_Sets[[#This Row],[Property]]&lt;&gt;"",Table_Repeating_Question_Sets[[#This Row],[Field Type]]&lt;&gt;""),
IF(Table_Repeating_Question_Sets[[#This Row],[Data Type]]&lt;&gt;"Repeating",
"""templateOptions"":{"&amp;
_xlfn.TEXTJOIN(",",TRUE,
IF(Table_Repeating_Question_Sets[[#This Row],[Field Type]]="Password",
"""type"":""password""",
IF(Table_Repeating_Question_Sets[[#This Row],[Field Type]]="Email",
"""type"":""email""",
"")),
IF(Table_Repeating_Question_Sets[[#This Row],[Default Value]]&lt;&gt;"",
"""defaultValue"":"""&amp;Table_Repeating_Question_Sets[[#This Row],[Default Value]]&amp;"""",""),
IF(Table_Repeating_Question_Sets[[#This Row],[Calculated Value]]&lt;&gt;"",
"""calculatedValue"":"""&amp;Table_Repeating_Question_Sets[[#This Row],[Calculated Value]]&amp;"""",""),
IF(AND(OR(Table_Repeating_Question_Sets[[#This Row],[Field Type]]="Select",Table_Repeating_Question_Sets[[#This Row],[Field Type]]="Buttons",Table_Repeating_Question_Sets[[#This Row],[Field Type]]="Radio"),Table_Repeating_Question_Sets[[#This Row],[Config Options]]&lt;&gt;""),
"""options"":["&amp;Table_Repeating_Question_Sets[[#This Row],[Config Options]]&amp;"]",""),
IF(Table_Repeating_Question_Sets[[#This Row],[Label]]&lt;&gt;"",
"""label"":"""&amp;Table_Repeating_Question_Sets[[#This Row],[Label]]&amp;"""",""),
IF(Table_Repeating_Question_Sets[[#This Row],[Help Message]]&lt;&gt;"",
"""description"":"""&amp;Table_Repeating_Question_Sets[[#This Row],[Help Message]]&amp;"""",""),
IF(Table_Repeating_Question_Sets[[#This Row],[Tooltip]]&lt;&gt;"",
"""tooltip"":"""&amp;Table_Repeating_Question_Sets[[#This Row],[Tooltip]]&amp;"""",""),
IF(Table_Repeating_Question_Sets[[#This Row],[Icon]]&lt;&gt;"",
"""icon"":"""&amp;IF(ISNUMBER(FIND("glyphicon-",Table_Repeating_Question_Sets[[#This Row],[Icon]])),"glyphicon "&amp;Table_Repeating_Question_Sets[[#This Row],[Icon]],IF(ISNUMBER(FIND("fa-",Table_Repeating_Question_Sets[[#This Row],[Icon]])),"fa "&amp;Table_Repeating_Question_Sets[[#This Row],[Icon]],Table_Repeating_Question_Sets[[#This Row],[Icon]]))&amp;"""",""),
IF(Table_Repeating_Question_Sets[[#This Row],[Placeholder]]&lt;&gt;"",
"""placeholder"":"""&amp;Table_Repeating_Question_Sets[[#This Row],[Placeholder]]&amp;"""",""),
IF(Table_Repeating_Question_Sets[[#This Row],[Question]]&lt;&gt;"",
"""question"":"""&amp;Table_Repeating_Question_Sets[[#This Row],[Question]]&amp;"""",""),
IF(OR(Table_Repeating_Question_Sets[[#This Row],[Heading 2]]&lt;&gt;"",Table_Repeating_Question_Sets[[#This Row],[Heading 3]]&lt;&gt;"",Table_Repeating_Question_Sets[[#This Row],[Heading 4]]&lt;&gt;"",Table_Repeating_Question_Sets[[#This Row],[Paragraph]]&lt;&gt;"",Table_Repeating_Question_Sets[[#This Row],[Terms]]&lt;&gt;""),
"""content"":{"&amp;
_xlfn.TEXTJOIN(",",TRUE,
IF(Table_Repeating_Question_Sets[[#This Row],[Heading 2]]&lt;&gt;"",
"""heading2"":"""&amp;Table_Repeating_Question_Sets[[#This Row],[Heading 2]]&amp;"""",""),
IF(Table_Repeating_Question_Sets[[#This Row],[Heading 3]]&lt;&gt;"",
"""heading3"":"""&amp;Table_Repeating_Question_Sets[[#This Row],[Heading 3]]&amp;"""",""),
IF(Table_Repeating_Question_Sets[[#This Row],[Heading 4]]&lt;&gt;"",
"""heading4"":"""&amp;Table_Repeating_Question_Sets[[#This Row],[Heading 4]]&amp;"""",""),
IF(Table_Repeating_Question_Sets[[#This Row],[Paragraph]]&lt;&gt;"",
" ""paragraph"":"""&amp;Table_Repeating_Question_Sets[[#This Row],[Paragraph]]&amp;"""",""),
IF(Table_Repeating_Question_Sets[[#This Row],[Terms]]&lt;&gt;"",
"""terms"":"""&amp;SUBSTITUTE(Table_Repeating_Question_Sets[[#This Row],[Terms]],CHAR(10),"\n")&amp;"""","")
)&amp;"}",""),
IF(AND(Table_Repeating_Question_Sets[[#This Row],[Data Type]]="Date",Table_Repeating_Question_Sets[[#This Row],[Field Type]]="Date"),
"""addonLeft"":{""class"":""glyphicon glyphicon-calendar""}",""),
IF(AND(Table_Repeating_Question_Sets[[#This Row],[Data Type]]="Percent",Table_Repeating_Question_Sets[[#This Row],[Field Type]]="Text"),
"""addonRight"":{""class"":""fa fa-percent""}",""),
IF(AND(Table_Repeating_Question_Sets[[#This Row],[Data Type]]="Currency",Table_Repeating_Question_Sets[[#This Row],[Field Type]]="Text"),
"""formatTextInput"":""currency"","&amp;
"""addonLeft"":{""class"":""fa fa-usd""}",""),
IF(AND(Table_Repeating_Question_Sets[[#This Row],[Data Type]]="Phone",Table_Repeating_Question_Sets[[#This Row],[Field Type]]="Text"),
"""formatTextInput"":""phoneNumber"","&amp;
"""addonLeft"":{""class"":""fa fa-phone""}",""),
IF(AND(Table_Repeating_Question_Sets[[#This Row],[Data Type]]="ABN",Table_Repeating_Question_Sets[[#This Row],[Field Type]]="Text"),
"""formatTextInput"":""abn""",""),
IF(AND(Table_Repeating_Question_Sets[[#This Row],[Data Type]]="Number Plate",Table_Repeating_Question_Sets[[#This Row],[Field Type]]="Text"),
"""formatTextInput"":""numberPlate""",""),
IF(Table_Repeating_Question_Sets[[#This Row],[Hide Condition]]&lt;&gt;"",
"""hideCondition"":"""&amp;Table_Repeating_Question_Sets[[#This Row],[Hide Condition]]&amp;"""",""),
IF(Table_Repeating_Question_Sets[[#This Row],[Affects Premium]]&lt;&gt;"",
"""affectsPremium"":""Yes""",""),
IF(Table_Repeating_Question_Sets[[#This Row],[Affects Triggers]]&lt;&gt;"",
"""affectsTriggers"":""Yes""","")
)&amp;"}",""),"")</f>
        <v/>
      </c>
      <c r="CJ14" s="7" t="str">
        <f xml:space="preserve">
IF(AND(Table_Repeating_Question_Sets[[#This Row],[Header]]="",Table_Repeating_Question_Sets[[#This Row],[Property]]&lt;&gt;"",Table_Repeating_Question_Sets[[#This Row],[Field Type]]&lt;&gt;""),
"{"&amp;
_xlfn.TEXTJOIN(",",TRUE,
LEFT("/****** BASE ATTRIBUTES ******/",0),
"""key"":"""&amp;Table_Repeating_Question_Sets[[#This Row],[Field Key]]&amp;"""",
"""type"":"""&amp;
IF(Table_Repeating_Question_Sets[[#This Row],[Field Type]]="Select","select-field",
IF(Table_Repeating_Question_Sets[[#This Row],[Field Type]]="Radio","radio-field",
IF(Table_Repeating_Question_Sets[[#This Row],[Field Type]]="Buttons","buttons-field",
IF(Table_Repeating_Question_Sets[[#This Row],[Field Type]]="Date","datepicker-field",
IF(Table_Repeating_Question_Sets[[#This Row],[Field Type]]="Checkbox","checkbox-field",
IF(Table_Repeating_Question_Sets[[#This Row],[Field Type]]="Text Area","textarea-field",
IF(Table_Repeating_Question_Sets[[#This Row],[Field Type]]="Hidden","hidden-field",
IF(Table_Repeating_Question_Sets[[#This Row],[Data Type]]="Repeating","repeating-field",
IF(Table_Repeating_Question_Sets[[#This Row],[Data Type]]="None","content-field",
"input-field")))))))))&amp;"""",
"""className"":"""&amp;
IF(AND(Table_Repeating_Question_Sets[[#This Row],[X]]="",Table_Repeating_Question_Sets[[#This Row],[S]]="",Table_Repeating_Question_Sets[[#This Row],[M]]="",Table_Repeating_Question_Sets[[#This Row],[L]]=""),
IF(OR(Table_Repeating_Question_Sets[[#This Row],[Field Type]]="Buttons",Table_Repeating_Question_Sets[[#This Row],[Field Type]]="Text Area",Table_Repeating_Question_Sets[[#This Row],[Data Type]]="Repeating"),"col-xs-12","col-xs-12 col-md-6"),
IF(Table_Repeating_Question_Sets[[#This Row],[X]]="","col-xs-12 ","")&amp;
_xlfn.TEXTJOIN(" ",TRUE,IF(Table_Repeating_Question_Sets[[#This Row],[X]]&lt;&gt;"","col-xs-"&amp;Table_Repeating_Question_Sets[[#This Row],[X]],""),IF(Table_Repeating_Question_Sets[[#This Row],[S]]&lt;&gt;"","col-sm-"&amp;Table_Repeating_Question_Sets[[#This Row],[S]],""),IF(Table_Repeating_Question_Sets[[#This Row],[M]]&lt;&gt;"","col-md-"&amp;Table_Repeating_Question_Sets[[#This Row],[M]],""),IF(Table_Repeating_Question_Sets[[#This Row],[L]]&lt;&gt;"","col-lg-"&amp;Table_Repeating_Question_Sets[[#This Row],[L]],"")))&amp;"""",
Table_Repeating_Question_Sets[[#This Row],[Config TO]],
Table_Repeating_Question_Sets[[#This Row],[Config Validators]],
IF(Table_Repeating_Question_Sets[[#This Row],[Calculated Value]]&lt;&gt;"","""expressionProperties"": { ""templateOptions.disabled"": ""true""}",
IF(Table_Repeating_Question_Sets[[#This Row],[Disabled Condition]]&lt;&gt;"","""expressionProperties"": { ""templateOptions.disabled"": """&amp;Table_Repeating_Question_Sets[[#This Row],[Disabled Condition]]&amp;"""}",""))
)&amp;
"}"&amp;
"","")</f>
        <v/>
      </c>
      <c r="CK14" s="7" t="str">
        <f xml:space="preserve">
IF(Table_Repeating_Question_Sets[[#This Row],[Row]]="Yes","]},{""className"": ""row"",""fieldGroup"": [","")&amp;
Table_Repeating_Question_Sets[[#This Row],[Config Field]]</f>
        <v/>
      </c>
      <c r="CL14" s="7" t="str">
        <f ca="1">IF(Table_Repeating_Question_Sets[[#This Row],[Header]]="Yes",
""""&amp;Table_Repeating_Question_Sets[[#This Row],[Key]]&amp;""":[{""className"": ""row"",""fieldGroup"":["&amp;
INDIRECT(SUBSTITUTE(ADDRESS(1,COLUMN(),4),"1","")&amp;ROW()+1)&amp;
"]}],",
IF(INDIRECT(SUBSTITUTE(ADDRESS(1,COLUMN(Table_Repeating_Question_Sets[[#This Row],[Header]]),4),"1","")&amp;ROW()+1)="Yes",Table_Repeating_Question_Sets[[#This Row],[Config Content]],
Table_Repeating_Question_Sets[[#This Row],[Config Content]]&amp;
IF(AND(Table_Repeating_Question_Sets[[#This Row],[Config Content]]&lt;&gt;"",INDIRECT(SUBSTITUTE(ADDRESS(1,COLUMN(),4),"1","")&amp;ROW()+1)&lt;&gt;""),",","")&amp;
INDIRECT(SUBSTITUTE(ADDRESS(1,COLUMN(),4),"1","")&amp;ROW()+1)
))</f>
        <v/>
      </c>
      <c r="CM14" s="7" t="str">
        <f ca="1">IF(INDIRECT(SUBSTITUTE(ADDRESS(1,COLUMN(),4),"1","")&amp;ROW()-1)&lt;&gt;"",
IF(NOT(ISNUMBER(INDIRECT(SUBSTITUTE(ADDRESS(1,COLUMN(),4),"1","")&amp;ROW()-1))),
MATCH("Yes",Table_Repeating_Question_Sets[Header],0),
_xlfn.IFNA(MATCH("Yes",OFFSET(Table_Repeating_Question_Sets[Header],
INDIRECT(SUBSTITUTE(ADDRESS(1,COLUMN(),4),"1","")&amp;ROW()-1),0,ROWS(Table_Repeating_Question_Sets[Header])-
INDIRECT(SUBSTITUTE(ADDRESS(1,COLUMN(),4),"1","")&amp;ROW()-1),1),0)+
INDIRECT(SUBSTITUTE(ADDRESS(1,COLUMN(),4),"1","")&amp;ROW()-1),"")
),"")</f>
        <v/>
      </c>
      <c r="CN14" s="7" t="str">
        <f>IF(AND(Table_Repeating_Question_Sets[[#This Row],[Header]]="",Table_Repeating_Question_Sets[[#This Row],[Property]]&lt;&gt;"",Table_Repeating_Question_Sets[[#This Row],[Field Type]]&lt;&gt;""),
""""&amp;Table_Repeating_Question_Sets[[#This Row],[Key]]&amp;"""","")</f>
        <v/>
      </c>
      <c r="CO14" s="7" t="str">
        <f ca="1">IF(Table_Repeating_Question_Sets[[#This Row],[Header]]="Yes",
""""&amp;Table_Repeating_Question_Sets[[#This Row],[Key]]&amp;""":["&amp;
INDIRECT(SUBSTITUTE(ADDRESS(1,COLUMN(),4),"1","")&amp;ROW()+1)&amp;
"],",
IF(INDIRECT(SUBSTITUTE(ADDRESS(1,COLUMN(Table_Repeating_Question_Sets[[#This Row],[Header]]),4),"1","")&amp;ROW()+1)="Yes",Table_Repeating_Question_Sets[[#This Row],[Config Keys Nested]],
Table_Repeating_Question_Sets[[#This Row],[Config Keys Nested]]&amp;
IF(AND(Table_Repeating_Question_Sets[[#This Row],[Config Keys Nested]]&lt;&gt;"",INDIRECT(SUBSTITUTE(ADDRESS(1,COLUMN(),4),"1","")&amp;ROW()+1)&lt;&gt;""),",","")&amp;
INDIRECT(SUBSTITUTE(ADDRESS(1,COLUMN(),4),"1","")&amp;ROW()+1)
))</f>
        <v/>
      </c>
      <c r="CP14" s="7" t="str">
        <f ca="1">IF(ISNUMBER(Table_Repeating_Question_Sets[[#This Row],[Config Use Row]]),INDEX(Table_Repeating_Question_Sets[Config Rollup],Table_Repeating_Question_Sets[[#This Row],[Config Use Row]]),"")</f>
        <v/>
      </c>
      <c r="CQ14" s="7" t="str">
        <f ca="1">IF(ISNUMBER(Table_Repeating_Question_Sets[[#This Row],[Config Use Row]]),INDEX(Table_Repeating_Question_Sets[Config Keys Nested Rollup],Table_Repeating_Question_Sets[[#This Row],[Config Use Row]]),"")</f>
        <v/>
      </c>
    </row>
  </sheetData>
  <sheetProtection insertRows="0" deleteRows="0"/>
  <dataValidations disablePrompts="1" count="3">
    <dataValidation type="list" allowBlank="1" showInputMessage="1" showErrorMessage="1" sqref="V5:V14" xr:uid="{00000000-0002-0000-0100-000000000000}">
      <formula1>Select_Input_Type</formula1>
    </dataValidation>
    <dataValidation type="list" allowBlank="1" showInputMessage="1" showErrorMessage="1" sqref="U5:U14" xr:uid="{00000000-0002-0000-0100-000001000000}">
      <formula1>Select_Repeating_Data_Type</formula1>
    </dataValidation>
    <dataValidation type="list" allowBlank="1" showInputMessage="1" showErrorMessage="1" sqref="X5:X14" xr:uid="{00000000-0002-0000-0100-000002000000}">
      <formula1>Select_Yes_No</formula1>
    </dataValidation>
  </dataValidation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1F5F34"/>
  </sheetPr>
  <dimension ref="B3:I111"/>
  <sheetViews>
    <sheetView topLeftCell="A14" workbookViewId="0" xr3:uid="{842E5F09-E766-5B8D-85AF-A39847EA96FD}">
      <selection sqref="A1:E1"/>
    </sheetView>
  </sheetViews>
  <sheetFormatPr defaultColWidth="9.125" defaultRowHeight="15"/>
  <cols>
    <col min="1" max="1" width="9.125" style="2"/>
    <col min="2" max="2" width="34.375" style="2" customWidth="1"/>
    <col min="3" max="3" width="22.125" style="2" hidden="1" customWidth="1"/>
    <col min="4" max="4" width="29.125" style="2" customWidth="1"/>
    <col min="5" max="5" width="25.875" style="2" customWidth="1"/>
    <col min="6" max="6" width="114.25" style="2" customWidth="1"/>
    <col min="7" max="7" width="47.125" style="2" hidden="1" customWidth="1"/>
    <col min="8" max="9" width="37" style="2" hidden="1" customWidth="1"/>
    <col min="10" max="16384" width="9.125" style="2"/>
  </cols>
  <sheetData>
    <row r="3" spans="2:9" ht="47.25" thickBot="1">
      <c r="B3" s="12" t="s">
        <v>350</v>
      </c>
      <c r="C3" s="12"/>
      <c r="D3" s="12"/>
      <c r="E3" s="12"/>
      <c r="F3" s="12"/>
      <c r="G3" s="12"/>
      <c r="H3" s="12"/>
      <c r="I3" s="12"/>
    </row>
    <row r="5" spans="2:9">
      <c r="B5" t="s">
        <v>6</v>
      </c>
      <c r="C5" t="s">
        <v>2</v>
      </c>
      <c r="D5" t="s">
        <v>351</v>
      </c>
      <c r="E5" t="s">
        <v>32</v>
      </c>
      <c r="F5" t="s">
        <v>21</v>
      </c>
      <c r="G5" s="1" t="s">
        <v>352</v>
      </c>
      <c r="H5" t="s">
        <v>353</v>
      </c>
      <c r="I5" t="s">
        <v>354</v>
      </c>
    </row>
    <row r="6" spans="2:9" ht="29.25" thickBot="1">
      <c r="B6" s="49" t="s">
        <v>146</v>
      </c>
      <c r="C6" s="3" t="s">
        <v>71</v>
      </c>
      <c r="D6" s="3"/>
      <c r="E6" s="3"/>
      <c r="F6" s="3"/>
      <c r="G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 spans="2:9" s="13" customFormat="1" ht="21" hidden="1" customHeight="1">
      <c r="B7" s="46"/>
      <c r="C7" s="7"/>
      <c r="D7" s="7"/>
      <c r="E7" s="7"/>
      <c r="F7" s="7"/>
      <c r="G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 spans="2:9" s="13" customFormat="1" ht="21" customHeight="1">
      <c r="B8" s="97" t="s">
        <v>355</v>
      </c>
      <c r="C8" s="7"/>
      <c r="D8" s="8"/>
      <c r="E8" s="8"/>
      <c r="F8" s="7"/>
      <c r="G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{"value":"House","key":"House"}</v>
      </c>
      <c r="H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{"value":"House","key":"House"}</v>
      </c>
      <c r="I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{"label":"House","value":"House"}</v>
      </c>
    </row>
    <row r="9" spans="2:9" s="13" customFormat="1" ht="21" customHeight="1">
      <c r="B9" s="47" t="s">
        <v>356</v>
      </c>
      <c r="C9" s="7"/>
      <c r="D9" s="7"/>
      <c r="E9" s="7"/>
      <c r="F9" s="7"/>
      <c r="G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{"value":"Townhouse","key":"Townhouse"}</v>
      </c>
      <c r="H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{"value":"Townhouse","key":"Townhouse"}</v>
      </c>
      <c r="I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{"label":"Townhouse","value":"Townhouse"}</v>
      </c>
    </row>
    <row r="10" spans="2:9" s="13" customFormat="1" ht="21" customHeight="1">
      <c r="B10" s="47" t="s">
        <v>357</v>
      </c>
      <c r="C10" s="7"/>
      <c r="D10" s="7"/>
      <c r="E10" s="7"/>
      <c r="F10" s="7"/>
      <c r="G1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{"value":"Villa","key":"Villa"}</v>
      </c>
      <c r="H10"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{"value":"Villa","key":"Villa"}</v>
      </c>
      <c r="I1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{"label":"Villa","value":"Villa"}</v>
      </c>
    </row>
    <row r="11" spans="2:9" s="13" customFormat="1" ht="21" customHeight="1">
      <c r="B11" s="47" t="s">
        <v>358</v>
      </c>
      <c r="C11" s="7"/>
      <c r="D11" s="7"/>
      <c r="E11" s="7"/>
      <c r="F11" s="7"/>
      <c r="G1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{"value":"Unit","key":"Unit"}</v>
      </c>
      <c r="H1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{"value":"Unit","key":"Unit"}</v>
      </c>
      <c r="I1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{"label":"Unit","value":"Unit"}</v>
      </c>
    </row>
    <row r="12" spans="2:9" ht="29.25" thickBot="1">
      <c r="B12" s="49" t="s">
        <v>91</v>
      </c>
      <c r="C12" s="3" t="s">
        <v>71</v>
      </c>
      <c r="D12" s="3"/>
      <c r="E12" s="3"/>
      <c r="F12" s="3"/>
      <c r="G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3" spans="2:9" s="13" customFormat="1" ht="21" hidden="1" customHeight="1">
      <c r="B13" s="46"/>
      <c r="C13" s="7"/>
      <c r="D13" s="7"/>
      <c r="E13" s="7"/>
      <c r="F13" s="7"/>
      <c r="G1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4" spans="2:9" s="13" customFormat="1" ht="21" customHeight="1">
      <c r="B14" s="46" t="s">
        <v>359</v>
      </c>
      <c r="C14" s="10"/>
      <c r="D14" s="7"/>
      <c r="E14" s="7"/>
      <c r="F14" s="7"/>
      <c r="G1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{"value":"ACT","key":"ACT"}</v>
      </c>
      <c r="H1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{"value":"ACT","key":"ACT"}</v>
      </c>
      <c r="I1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{"label":"ACT","value":"ACT"}</v>
      </c>
    </row>
    <row r="15" spans="2:9" s="13" customFormat="1" ht="21" customHeight="1">
      <c r="B15" s="46" t="s">
        <v>89</v>
      </c>
      <c r="C15" s="10"/>
      <c r="D15" s="7"/>
      <c r="E15" s="7"/>
      <c r="F15" s="7"/>
      <c r="G1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{"value":"NSW","key":"NSW"}</v>
      </c>
      <c r="H1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{"value":"NSW","key":"NSW"}</v>
      </c>
      <c r="I1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{"label":"NSW","value":"NSW"}</v>
      </c>
    </row>
    <row r="16" spans="2:9" s="13" customFormat="1" ht="21" customHeight="1">
      <c r="B16" s="46" t="s">
        <v>360</v>
      </c>
      <c r="C16" s="10"/>
      <c r="D16" s="7"/>
      <c r="E16" s="7"/>
      <c r="F16" s="7"/>
      <c r="G1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{"value":"NT","key":"NT"}</v>
      </c>
      <c r="H1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{"value":"NT","key":"NT"}</v>
      </c>
      <c r="I1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{"label":"NT","value":"NT"}</v>
      </c>
    </row>
    <row r="17" spans="2:9" s="13" customFormat="1" ht="21" customHeight="1">
      <c r="B17" s="46" t="s">
        <v>361</v>
      </c>
      <c r="C17" s="10"/>
      <c r="D17" s="7"/>
      <c r="E17" s="7"/>
      <c r="F17" s="7"/>
      <c r="G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{"value":"QLD","key":"QLD"}</v>
      </c>
      <c r="H1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{"value":"QLD","key":"QLD"}</v>
      </c>
      <c r="I1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{"label":"QLD","value":"QLD"}</v>
      </c>
    </row>
    <row r="18" spans="2:9" s="13" customFormat="1" ht="21" customHeight="1">
      <c r="B18" s="46" t="s">
        <v>362</v>
      </c>
      <c r="C18" s="10"/>
      <c r="D18" s="7"/>
      <c r="E18" s="7"/>
      <c r="F18" s="8"/>
      <c r="G1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{"value":"SA","key":"SA"}</v>
      </c>
      <c r="H1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{"value":"SA","key":"SA"}</v>
      </c>
      <c r="I1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{"label":"SA","value":"SA"}</v>
      </c>
    </row>
    <row r="19" spans="2:9" s="13" customFormat="1" ht="21" customHeight="1">
      <c r="B19" s="46" t="s">
        <v>363</v>
      </c>
      <c r="C19" s="10"/>
      <c r="D19" s="7"/>
      <c r="E19" s="7"/>
      <c r="F19" s="7"/>
      <c r="G1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{"value":"TAS","key":"TAS"}</v>
      </c>
      <c r="H1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{"value":"TAS","key":"TAS"}</v>
      </c>
      <c r="I1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{"label":"TAS","value":"TAS"}</v>
      </c>
    </row>
    <row r="20" spans="2:9" s="13" customFormat="1" ht="21" customHeight="1">
      <c r="B20" s="46" t="s">
        <v>364</v>
      </c>
      <c r="C20" s="10"/>
      <c r="D20" s="7"/>
      <c r="E20" s="7"/>
      <c r="F20" s="7"/>
      <c r="G2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{"value":"VIC","key":"VIC"}</v>
      </c>
      <c r="H20"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{"value":"VIC","key":"VIC"}</v>
      </c>
      <c r="I2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{"label":"VIC","value":"VIC"}</v>
      </c>
    </row>
    <row r="21" spans="2:9" s="13" customFormat="1" ht="21" customHeight="1">
      <c r="B21" s="46" t="s">
        <v>365</v>
      </c>
      <c r="C21" s="10"/>
      <c r="D21" s="7"/>
      <c r="E21" s="7"/>
      <c r="F21" s="7"/>
      <c r="G2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{"value":"WA","key":"WA"}</v>
      </c>
      <c r="H2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{"value":"WA","key":"WA"}</v>
      </c>
      <c r="I2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{"label":"WA","value":"WA"}</v>
      </c>
    </row>
    <row r="22" spans="2:9" ht="29.25" thickBot="1">
      <c r="B22" s="49" t="s">
        <v>148</v>
      </c>
      <c r="C22" s="3" t="s">
        <v>71</v>
      </c>
      <c r="D22" s="3"/>
      <c r="E22" s="3"/>
      <c r="F22" s="3"/>
      <c r="G2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3" spans="2:9" s="13" customFormat="1" ht="21" hidden="1" customHeight="1">
      <c r="B23" s="46"/>
      <c r="C23" s="7"/>
      <c r="D23" s="7"/>
      <c r="E23" s="7"/>
      <c r="F23" s="7"/>
      <c r="G2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4" spans="2:9" s="13" customFormat="1" ht="21" customHeight="1">
      <c r="B24" s="1" t="s">
        <v>366</v>
      </c>
      <c r="C24" s="10"/>
      <c r="D24" s="7"/>
      <c r="E24" s="92"/>
      <c r="F24" s="8"/>
      <c r="G2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{"value":"Free standing","key":"Free standing"}</v>
      </c>
      <c r="H2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{"value":"Free standing","key":"Free standing"}</v>
      </c>
      <c r="I2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{"label":"Free standing","value":"Free standing"}</v>
      </c>
    </row>
    <row r="25" spans="2:9" s="13" customFormat="1" ht="21" customHeight="1">
      <c r="B25" s="1" t="s">
        <v>367</v>
      </c>
      <c r="C25" s="10"/>
      <c r="D25" s="7"/>
      <c r="E25" s="7"/>
      <c r="F25" s="7"/>
      <c r="G2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{"value":"Part of strata-title","key":"Part of strata-title"}</v>
      </c>
      <c r="H25"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{"value":"Part of strata-title","key":"Part of strata-title"}</v>
      </c>
      <c r="I2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{"label":"Part of strata-title","value":"Part of strata-title"}</v>
      </c>
    </row>
    <row r="26" spans="2:9" s="13" customFormat="1" ht="21" customHeight="1">
      <c r="B26" s="1" t="s">
        <v>368</v>
      </c>
      <c r="C26" s="10"/>
      <c r="D26" s="7"/>
      <c r="E26" s="7"/>
      <c r="F26" s="7"/>
      <c r="G2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{"value":"Strata-title","key":"Strata-title"}</v>
      </c>
      <c r="H26"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{"value":"Strata-title","key":"Strata-title"}</v>
      </c>
      <c r="I2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{"label":"Strata-title","value":"Strata-title"}</v>
      </c>
    </row>
    <row r="27" spans="2:9" ht="29.25" thickBot="1">
      <c r="B27" s="49" t="s">
        <v>150</v>
      </c>
      <c r="C27" s="3" t="s">
        <v>71</v>
      </c>
      <c r="D27" s="3"/>
      <c r="E27" s="3"/>
      <c r="F27" s="3"/>
      <c r="G2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7"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8" spans="2:9" s="13" customFormat="1" ht="21" hidden="1" customHeight="1">
      <c r="B28" s="46"/>
      <c r="C28" s="7"/>
      <c r="D28" s="7"/>
      <c r="E28" s="7"/>
      <c r="F28" s="7"/>
      <c r="G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2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2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29" spans="2:9" s="13" customFormat="1" ht="21" customHeight="1">
      <c r="B29" s="47" t="s">
        <v>369</v>
      </c>
      <c r="C29" s="7"/>
      <c r="D29" s="7"/>
      <c r="E29" s="7"/>
      <c r="F29" s="7"/>
      <c r="G2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{"value":"Double brick","key":"Double brick"}</v>
      </c>
      <c r="H2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{"value":"Double brick","key":"Double brick"}</v>
      </c>
      <c r="I2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{"label":"Double brick","value":"Double brick"}</v>
      </c>
    </row>
    <row r="30" spans="2:9" s="13" customFormat="1" ht="21" customHeight="1">
      <c r="B30" s="47" t="s">
        <v>370</v>
      </c>
      <c r="C30" s="7"/>
      <c r="D30" s="7"/>
      <c r="E30" s="92"/>
      <c r="F30" s="7"/>
      <c r="G3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{"value":"Brick veneer","key":"Brick veneer"}</v>
      </c>
      <c r="H3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{"value":"Brick veneer","key":"Brick veneer"}</v>
      </c>
      <c r="I3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{"label":"Brick veneer","value":"Brick veneer"}</v>
      </c>
    </row>
    <row r="31" spans="2:9" s="13" customFormat="1" ht="21" customHeight="1">
      <c r="B31" s="47" t="s">
        <v>371</v>
      </c>
      <c r="C31" s="7"/>
      <c r="D31" s="7"/>
      <c r="E31" s="7"/>
      <c r="F31" s="7"/>
      <c r="G3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{"value":"Timber","key":"Timber"}</v>
      </c>
      <c r="H3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{"value":"Timber","key":"Timber"}</v>
      </c>
      <c r="I3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{"label":"Timber","value":"Timber"}</v>
      </c>
    </row>
    <row r="32" spans="2:9" s="13" customFormat="1" ht="21" customHeight="1">
      <c r="B32" s="47" t="s">
        <v>372</v>
      </c>
      <c r="C32" s="7"/>
      <c r="D32" s="7"/>
      <c r="E32" s="7"/>
      <c r="F32" s="7"/>
      <c r="G3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{"value":"Fibro/asbestos cement","key":"Fibro/asbestos cement"}</v>
      </c>
      <c r="H32"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{"value":"Fibro/asbestos cement","key":"Fibro/asbestos cement"}</v>
      </c>
      <c r="I3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{"label":"Fibro/asbestos cement","value":"Fibro/asbestos cement"}</v>
      </c>
    </row>
    <row r="33" spans="2:9" s="13" customFormat="1" ht="21" customHeight="1">
      <c r="B33" s="47" t="s">
        <v>373</v>
      </c>
      <c r="C33" s="7"/>
      <c r="D33" s="7"/>
      <c r="E33" s="7"/>
      <c r="F33" s="7"/>
      <c r="G3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{"value":"Concrete block","key":"Concrete block"}</v>
      </c>
      <c r="H33"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{"value":"Concrete block","key":"Concrete block"}</v>
      </c>
      <c r="I3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{"label":"Concrete block","value":"Concrete block"}</v>
      </c>
    </row>
    <row r="34" spans="2:9" s="13" customFormat="1" ht="21" customHeight="1">
      <c r="B34" s="47" t="s">
        <v>374</v>
      </c>
      <c r="C34" s="7"/>
      <c r="D34" s="7"/>
      <c r="E34" s="7"/>
      <c r="F34" s="7"/>
      <c r="G3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{"value":"Other","key":"Other"}</v>
      </c>
      <c r="H34"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{"value":"Other","key":"Other"}</v>
      </c>
      <c r="I3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{"label":"Other","value":"Other"}</v>
      </c>
    </row>
    <row r="35" spans="2:9" ht="29.25" thickBot="1">
      <c r="B35" s="49" t="s">
        <v>74</v>
      </c>
      <c r="C35" s="3" t="s">
        <v>71</v>
      </c>
      <c r="D35" s="3"/>
      <c r="E35" s="3"/>
      <c r="F35" s="3"/>
      <c r="G3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5"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5"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6" spans="2:9" s="13" customFormat="1" ht="21" hidden="1" customHeight="1">
      <c r="B36" s="46"/>
      <c r="C36" s="7"/>
      <c r="D36" s="7"/>
      <c r="E36" s="7"/>
      <c r="F36" s="7"/>
      <c r="G3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37" spans="2:9" s="13" customFormat="1" ht="21" customHeight="1">
      <c r="B37" s="7" t="s">
        <v>71</v>
      </c>
      <c r="C37" s="7"/>
      <c r="D37" s="7"/>
      <c r="E37" s="8" t="s">
        <v>375</v>
      </c>
      <c r="F37" s="7"/>
      <c r="G3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{"value":"Yes","key":"Yes","icon":"glyphicon glyphicon-ok md"}</v>
      </c>
      <c r="H3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{"value":"Yes","key":"Yes"}</v>
      </c>
      <c r="I3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{"label":"Yes","value":"Yes"}</v>
      </c>
    </row>
    <row r="38" spans="2:9" s="13" customFormat="1" ht="21" customHeight="1">
      <c r="B38" s="7" t="s">
        <v>219</v>
      </c>
      <c r="C38" s="7"/>
      <c r="D38" s="7"/>
      <c r="E38" s="8" t="s">
        <v>376</v>
      </c>
      <c r="F38" s="7"/>
      <c r="G3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{"value":"No","key":"No","icon":"glyphicon glyphicon-remove md"}</v>
      </c>
      <c r="H3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{"value":"No","key":"No"}</v>
      </c>
      <c r="I3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{"label":"No","value":"No"}</v>
      </c>
    </row>
    <row r="39" spans="2:9" ht="29.25" thickBot="1">
      <c r="B39" s="49" t="s">
        <v>165</v>
      </c>
      <c r="C39" s="3" t="s">
        <v>71</v>
      </c>
      <c r="D39" s="3"/>
      <c r="E39" s="3"/>
      <c r="F39" s="3"/>
      <c r="G3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39"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39"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0" spans="2:9" s="13" customFormat="1" ht="21" hidden="1" customHeight="1">
      <c r="B40" s="46"/>
      <c r="C40" s="7"/>
      <c r="D40" s="7"/>
      <c r="E40" s="7"/>
      <c r="F40" s="7"/>
      <c r="G4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1" spans="2:9" s="13" customFormat="1" ht="21" customHeight="1">
      <c r="B41" s="1" t="s">
        <v>377</v>
      </c>
      <c r="C41" s="7"/>
      <c r="D41" s="7"/>
      <c r="E41" s="8"/>
      <c r="F41" s="7"/>
      <c r="G4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{"value":"Tenant","key":"Tenant"}</v>
      </c>
      <c r="H4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{"value":"Tenant","key":"Tenant"}</v>
      </c>
      <c r="I4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{"label":"Tenant","value":"Tenant"}</v>
      </c>
    </row>
    <row r="42" spans="2:9" s="13" customFormat="1" ht="21" customHeight="1">
      <c r="B42" s="1" t="s">
        <v>378</v>
      </c>
      <c r="C42" s="7"/>
      <c r="D42" s="7"/>
      <c r="E42" s="7"/>
      <c r="F42" s="7"/>
      <c r="G4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{"value":"Unoccupied","key":"Unoccupied"}</v>
      </c>
      <c r="H42"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{"value":"Unoccupied","key":"Unoccupied"}</v>
      </c>
      <c r="I4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{"label":"Unoccupied","value":"Unoccupied"}</v>
      </c>
    </row>
    <row r="43" spans="2:9" ht="29.25" thickBot="1">
      <c r="B43" s="49" t="s">
        <v>379</v>
      </c>
      <c r="C43" s="3" t="s">
        <v>71</v>
      </c>
      <c r="D43" s="3"/>
      <c r="E43" s="3"/>
      <c r="F43" s="3"/>
      <c r="G43"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3"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3"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4" spans="2:9" s="13" customFormat="1" ht="21" hidden="1" customHeight="1">
      <c r="B44" s="46"/>
      <c r="C44" s="7"/>
      <c r="D44" s="7"/>
      <c r="E44" s="7"/>
      <c r="F44" s="7"/>
      <c r="G4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5" spans="2:9" s="13" customFormat="1" ht="21" customHeight="1">
      <c r="B45" s="47" t="s">
        <v>380</v>
      </c>
      <c r="C45" s="7"/>
      <c r="D45" s="7"/>
      <c r="E45" s="8"/>
      <c r="F45" s="7"/>
      <c r="G4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{"value":"Single payment using credit card","key":"Single payment using credit card"}</v>
      </c>
      <c r="H4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{"value":"Single payment using credit card","key":"Single payment using credit card"}</v>
      </c>
      <c r="I4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{"label":"Single payment using credit card","value":"Single payment using credit card"}</v>
      </c>
    </row>
    <row r="46" spans="2:9" s="13" customFormat="1" ht="21" customHeight="1">
      <c r="B46" s="47" t="s">
        <v>381</v>
      </c>
      <c r="C46" s="7"/>
      <c r="D46" s="7"/>
      <c r="E46" s="8"/>
      <c r="F46" s="7"/>
      <c r="G4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{"value":"Monthly payments using premium funding","key":"Monthly payments using premium funding"}</v>
      </c>
      <c r="H46"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{"value":"Monthly payments using premium funding","key":"Monthly payments using premium funding"}</v>
      </c>
      <c r="I4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{"label":"Monthly payments using premium funding","value":"Monthly payments using premium funding"}</v>
      </c>
    </row>
    <row r="47" spans="2:9" ht="29.25" thickBot="1">
      <c r="B47" s="49" t="s">
        <v>382</v>
      </c>
      <c r="C47" s="3" t="s">
        <v>71</v>
      </c>
      <c r="D47" s="3"/>
      <c r="E47" s="3"/>
      <c r="F47" s="3"/>
      <c r="G4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7"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7"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8" spans="2:9" s="13" customFormat="1" ht="21" hidden="1" customHeight="1">
      <c r="B48" s="46"/>
      <c r="C48" s="7"/>
      <c r="D48" s="7"/>
      <c r="E48" s="7"/>
      <c r="F48" s="7"/>
      <c r="G4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49" spans="2:9" s="13" customFormat="1" ht="21" customHeight="1">
      <c r="B49" s="46"/>
      <c r="C49" s="7"/>
      <c r="D49" s="7"/>
      <c r="E49" s="8"/>
      <c r="F49" s="7"/>
      <c r="G4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4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4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0" spans="2:9" s="13" customFormat="1" ht="21" customHeight="1">
      <c r="B50" s="46"/>
      <c r="C50" s="7"/>
      <c r="D50" s="7"/>
      <c r="E50" s="8"/>
      <c r="F50" s="7"/>
      <c r="G5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1" spans="2:9" ht="29.25" thickBot="1">
      <c r="B51" s="49" t="s">
        <v>181</v>
      </c>
      <c r="C51" s="3" t="s">
        <v>71</v>
      </c>
      <c r="D51" s="3"/>
      <c r="E51" s="3"/>
      <c r="F51" s="3"/>
      <c r="G5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1"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1"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2" spans="2:9" s="13" customFormat="1" ht="21" hidden="1" customHeight="1">
      <c r="B52" s="46"/>
      <c r="C52" s="7"/>
      <c r="D52" s="7"/>
      <c r="E52" s="7"/>
      <c r="F52" s="7"/>
      <c r="G5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5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5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53" spans="2:9" s="13" customFormat="1" ht="21" customHeight="1">
      <c r="B53" s="47" t="s">
        <v>383</v>
      </c>
      <c r="C53" s="7"/>
      <c r="D53" s="7"/>
      <c r="E53" s="7"/>
      <c r="F53" s="7"/>
      <c r="G5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{"value":"Not a Property Club Member","key":"Not a Property Club Member"}</v>
      </c>
      <c r="H53"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{"value":"Not a Property Club Member","key":"Not a Property Club Member"}</v>
      </c>
      <c r="I5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{"label":"Not a Property Club Member","value":"Not a Property Club Member"}</v>
      </c>
    </row>
    <row r="54" spans="2:9" s="13" customFormat="1" ht="21" customHeight="1">
      <c r="B54" s="47" t="s">
        <v>384</v>
      </c>
      <c r="C54" s="7"/>
      <c r="D54" s="7"/>
      <c r="E54" s="7"/>
      <c r="F54" s="7"/>
      <c r="G5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{"value":"Sunshine Coast – Bridget Kraft","key":"Sunshine Coast – Bridget Kraft"}</v>
      </c>
      <c r="H54"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{"value":"Sunshine Coast – Bridget Kraft","key":"Sunshine Coast – Bridget Kraft"}</v>
      </c>
      <c r="I5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{"label":"Sunshine Coast – Bridget Kraft","value":"Sunshine Coast – Bridget Kraft"}</v>
      </c>
    </row>
    <row r="55" spans="2:9" s="13" customFormat="1" ht="21" customHeight="1">
      <c r="B55" s="47" t="s">
        <v>385</v>
      </c>
      <c r="C55" s="7"/>
      <c r="D55" s="7"/>
      <c r="E55" s="7"/>
      <c r="F55" s="7"/>
      <c r="G5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{"value":"Sewell Branch – Jake Sewell","key":"Sewell Branch – Jake Sewell"}</v>
      </c>
      <c r="H55"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{"value":"Sewell Branch – Jake Sewell","key":"Sewell Branch – Jake Sewell"}</v>
      </c>
      <c r="I5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{"label":"Sewell Branch – Jake Sewell","value":"Sewell Branch – Jake Sewell"}</v>
      </c>
    </row>
    <row r="56" spans="2:9" s="13" customFormat="1" ht="21" customHeight="1">
      <c r="B56" s="47" t="s">
        <v>386</v>
      </c>
      <c r="C56" s="7"/>
      <c r="D56" s="7"/>
      <c r="E56" s="7"/>
      <c r="F56" s="7"/>
      <c r="G56"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{"value":"Galway Branch – Roger Galway","key":"Galway Branch – Roger Galway"}</v>
      </c>
      <c r="H56"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{"value":"Galway Branch – Roger Galway","key":"Galway Branch – Roger Galway"}</v>
      </c>
      <c r="I56"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{"label":"Galway Branch – Roger Galway","value":"Galway Branch – Roger Galway"}</v>
      </c>
    </row>
    <row r="57" spans="2:9" s="13" customFormat="1" ht="21" customHeight="1">
      <c r="B57" s="47" t="s">
        <v>387</v>
      </c>
      <c r="C57" s="7"/>
      <c r="D57" s="7"/>
      <c r="E57" s="7"/>
      <c r="F57" s="7"/>
      <c r="G5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{"value":"Worboys Branch – Carol Worboys","key":"Worboys Branch – Carol Worboys"}</v>
      </c>
      <c r="H57"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{"value":"Worboys Branch – Carol Worboys","key":"Worboys Branch – Carol Worboys"}</v>
      </c>
      <c r="I5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{"label":"Worboys Branch – Carol Worboys","value":"Worboys Branch – Carol Worboys"}</v>
      </c>
    </row>
    <row r="58" spans="2:9" s="13" customFormat="1" ht="21" customHeight="1">
      <c r="B58" s="47" t="s">
        <v>388</v>
      </c>
      <c r="C58" s="7"/>
      <c r="D58" s="7"/>
      <c r="E58" s="7"/>
      <c r="F58" s="7"/>
      <c r="G58"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{"value":"Byrnes Branch – Phillip Byrnes","key":"Byrnes Branch – Phillip Byrnes"}</v>
      </c>
      <c r="H58"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{"value":"Byrnes Branch – Phillip Byrnes","key":"Byrnes Branch – Phillip Byrnes"}</v>
      </c>
      <c r="I58"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{"label":"Byrnes Branch – Phillip Byrnes","value":"Byrnes Branch – Phillip Byrnes"}</v>
      </c>
    </row>
    <row r="59" spans="2:9" s="13" customFormat="1" ht="21" customHeight="1">
      <c r="B59" s="47" t="s">
        <v>389</v>
      </c>
      <c r="C59" s="7"/>
      <c r="D59" s="7"/>
      <c r="E59" s="7"/>
      <c r="F59" s="7"/>
      <c r="G5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{"value":"Ford Branch – Chris &amp; Leonie Ford","key":"Ford Branch – Chris &amp; Leonie Ford"}</v>
      </c>
      <c r="H5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{"value":"Ford Branch – Chris &amp; Leonie Ford","key":"Ford Branch – Chris &amp; Leonie Ford"}</v>
      </c>
      <c r="I5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{"label":"Ford Branch – Chris &amp; Leonie Ford","value":"Ford Branch – Chris &amp; Leonie Ford"}</v>
      </c>
    </row>
    <row r="60" spans="2:9" s="13" customFormat="1" ht="21" customHeight="1">
      <c r="B60" s="47" t="s">
        <v>390</v>
      </c>
      <c r="C60" s="7"/>
      <c r="D60" s="7"/>
      <c r="E60" s="7"/>
      <c r="F60" s="7"/>
      <c r="G6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{"value":"Stead Branch – Jenny Stead","key":"Stead Branch – Jenny Stead"}</v>
      </c>
      <c r="H60"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{"value":"Stead Branch – Jenny Stead","key":"Stead Branch – Jenny Stead"}</v>
      </c>
      <c r="I6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{"label":"Stead Branch – Jenny Stead","value":"Stead Branch – Jenny Stead"}</v>
      </c>
    </row>
    <row r="61" spans="2:9" s="13" customFormat="1" ht="21" customHeight="1">
      <c r="B61" s="47" t="s">
        <v>391</v>
      </c>
      <c r="C61" s="7"/>
      <c r="D61" s="7"/>
      <c r="E61" s="7"/>
      <c r="F61" s="7"/>
      <c r="G6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{"value":"Hilly &amp; Woods – Glenn Hilly &amp; Maree Woods","key":"Hilly &amp; Woods – Glenn Hilly &amp; Maree Woods"}</v>
      </c>
      <c r="H6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{"value":"Hilly &amp; Woods – Glenn Hilly &amp; Maree Woods","key":"Hilly &amp; Woods – Glenn Hilly &amp; Maree Woods"}</v>
      </c>
      <c r="I6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{"label":"Hilly &amp; Woods – Glenn Hilly &amp; Maree Woods","value":"Hilly &amp; Woods – Glenn Hilly &amp; Maree Woods"}</v>
      </c>
    </row>
    <row r="62" spans="2:9" s="13" customFormat="1" ht="21" customHeight="1">
      <c r="B62" s="47" t="s">
        <v>392</v>
      </c>
      <c r="C62" s="7"/>
      <c r="D62" s="7"/>
      <c r="E62" s="7"/>
      <c r="F62" s="7"/>
      <c r="G6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{"value":"Parkinson Branch – Robert &amp; Jan Parkinson","key":"Parkinson Branch – Robert &amp; Jan Parkinson"}</v>
      </c>
      <c r="H62"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{"value":"Parkinson Branch – Robert &amp; Jan Parkinson","key":"Parkinson Branch – Robert &amp; Jan Parkinson"}</v>
      </c>
      <c r="I6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{"label":"Parkinson Branch – Robert &amp; Jan Parkinson","value":"Parkinson Branch – Robert &amp; Jan Parkinson"}</v>
      </c>
    </row>
    <row r="63" spans="2:9" s="13" customFormat="1" ht="21" customHeight="1">
      <c r="B63" s="47" t="s">
        <v>393</v>
      </c>
      <c r="C63" s="7"/>
      <c r="D63" s="7"/>
      <c r="E63" s="7"/>
      <c r="F63" s="7"/>
      <c r="G6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{"value":"Blakebrough – Barry &amp; Helen Blakebrough","key":"Blakebrough – Barry &amp; Helen Blakebrough"}</v>
      </c>
      <c r="H63"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{"value":"Blakebrough – Barry &amp; Helen Blakebrough","key":"Blakebrough – Barry &amp; Helen Blakebrough"}</v>
      </c>
      <c r="I6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{"label":"Blakebrough – Barry &amp; Helen Blakebrough","value":"Blakebrough – Barry &amp; Helen Blakebrough"}</v>
      </c>
    </row>
    <row r="64" spans="2:9" s="13" customFormat="1" ht="21" customHeight="1">
      <c r="B64" s="47" t="s">
        <v>394</v>
      </c>
      <c r="C64" s="7"/>
      <c r="D64" s="7"/>
      <c r="E64" s="7"/>
      <c r="F64" s="7"/>
      <c r="G64"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{"value":"Troy G Branch – Troy Gunasekera","key":"Troy G Branch – Troy Gunasekera"}</v>
      </c>
      <c r="H64"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{"value":"Troy G Branch – Troy Gunasekera","key":"Troy G Branch – Troy Gunasekera"}</v>
      </c>
      <c r="I64"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{"label":"Troy G Branch – Troy Gunasekera","value":"Troy G Branch – Troy Gunasekera"}</v>
      </c>
    </row>
    <row r="65" spans="2:9" s="13" customFormat="1" ht="21" customHeight="1">
      <c r="B65" s="47" t="s">
        <v>395</v>
      </c>
      <c r="C65" s="7"/>
      <c r="D65" s="7"/>
      <c r="E65" s="7"/>
      <c r="F65" s="7"/>
      <c r="G6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{"value":"Ahluwalia – Harpal Ahluwalia","key":"Ahluwalia – Harpal Ahluwalia"}</v>
      </c>
      <c r="H65"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{"value":"Ahluwalia – Harpal Ahluwalia","key":"Ahluwalia – Harpal Ahluwalia"}</v>
      </c>
      <c r="I6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{"label":"Ahluwalia – Harpal Ahluwalia","value":"Ahluwalia – Harpal Ahluwalia"}</v>
      </c>
    </row>
    <row r="66" spans="2:9" ht="29.25" thickBot="1">
      <c r="B66" s="49" t="s">
        <v>382</v>
      </c>
      <c r="C66" s="3" t="s">
        <v>71</v>
      </c>
      <c r="D66" s="3"/>
      <c r="E66" s="3"/>
      <c r="F66" s="3"/>
      <c r="G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7" spans="2:9" s="13" customFormat="1" ht="21" hidden="1" customHeight="1">
      <c r="B67" s="46"/>
      <c r="C67" s="40"/>
      <c r="D67" s="7"/>
      <c r="E67" s="7"/>
      <c r="F67" s="7"/>
      <c r="G6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7"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8" spans="2:9" ht="29.25" thickBot="1">
      <c r="B68" s="49" t="s">
        <v>396</v>
      </c>
      <c r="C68" s="3" t="s">
        <v>71</v>
      </c>
      <c r="D68" s="3"/>
      <c r="E68" s="3"/>
      <c r="F68" s="3"/>
      <c r="G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69" spans="2:9" s="13" customFormat="1" ht="21" hidden="1" customHeight="1">
      <c r="B69" s="46"/>
      <c r="C69" s="40"/>
      <c r="D69" s="7"/>
      <c r="E69" s="7"/>
      <c r="F69" s="7"/>
      <c r="G6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6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6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0" spans="2:9" ht="29.25" thickBot="1">
      <c r="B70" s="49" t="s">
        <v>397</v>
      </c>
      <c r="C70" s="3" t="s">
        <v>71</v>
      </c>
      <c r="D70" s="3"/>
      <c r="E70" s="3"/>
      <c r="F70" s="3"/>
      <c r="G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1" spans="2:9" s="13" customFormat="1" ht="21" hidden="1" customHeight="1">
      <c r="B71" s="46"/>
      <c r="C71" s="40"/>
      <c r="D71" s="7"/>
      <c r="E71" s="7"/>
      <c r="F71" s="7"/>
      <c r="G7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2" spans="2:9" ht="29.25" thickBot="1">
      <c r="B72" s="49" t="s">
        <v>398</v>
      </c>
      <c r="C72" s="3" t="s">
        <v>71</v>
      </c>
      <c r="D72" s="3"/>
      <c r="E72" s="3"/>
      <c r="F72" s="3"/>
      <c r="G7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3" spans="2:9" s="13" customFormat="1" ht="21" hidden="1" customHeight="1">
      <c r="B73" s="46"/>
      <c r="C73" s="40"/>
      <c r="D73" s="7"/>
      <c r="E73" s="7"/>
      <c r="F73" s="7"/>
      <c r="G7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3"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4" spans="2:9" ht="29.25" thickBot="1">
      <c r="B74" s="49" t="s">
        <v>399</v>
      </c>
      <c r="C74" s="3" t="s">
        <v>71</v>
      </c>
      <c r="D74" s="3"/>
      <c r="E74" s="3"/>
      <c r="F74" s="3"/>
      <c r="G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5" spans="2:9" s="13" customFormat="1" ht="21" hidden="1" customHeight="1">
      <c r="B75" s="46"/>
      <c r="C75" s="40"/>
      <c r="D75" s="7"/>
      <c r="E75" s="7"/>
      <c r="F75" s="7"/>
      <c r="G7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5"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6" spans="2:9" ht="29.25" thickBot="1">
      <c r="B76" s="49" t="s">
        <v>400</v>
      </c>
      <c r="C76" s="3" t="s">
        <v>71</v>
      </c>
      <c r="D76" s="3"/>
      <c r="E76" s="3"/>
      <c r="F76" s="3"/>
      <c r="G7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7" spans="2:9" s="13" customFormat="1" ht="21" hidden="1" customHeight="1">
      <c r="B77" s="46"/>
      <c r="C77" s="40"/>
      <c r="D77" s="7"/>
      <c r="E77" s="7"/>
      <c r="F77" s="7"/>
      <c r="G7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7"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8" spans="2:9" ht="29.25" thickBot="1">
      <c r="B78" s="49" t="s">
        <v>401</v>
      </c>
      <c r="C78" s="3" t="s">
        <v>71</v>
      </c>
      <c r="D78" s="3"/>
      <c r="E78" s="3"/>
      <c r="F78" s="3"/>
      <c r="G7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79" spans="2:9" s="13" customFormat="1" ht="21" hidden="1" customHeight="1">
      <c r="B79" s="46"/>
      <c r="C79" s="40"/>
      <c r="D79" s="7"/>
      <c r="E79" s="7"/>
      <c r="F79" s="7"/>
      <c r="G7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7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7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0" spans="2:9" ht="29.25" thickBot="1">
      <c r="B80" s="49" t="s">
        <v>402</v>
      </c>
      <c r="C80" s="3" t="s">
        <v>71</v>
      </c>
      <c r="D80" s="3"/>
      <c r="E80" s="3"/>
      <c r="F80" s="3"/>
      <c r="G8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1" spans="2:9" s="13" customFormat="1" ht="21" hidden="1" customHeight="1">
      <c r="B81" s="46"/>
      <c r="C81" s="40"/>
      <c r="D81" s="7"/>
      <c r="E81" s="7"/>
      <c r="F81" s="7"/>
      <c r="G8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2" spans="2:9" ht="29.25" thickBot="1">
      <c r="B82" s="49" t="s">
        <v>403</v>
      </c>
      <c r="C82" s="3" t="s">
        <v>71</v>
      </c>
      <c r="D82" s="3"/>
      <c r="E82" s="3"/>
      <c r="F82" s="3"/>
      <c r="G8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3" spans="2:9" s="13" customFormat="1" ht="21" hidden="1" customHeight="1">
      <c r="B83" s="46"/>
      <c r="C83" s="40"/>
      <c r="D83" s="7"/>
      <c r="E83" s="7"/>
      <c r="F83" s="7"/>
      <c r="G8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3"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4" spans="2:9" ht="29.25" thickBot="1">
      <c r="B84" s="49" t="s">
        <v>404</v>
      </c>
      <c r="C84" s="3" t="s">
        <v>71</v>
      </c>
      <c r="D84" s="3"/>
      <c r="E84" s="3"/>
      <c r="F84" s="3"/>
      <c r="G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5" spans="2:9" s="13" customFormat="1" ht="21" hidden="1" customHeight="1">
      <c r="B85" s="46"/>
      <c r="C85" s="40"/>
      <c r="D85" s="7"/>
      <c r="E85" s="7"/>
      <c r="F85" s="7"/>
      <c r="G8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5"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6" spans="2:9" ht="29.25" thickBot="1">
      <c r="B86" s="49" t="s">
        <v>405</v>
      </c>
      <c r="C86" s="3" t="s">
        <v>71</v>
      </c>
      <c r="D86" s="3"/>
      <c r="E86" s="3"/>
      <c r="F86" s="3"/>
      <c r="G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7" spans="2:9" s="13" customFormat="1" ht="21" hidden="1" customHeight="1">
      <c r="B87" s="46"/>
      <c r="C87" s="40"/>
      <c r="D87" s="7"/>
      <c r="E87" s="7"/>
      <c r="F87" s="7"/>
      <c r="G8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7"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8" spans="2:9" ht="29.25" thickBot="1">
      <c r="B88" s="49" t="s">
        <v>406</v>
      </c>
      <c r="C88" s="3" t="s">
        <v>71</v>
      </c>
      <c r="D88" s="3"/>
      <c r="E88" s="3"/>
      <c r="F88" s="3"/>
      <c r="G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8"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8"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89" spans="2:9" s="13" customFormat="1" ht="21" hidden="1" customHeight="1">
      <c r="B89" s="46"/>
      <c r="C89" s="40"/>
      <c r="D89" s="7"/>
      <c r="E89" s="7"/>
      <c r="F89" s="7"/>
      <c r="G8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8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8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0" spans="2:9" ht="29.25" thickBot="1">
      <c r="B90" s="49" t="s">
        <v>407</v>
      </c>
      <c r="C90" s="3" t="s">
        <v>71</v>
      </c>
      <c r="D90" s="3"/>
      <c r="E90" s="3"/>
      <c r="F90" s="3"/>
      <c r="G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0"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0"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1" spans="2:9" s="13" customFormat="1" ht="21" hidden="1" customHeight="1">
      <c r="B91" s="46"/>
      <c r="C91" s="40"/>
      <c r="D91" s="7"/>
      <c r="E91" s="7"/>
      <c r="F91" s="7"/>
      <c r="G9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2" spans="2:9" ht="29.25" thickBot="1">
      <c r="B92" s="49" t="s">
        <v>408</v>
      </c>
      <c r="C92" s="3" t="s">
        <v>71</v>
      </c>
      <c r="D92" s="3"/>
      <c r="E92" s="3"/>
      <c r="F92" s="3"/>
      <c r="G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2"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2"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3" spans="2:9" s="13" customFormat="1" ht="21" hidden="1" customHeight="1">
      <c r="B93" s="46"/>
      <c r="C93" s="40"/>
      <c r="D93" s="7"/>
      <c r="E93" s="7"/>
      <c r="F93" s="7"/>
      <c r="G9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3"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4" spans="2:9" ht="29.25" thickBot="1">
      <c r="B94" s="49" t="s">
        <v>409</v>
      </c>
      <c r="C94" s="3" t="s">
        <v>71</v>
      </c>
      <c r="D94" s="3"/>
      <c r="E94" s="3"/>
      <c r="F94" s="3"/>
      <c r="G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4"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4"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5" spans="2:9" s="13" customFormat="1" ht="21" hidden="1" customHeight="1">
      <c r="B95" s="46"/>
      <c r="C95" s="40"/>
      <c r="D95" s="7"/>
      <c r="E95" s="7"/>
      <c r="F95" s="7"/>
      <c r="G9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5"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6" spans="2:9" ht="29.25" thickBot="1">
      <c r="B96" s="49" t="s">
        <v>410</v>
      </c>
      <c r="C96" s="3" t="s">
        <v>71</v>
      </c>
      <c r="D96" s="3"/>
      <c r="E96" s="3"/>
      <c r="F96" s="3"/>
      <c r="G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6" s="3"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6" s="3"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7" spans="2:9" s="13" customFormat="1" ht="21" customHeight="1">
      <c r="B97" s="46"/>
      <c r="C97" s="40"/>
      <c r="D97" s="7"/>
      <c r="E97" s="7"/>
      <c r="F97" s="7"/>
      <c r="G97"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7"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7"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8" spans="2:9" s="13" customFormat="1" ht="29.25" thickBot="1">
      <c r="B98" s="49" t="s">
        <v>238</v>
      </c>
      <c r="C98" s="30" t="s">
        <v>71</v>
      </c>
      <c r="D98" s="30"/>
      <c r="E98" s="30"/>
      <c r="F98" s="30"/>
      <c r="G98" s="3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8" s="3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8" s="30"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99" spans="2:9" s="13" customFormat="1" ht="21" customHeight="1">
      <c r="B99" s="46"/>
      <c r="C99" s="40"/>
      <c r="D99" s="7"/>
      <c r="E99" s="7"/>
      <c r="F99" s="7"/>
      <c r="G99"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99"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99"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0" spans="2:9" s="13" customFormat="1" ht="21" customHeight="1">
      <c r="B100" s="46" t="s">
        <v>241</v>
      </c>
      <c r="C100" s="40"/>
      <c r="D100" s="46" t="s">
        <v>411</v>
      </c>
      <c r="E100" s="7"/>
      <c r="F100" s="7" t="str">
        <f>IF(Payment_Option_Annual&lt;&gt;"","false","true")</f>
        <v>false</v>
      </c>
      <c r="G100"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{"value":"Pay now with credit card","key":"Yearly","hideCondition":"false"}</v>
      </c>
      <c r="H100"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{"value":"Pay now with credit card","key":"Yearly","hideCondition":"false"}</v>
      </c>
      <c r="I100"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{"label":"Pay now with credit card","value":"Yearly","hideCondition":"false"}</v>
      </c>
    </row>
    <row r="101" spans="2:9" s="13" customFormat="1" ht="21" customHeight="1">
      <c r="B101" s="46" t="s">
        <v>412</v>
      </c>
      <c r="C101" s="40"/>
      <c r="D101" s="46" t="s">
        <v>413</v>
      </c>
      <c r="E101" s="7"/>
      <c r="F101" s="7" t="str">
        <f>IF(Payment_Option_Monthly&lt;&gt;"","false","true")</f>
        <v>true</v>
      </c>
      <c r="G101"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{"value":"Pay monthly with Premium Funding","key":"Monthly","hideCondition":"true"}</v>
      </c>
      <c r="H101"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{"value":"Pay monthly with Premium Funding","key":"Monthly","hideCondition":"true"}</v>
      </c>
      <c r="I101"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{"label":"Pay monthly with Premium Funding","value":"Monthly","hideCondition":"true"}</v>
      </c>
    </row>
    <row r="102" spans="2:9" s="13" customFormat="1" ht="21" customHeight="1">
      <c r="B102" s="46" t="s">
        <v>414</v>
      </c>
      <c r="C102" s="40"/>
      <c r="D102" s="7"/>
      <c r="E102" s="7"/>
      <c r="F102" s="7" t="str">
        <f>IF(Payment_Option_Fortnightly&lt;&gt;"","false","true")</f>
        <v>true</v>
      </c>
      <c r="G102"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{"value":"Fortnightly","key":"Fortnightly","hideCondition":"true"}</v>
      </c>
      <c r="H102"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{"value":"Fortnightly","key":"Fortnightly","hideCondition":"true"}</v>
      </c>
      <c r="I102"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{"label":"Fortnightly","value":"Fortnightly","hideCondition":"true"}</v>
      </c>
    </row>
    <row r="103" spans="2:9" s="13" customFormat="1" ht="21" customHeight="1">
      <c r="B103" s="46" t="s">
        <v>415</v>
      </c>
      <c r="C103" s="40"/>
      <c r="D103" s="7"/>
      <c r="E103" s="7"/>
      <c r="F103" s="7" t="str">
        <f>IF(Payment_Option_Weekly&lt;&gt;"","false","true")</f>
        <v>true</v>
      </c>
      <c r="G103"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{"value":"Weekly","key":"Weekly","hideCondition":"true"}</v>
      </c>
      <c r="H103"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{"value":"Weekly","key":"Weekly","hideCondition":"true"}</v>
      </c>
      <c r="I103"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{"label":"Weekly","value":"Weekly","hideCondition":"true"}</v>
      </c>
    </row>
    <row r="104" spans="2:9" s="13" customFormat="1" ht="29.25" thickBot="1">
      <c r="B104" s="49" t="s">
        <v>242</v>
      </c>
      <c r="C104" s="30" t="s">
        <v>71</v>
      </c>
      <c r="D104" s="30"/>
      <c r="E104" s="30"/>
      <c r="F104" s="30"/>
      <c r="G104" s="3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4" s="3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4" s="30"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5" spans="2:9" s="13" customFormat="1" ht="21" customHeight="1">
      <c r="B105" s="46"/>
      <c r="C105" s="40"/>
      <c r="D105" s="7"/>
      <c r="E105" s="7"/>
      <c r="F105" s="7"/>
      <c r="G105" s="7"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05" s="4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05" s="7"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row r="106" spans="2:9" s="13" customFormat="1" ht="21" customHeight="1">
      <c r="B106" s="46" t="s">
        <v>416</v>
      </c>
      <c r="C106" s="40"/>
      <c r="D106" s="7"/>
      <c r="E106" s="7"/>
      <c r="F106"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'Yearly'</v>
      </c>
      <c r="G106"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{"value":"Premium Funding","key":"Premium Funding","hideCondition":"paymentOption == 'Yearly'"}</v>
      </c>
      <c r="H106"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{"value":"Premium Funding","key":"Premium Funding","hideCondition":"paymentOption == 'Yearly'"}</v>
      </c>
      <c r="I106"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{"label":"Premium Funding","value":"Premium Funding","hideCondition":"paymentOption == 'Yearly'"}</v>
      </c>
    </row>
    <row r="107" spans="2:9" s="13" customFormat="1" ht="21" customHeight="1">
      <c r="B107" s="46" t="s">
        <v>417</v>
      </c>
      <c r="C107" s="40"/>
      <c r="D107" s="7"/>
      <c r="E107" s="7"/>
      <c r="F107"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'Monthly' || paymentOption == 'Fortnightly' || paymentOption == 'Weekly'</v>
      </c>
      <c r="G107"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{"value":"VISA","key":"VISA","hideCondition":"paymentOption == 'Monthly' || paymentOption == 'Fortnightly' || paymentOption == 'Weekly'"}</v>
      </c>
      <c r="H107"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{"value":"VISA","key":"VISA","hideCondition":"paymentOption == 'Monthly' || paymentOption == 'Fortnightly' || paymentOption == 'Weekly'"}</v>
      </c>
      <c r="I107"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{"label":"VISA","value":"VISA","hideCondition":"paymentOption == 'Monthly' || paymentOption == 'Fortnightly' || paymentOption == 'Weekly'"}</v>
      </c>
    </row>
    <row r="108" spans="2:9" s="13" customFormat="1" ht="21" customHeight="1">
      <c r="B108" s="46" t="s">
        <v>418</v>
      </c>
      <c r="C108" s="40"/>
      <c r="D108" s="7"/>
      <c r="E108" s="7"/>
      <c r="F108"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'Monthly' || paymentOption == 'Fortnightly' || paymentOption == 'Weekly'</v>
      </c>
      <c r="G108"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{"value":"Mastercard","key":"Mastercard","hideCondition":"paymentOption == 'Monthly' || paymentOption == 'Fortnightly' || paymentOption == 'Weekly'"}</v>
      </c>
      <c r="H108"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{"value":"Mastercard","key":"Mastercard","hideCondition":"paymentOption == 'Monthly' || paymentOption == 'Fortnightly' || paymentOption == 'Weekly'"}</v>
      </c>
      <c r="I108"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{"label":"Mastercard","value":"Mastercard","hideCondition":"paymentOption == 'Monthly' || paymentOption == 'Fortnightly' || paymentOption == 'Weekly'"}</v>
      </c>
    </row>
    <row r="109" spans="2:9" s="13" customFormat="1" ht="21" customHeight="1">
      <c r="B109" s="47" t="s">
        <v>249</v>
      </c>
      <c r="C109" s="40"/>
      <c r="D109" s="7"/>
      <c r="E109" s="7"/>
      <c r="F109"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'Monthly' || paymentOption == 'Fortnightly' || paymentOption == 'Weekly'</v>
      </c>
      <c r="G109"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{"value":"AMEX","key":"AMEX","hideCondition":"paymentOption == 'Monthly' || paymentOption == 'Fortnightly' || paymentOption == 'Weekly'"}</v>
      </c>
      <c r="H109"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{"value":"AMEX","key":"AMEX","hideCondition":"paymentOption == 'Monthly' || paymentOption == 'Fortnightly' || paymentOption == 'Weekly'"}</v>
      </c>
      <c r="I109"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{"label":"AMEX","value":"AMEX","hideCondition":"paymentOption == 'Monthly' || paymentOption == 'Fortnightly' || paymentOption == 'Weekly'"}</v>
      </c>
    </row>
    <row r="110" spans="2:9" s="13" customFormat="1" ht="21" customHeight="1">
      <c r="B110" s="46" t="s">
        <v>419</v>
      </c>
      <c r="C110" s="40"/>
      <c r="D110" s="7"/>
      <c r="E110" s="7"/>
      <c r="F110" s="7" t="str">
        <f ca="1" xml:space="preserve">
_xlfn.TEXTJOIN(" || ", TRUE,
IF(OFFSET(Payment_Options_Type,0,MATCH("Yearly",Table_Payment_Options[#Headers],0)-1,1,1)="Direct",
IF(OFFSET(Payment_Methods_Direct_Enabled,0,MATCH(Table_Question_Options[[#This Row],[Value]],Table_Payment_Methods[#Headers],0)-1,1,1)=FALSE,"paymentOption == 'Yearly'",""),
IF(OFFSET(Payment_Methods_Funded_Enabled,0,MATCH(Table_Question_Options[[#This Row],[Value]],Table_Payment_Methods[#Headers],0)-1,1,1)=FALSE,"paymentOption == 'Yearly'","")),
IF(OFFSET(Payment_Options_Type,0,MATCH("Monthly",Table_Payment_Options[#Headers],0)-1,1,1)="Direct",
IF(OFFSET(Payment_Methods_Direct_Enabled,0,MATCH(Table_Question_Options[[#This Row],[Value]],Table_Payment_Methods[#Headers],0)-1,1,1)=FALSE,"paymentOption == 'Monthly'",""),
IF(OFFSET(Payment_Methods_Funded_Enabled,0,MATCH(Table_Question_Options[[#This Row],[Value]],Table_Payment_Methods[#Headers],0)-1,1,1)=FALSE,"paymentOption == 'Monthly'","")),
IF(OFFSET(Payment_Options_Type,0,MATCH("Fortnightly",Table_Payment_Options[#Headers],0)-1,1,1)="Direct",
IF(OFFSET(Payment_Methods_Direct_Enabled,0,MATCH(Table_Question_Options[[#This Row],[Value]],Table_Payment_Methods[#Headers],0)-1,1,1)=FALSE,"paymentOption == 'Fortnightly'",""),
IF(OFFSET(Payment_Methods_Funded_Enabled,0,MATCH(Table_Question_Options[[#This Row],[Value]],Table_Payment_Methods[#Headers],0)-1,1,1)=FALSE,"paymentOption == 'Fortnightly'","")),
IF(OFFSET(Payment_Options_Type,0,MATCH("Weekly",Table_Payment_Options[#Headers],0)-1,1,1)="Direct",
IF(OFFSET(Payment_Methods_Direct_Enabled,0,MATCH(Table_Question_Options[[#This Row],[Value]],Table_Payment_Methods[#Headers],0)-1,1,1)=FALSE,"paymentOption == 'Weekly'",""),
IF(OFFSET(Payment_Methods_Funded_Enabled,0,MATCH(Table_Question_Options[[#This Row],[Value]],Table_Payment_Methods[#Headers],0)-1,1,1)=FALSE,"paymentOption == 'Weekly'",""))
)</f>
        <v>paymentOption == 'Monthly' || paymentOption == 'Fortnightly' || paymentOption == 'Weekly'</v>
      </c>
      <c r="G110"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{"value":"Diners Club","key":"Diners Club","hideCondition":"paymentOption == 'Monthly' || paymentOption == 'Fortnightly' || paymentOption == 'Weekly'"}</v>
      </c>
      <c r="H110" s="40" t="str">
        <f ca="1">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{"value":"Diners Club","key":"Diners Club","hideCondition":"paymentOption == 'Monthly' || paymentOption == 'Fortnightly' || paymentOption == 'Weekly'"}</v>
      </c>
      <c r="I110" s="7" t="str">
        <f ca="1">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{"label":"Diners Club","value":"Diners Club","hideCondition":"paymentOption == 'Monthly' || paymentOption == 'Fortnightly' || paymentOption == 'Weekly'"}</v>
      </c>
    </row>
    <row r="111" spans="2:9" s="13" customFormat="1" ht="29.25" thickBot="1">
      <c r="B111" s="30" t="s">
        <v>420</v>
      </c>
      <c r="C111" s="30" t="s">
        <v>71</v>
      </c>
      <c r="D111" s="30"/>
      <c r="E111" s="30"/>
      <c r="F111" s="30"/>
      <c r="G111" s="3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Row],[Icon]]&lt;&gt;"",","&amp;
"""icon"":"""&amp;IF(ISNUMBER(FIND("glyphicon-",Table_Question_Options[[#This Row],[Icon]])),"glyphicon "&amp;Table_Question_Options[[#This Row],[Icon]],IF(ISNUMBER(FIND("fa-",Table_Question_Options[[#This Row],[Icon]])),"fa "&amp;Table_Question_Options[[#This Row],[Icon]],Table_Question_Options[[#This Row],[Icon]]))&amp;"""",
"")&amp;
IF(Table_Question_Options[[#This Row],[Hide Condition]]&lt;&gt;"",","&amp;
"""hideCondition"":"""&amp;Table_Question_Options[[#This Row],[Hide Condition]]&amp;"""",
"")&amp;
"}",
"")</f>
        <v/>
      </c>
      <c r="H111" s="30" t="str">
        <f>IF(AND(Table_Question_Options[[#This Row],[Header]]&lt;&gt;"Yes",Table_Question_Options[[#This Row],[Value]]&lt;&gt;""),
"{"&amp;
"""value"":"""&amp;IF(Table_Question_Options[[#This Row],[Display]]&lt;&gt;"",Table_Question_Options[[#This Row],[Display]],Table_Question_Options[[#This Row],[Value]])&amp;""","&amp;
"""key"":"""&amp;Table_Question_Options[[#This Row],[Value]]&amp;""""&amp;
IF(Table_Question_Options[[#This Row],[Hide Condition]]&lt;&gt;"",","&amp;
"""hideCondition"":"""&amp;Table_Question_Options[[#This Row],[Hide Condition]]&amp;"""",
"")&amp;
"}",
"")</f>
        <v/>
      </c>
      <c r="I111" s="30" t="str">
        <f>IF(AND(Table_Question_Options[[#This Row],[Header]]&lt;&gt;"Yes",Table_Question_Options[[#This Row],[Value]]&lt;&gt;""),
"{"&amp;
"""label"":"""&amp;IF(Table_Question_Options[[#This Row],[Display]]&lt;&gt;"",Table_Question_Options[[#This Row],[Display]],Table_Question_Options[[#This Row],[Value]])&amp;""","&amp;
"""value"":"""&amp;Table_Question_Options[[#This Row],[Value]]&amp;""""&amp;
IF(Table_Question_Options[[#This Row],[Hide Condition]]&lt;&gt;"",","&amp;
"""hideCondition"":"""&amp;Table_Question_Options[[#This Row],[Hide Condition]]&amp;"""",
"")&amp;
"}",
"")</f>
        <v/>
      </c>
    </row>
  </sheetData>
  <sheetProtection insertRows="0" deleteRows="0"/>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1F5F34"/>
  </sheetPr>
  <dimension ref="B2:P18"/>
  <sheetViews>
    <sheetView workbookViewId="0" xr3:uid="{51F8DEE0-4D01-5F28-A812-FC0BD7CAC4A5}">
      <selection activeCell="O12" sqref="O12"/>
    </sheetView>
  </sheetViews>
  <sheetFormatPr defaultColWidth="9.125" defaultRowHeight="21" customHeight="1"/>
  <cols>
    <col min="1" max="1" width="9.125" style="2" customWidth="1"/>
    <col min="2" max="2" width="57.125" style="2" customWidth="1"/>
    <col min="3" max="3" width="13.875" style="2" hidden="1" customWidth="1"/>
    <col min="4" max="4" width="24" style="2" hidden="1" customWidth="1"/>
    <col min="5" max="6" width="34" style="2" hidden="1" customWidth="1"/>
    <col min="7" max="7" width="30.375" style="2" hidden="1" customWidth="1"/>
    <col min="8" max="10" width="69.75" style="2" hidden="1" customWidth="1"/>
    <col min="11" max="13" width="31.25" style="2" hidden="1" customWidth="1"/>
    <col min="14" max="14" width="33.625" style="2" hidden="1" customWidth="1"/>
    <col min="15" max="15" width="28.625" style="2" customWidth="1"/>
    <col min="16" max="16" width="250.75" style="2" customWidth="1"/>
    <col min="17" max="21" width="9.125" style="2"/>
    <col min="22" max="22" width="20.75" style="2" customWidth="1"/>
    <col min="23" max="16384" width="9.125" style="2"/>
  </cols>
  <sheetData>
    <row r="2" spans="2:16" ht="47.25" thickBot="1">
      <c r="B2" s="12" t="s">
        <v>421</v>
      </c>
      <c r="C2" s="12"/>
      <c r="D2" s="12"/>
      <c r="E2" s="12"/>
      <c r="F2" s="12"/>
      <c r="G2" s="12"/>
      <c r="H2" s="12"/>
      <c r="I2" s="12"/>
      <c r="J2" s="12"/>
      <c r="K2" s="12"/>
      <c r="L2" s="12"/>
      <c r="M2" s="12"/>
      <c r="N2" s="12"/>
      <c r="O2" s="12"/>
      <c r="P2" s="12"/>
    </row>
    <row r="4" spans="2:16" ht="15">
      <c r="B4" t="s">
        <v>1</v>
      </c>
      <c r="C4" t="s">
        <v>2</v>
      </c>
      <c r="D4" t="s">
        <v>3</v>
      </c>
      <c r="E4" t="s">
        <v>4</v>
      </c>
      <c r="F4" t="s">
        <v>5</v>
      </c>
      <c r="G4" t="s">
        <v>47</v>
      </c>
      <c r="H4" t="s">
        <v>422</v>
      </c>
      <c r="I4" s="90" t="s">
        <v>58</v>
      </c>
      <c r="J4" s="90" t="s">
        <v>59</v>
      </c>
      <c r="K4" s="1" t="s">
        <v>67</v>
      </c>
      <c r="L4" s="1" t="s">
        <v>65</v>
      </c>
      <c r="M4" s="1" t="s">
        <v>66</v>
      </c>
      <c r="N4" s="1" t="s">
        <v>69</v>
      </c>
      <c r="O4" t="s">
        <v>6</v>
      </c>
      <c r="P4" t="s">
        <v>423</v>
      </c>
    </row>
    <row r="5" spans="2:16" ht="29.25" thickBot="1">
      <c r="B5" s="3" t="s">
        <v>424</v>
      </c>
      <c r="C5" s="3" t="s">
        <v>71</v>
      </c>
      <c r="D5"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5"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softReferral</v>
      </c>
      <c r="F5" s="3" t="str">
        <f>IF(Table_Triggers[[#This Row],[Header]]="Yes","",IF(Table_Triggers[[#This Row],[Property]]&lt;&gt;"",SUBSTITUTE(Table_Triggers[[#This Row],[Type]]," ","")&amp;SUBSTITUTE(Table_Triggers[[#This Row],[Property]]," ",""),""))</f>
        <v/>
      </c>
      <c r="G5" s="3" t="str">
        <f>IF(Table_Triggers[[#This Row],[Header]]&lt;&gt;"Yes",IF(Table_Triggers[[#This Row],[Value]]=FALSE,"false",IF(Table_Triggers[[#This Row],[Value]]=TRUE,"true","")),"")</f>
        <v/>
      </c>
      <c r="H5" s="3" t="str">
        <f xml:space="preserve">
IF(AND(Table_Triggers[[#This Row],[Header]]&lt;&gt;"Yes",Table_Triggers[[#This Row],[Property]]&lt;&gt;"",Table_Triggers[[#This Row],[Text]]&lt;&gt;""),
"""" &amp;  Table_Triggers[[#This Row],[Key]] &amp; """: """ &amp; Table_Triggers[[#This Row],[Message]] &amp; """",
"")</f>
        <v/>
      </c>
      <c r="I5"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"softReferral":{"history": "","insolvency": ""},</v>
      </c>
      <c r="J5" s="3">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v>
      </c>
      <c r="K5" s="3" t="str">
        <f ca="1">IF(ISNUMBER(Table_Triggers[[#This Row],[Config Use Row]]),INDEX(Table_Triggers[Config Rollup],Table_Triggers[[#This Row],[Config Use Row]]),"")</f>
        <v>"softReferral":{"history": "","insolvency": ""},</v>
      </c>
      <c r="L5" s="3" t="str">
        <f xml:space="preserve">
IF(AND(Table_Triggers[[#This Row],[Header]]&lt;&gt;"Yes",Table_Triggers[[#This Row],[Property]]&lt;&gt;"",Table_Triggers[[#This Row],[Text]]&lt;&gt;""),
""""&amp;Table_Triggers[[#This Row],[Key]]&amp;""":"&amp;Table_Triggers[[#This Row],[Text]],
"")</f>
        <v/>
      </c>
      <c r="M5"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"softReferral":{"history":false,"insolvency":false},</v>
      </c>
      <c r="N5" s="3" t="str">
        <f ca="1">IF(ISNUMBER(Table_Triggers[[#This Row],[Config Use Row]]),INDEX(Table_Triggers[Calculation Rollup],Table_Triggers[[#This Row],[Config Use Row]]),"")</f>
        <v>"softReferral":{"history":false,"insolvency":false},</v>
      </c>
      <c r="O5" s="3"/>
      <c r="P5" s="3"/>
    </row>
    <row r="6" spans="2:16" s="13" customFormat="1" ht="21" hidden="1" customHeight="1">
      <c r="B6" s="7"/>
      <c r="C6" s="7"/>
      <c r="D6"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6"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6" s="7" t="str">
        <f>IF(Table_Triggers[[#This Row],[Header]]="Yes","",IF(Table_Triggers[[#This Row],[Property]]&lt;&gt;"",SUBSTITUTE(Table_Triggers[[#This Row],[Type]]," ","")&amp;SUBSTITUTE(Table_Triggers[[#This Row],[Property]]," ",""),""))</f>
        <v/>
      </c>
      <c r="G6" s="7" t="str">
        <f>IF(Table_Triggers[[#This Row],[Header]]&lt;&gt;"Yes",IF(Table_Triggers[[#This Row],[Value]]=FALSE,"false",IF(Table_Triggers[[#This Row],[Value]]=TRUE,"true","")),"")</f>
        <v>false</v>
      </c>
      <c r="H6" s="7" t="str">
        <f xml:space="preserve">
IF(AND(Table_Triggers[[#This Row],[Header]]&lt;&gt;"Yes",Table_Triggers[[#This Row],[Property]]&lt;&gt;"",Table_Triggers[[#This Row],[Text]]&lt;&gt;""),
"""" &amp;  Table_Triggers[[#This Row],[Key]] &amp; """: """ &amp; Table_Triggers[[#This Row],[Message]] &amp; """",
"")</f>
        <v/>
      </c>
      <c r="I6"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6" s="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5</v>
      </c>
      <c r="K6" s="7" t="str">
        <f ca="1">IF(ISNUMBER(Table_Triggers[[#This Row],[Config Use Row]]),INDEX(Table_Triggers[Config Rollup],Table_Triggers[[#This Row],[Config Use Row]]),"")</f>
        <v>"hardReferral":{"propertyRentedCommercially": "Unfortunately we cannot calculate a premium because your property is commercially rented.","holidayRentalProperty": "Unfortunately we cannot calculate a premium because your property is a short term / holiday rental.","postcode": "Unfortunately we cannot offer you building cover based on your postcode."},</v>
      </c>
      <c r="L6" s="7" t="str">
        <f xml:space="preserve">
IF(AND(Table_Triggers[[#This Row],[Header]]&lt;&gt;"Yes",Table_Triggers[[#This Row],[Property]]&lt;&gt;"",Table_Triggers[[#This Row],[Text]]&lt;&gt;""),
""""&amp;Table_Triggers[[#This Row],[Key]]&amp;""":"&amp;Table_Triggers[[#This Row],[Text]],
"")</f>
        <v/>
      </c>
      <c r="M6"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6" s="7" t="str">
        <f ca="1">IF(ISNUMBER(Table_Triggers[[#This Row],[Config Use Row]]),INDEX(Table_Triggers[Calculation Rollup],Table_Triggers[[#This Row],[Config Use Row]]),"")</f>
        <v>"hardReferral":{"propertyRentedCommercially":false,"holidayRentalProperty":false,"postcode":false},</v>
      </c>
      <c r="O6" s="7"/>
      <c r="P6" s="7"/>
    </row>
    <row r="7" spans="2:16" s="13" customFormat="1" ht="21" customHeight="1">
      <c r="B7" s="7" t="s">
        <v>218</v>
      </c>
      <c r="C7" s="7"/>
      <c r="D7"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7"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history</v>
      </c>
      <c r="F7" s="7" t="str">
        <f ca="1">IF(Table_Triggers[[#This Row],[Header]]="Yes","",IF(Table_Triggers[[#This Row],[Property]]&lt;&gt;"",SUBSTITUTE(Table_Triggers[[#This Row],[Type]]," ","")&amp;SUBSTITUTE(Table_Triggers[[#This Row],[Property]]," ",""),""))</f>
        <v>SoftReferralHistory</v>
      </c>
      <c r="G7" s="7" t="str">
        <f>IF(Table_Triggers[[#This Row],[Header]]&lt;&gt;"Yes",IF(Table_Triggers[[#This Row],[Value]]=FALSE,"false",IF(Table_Triggers[[#This Row],[Value]]=TRUE,"true","")),"")</f>
        <v>false</v>
      </c>
      <c r="H7" s="7" t="str">
        <f xml:space="preserve">
IF(AND(Table_Triggers[[#This Row],[Header]]&lt;&gt;"Yes",Table_Triggers[[#This Row],[Property]]&lt;&gt;"",Table_Triggers[[#This Row],[Text]]&lt;&gt;""),
"""" &amp;  Table_Triggers[[#This Row],[Key]] &amp; """: """ &amp; Table_Triggers[[#This Row],[Message]] &amp; """",
"")</f>
        <v>"history": ""</v>
      </c>
      <c r="I7"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"history": "","insolvency": ""</v>
      </c>
      <c r="J7" s="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10</v>
      </c>
      <c r="K7" s="7" t="str">
        <f ca="1">IF(ISNUMBER(Table_Triggers[[#This Row],[Config Use Row]]),INDEX(Table_Triggers[Config Rollup],Table_Triggers[[#This Row],[Config Use Row]]),"")</f>
        <v>"decline":{},</v>
      </c>
      <c r="L7" s="7" t="str">
        <f xml:space="preserve">
IF(AND(Table_Triggers[[#This Row],[Header]]&lt;&gt;"Yes",Table_Triggers[[#This Row],[Property]]&lt;&gt;"",Table_Triggers[[#This Row],[Text]]&lt;&gt;""),
""""&amp;Table_Triggers[[#This Row],[Key]]&amp;""":"&amp;Table_Triggers[[#This Row],[Text]],
"")</f>
        <v>"history":false</v>
      </c>
      <c r="M7"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"history":false,"insolvency":false</v>
      </c>
      <c r="N7" s="7" t="str">
        <f ca="1">IF(ISNUMBER(Table_Triggers[[#This Row],[Config Use Row]]),INDEX(Table_Triggers[Calculation Rollup],Table_Triggers[[#This Row],[Config Use Row]]),"")</f>
        <v>"decline":{},</v>
      </c>
      <c r="O7" s="7" t="b">
        <f>'Question Sets'!AK63="TRUE"</f>
        <v>0</v>
      </c>
      <c r="P7" s="92"/>
    </row>
    <row r="8" spans="2:16" s="13" customFormat="1" ht="21" customHeight="1">
      <c r="B8" s="7" t="s">
        <v>425</v>
      </c>
      <c r="C8" s="7"/>
      <c r="D8"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Soft Referral</v>
      </c>
      <c r="E8"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insolvency</v>
      </c>
      <c r="F8" s="7" t="str">
        <f ca="1">IF(Table_Triggers[[#This Row],[Header]]="Yes","",IF(Table_Triggers[[#This Row],[Property]]&lt;&gt;"",SUBSTITUTE(Table_Triggers[[#This Row],[Type]]," ","")&amp;SUBSTITUTE(Table_Triggers[[#This Row],[Property]]," ",""),""))</f>
        <v>SoftReferralInsolvency</v>
      </c>
      <c r="G8" s="7" t="str">
        <f>IF(Table_Triggers[[#This Row],[Header]]&lt;&gt;"Yes",IF(Table_Triggers[[#This Row],[Value]]=FALSE,"false",IF(Table_Triggers[[#This Row],[Value]]=TRUE,"true","")),"")</f>
        <v>false</v>
      </c>
      <c r="H8" s="7" t="str">
        <f xml:space="preserve">
IF(AND(Table_Triggers[[#This Row],[Header]]&lt;&gt;"Yes",Table_Triggers[[#This Row],[Property]]&lt;&gt;"",Table_Triggers[[#This Row],[Text]]&lt;&gt;""),
"""" &amp;  Table_Triggers[[#This Row],[Key]] &amp; """: """ &amp; Table_Triggers[[#This Row],[Message]] &amp; """",
"")</f>
        <v>"insolvency": ""</v>
      </c>
      <c r="I8"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"insolvency": ""</v>
      </c>
      <c r="J8" s="7">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12</v>
      </c>
      <c r="K8" s="7" t="str">
        <f ca="1">IF(ISNUMBER(Table_Triggers[[#This Row],[Config Use Row]]),INDEX(Table_Triggers[Config Rollup],Table_Triggers[[#This Row],[Config Use Row]]),"")</f>
        <v>"error":{"noCoverSelected": ""},</v>
      </c>
      <c r="L8" s="7" t="str">
        <f xml:space="preserve">
IF(AND(Table_Triggers[[#This Row],[Header]]&lt;&gt;"Yes",Table_Triggers[[#This Row],[Property]]&lt;&gt;"",Table_Triggers[[#This Row],[Text]]&lt;&gt;""),
""""&amp;Table_Triggers[[#This Row],[Key]]&amp;""":"&amp;Table_Triggers[[#This Row],[Text]],
"")</f>
        <v>"insolvency":false</v>
      </c>
      <c r="M8"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"insolvency":false</v>
      </c>
      <c r="N8" s="7" t="str">
        <f ca="1">IF(ISNUMBER(Table_Triggers[[#This Row],[Config Use Row]]),INDEX(Table_Triggers[Calculation Rollup],Table_Triggers[[#This Row],[Config Use Row]]),"")</f>
        <v>"error":{"noCoverSelected":false},</v>
      </c>
      <c r="O8" s="7" t="b">
        <f>'Question Sets'!AK65="TRUE"</f>
        <v>0</v>
      </c>
      <c r="P8" s="7"/>
    </row>
    <row r="9" spans="2:16" ht="29.25" thickBot="1">
      <c r="B9" s="3" t="s">
        <v>426</v>
      </c>
      <c r="C9" s="3" t="s">
        <v>71</v>
      </c>
      <c r="D9"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9"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hardReferral</v>
      </c>
      <c r="F9" s="3" t="str">
        <f>IF(Table_Triggers[[#This Row],[Header]]="Yes","",IF(Table_Triggers[[#This Row],[Property]]&lt;&gt;"",SUBSTITUTE(Table_Triggers[[#This Row],[Type]]," ","")&amp;SUBSTITUTE(Table_Triggers[[#This Row],[Property]]," ",""),""))</f>
        <v/>
      </c>
      <c r="G9" s="3" t="str">
        <f>IF(Table_Triggers[[#This Row],[Header]]&lt;&gt;"Yes",IF(Table_Triggers[[#This Row],[Value]]=FALSE,"false",IF(Table_Triggers[[#This Row],[Value]]=TRUE,"true","")),"")</f>
        <v/>
      </c>
      <c r="H9" s="3" t="str">
        <f xml:space="preserve">
IF(AND(Table_Triggers[[#This Row],[Header]]&lt;&gt;"Yes",Table_Triggers[[#This Row],[Property]]&lt;&gt;"",Table_Triggers[[#This Row],[Text]]&lt;&gt;""),
"""" &amp;  Table_Triggers[[#This Row],[Key]] &amp; """: """ &amp; Table_Triggers[[#This Row],[Message]] &amp; """",
"")</f>
        <v/>
      </c>
      <c r="I9"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"hardReferral":{"propertyRentedCommercially": "Unfortunately we cannot calculate a premium because your property is commercially rented.","holidayRentalProperty": "Unfortunately we cannot calculate a premium because your property is a short term / holiday rental.","postcode": "Unfortunately we cannot offer you building cover based on your postcode."},</v>
      </c>
      <c r="J9"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9" s="3" t="str">
        <f ca="1">IF(ISNUMBER(Table_Triggers[[#This Row],[Config Use Row]]),INDEX(Table_Triggers[Config Rollup],Table_Triggers[[#This Row],[Config Use Row]]),"")</f>
        <v/>
      </c>
      <c r="L9" s="3" t="str">
        <f xml:space="preserve">
IF(AND(Table_Triggers[[#This Row],[Header]]&lt;&gt;"Yes",Table_Triggers[[#This Row],[Property]]&lt;&gt;"",Table_Triggers[[#This Row],[Text]]&lt;&gt;""),
""""&amp;Table_Triggers[[#This Row],[Key]]&amp;""":"&amp;Table_Triggers[[#This Row],[Text]],
"")</f>
        <v/>
      </c>
      <c r="M9"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"hardReferral":{"propertyRentedCommercially":false,"holidayRentalProperty":false,"postcode":false},</v>
      </c>
      <c r="N9" s="3" t="str">
        <f ca="1">IF(ISNUMBER(Table_Triggers[[#This Row],[Config Use Row]]),INDEX(Table_Triggers[Calculation Rollup],Table_Triggers[[#This Row],[Config Use Row]]),"")</f>
        <v/>
      </c>
      <c r="O9" s="3"/>
      <c r="P9" s="3"/>
    </row>
    <row r="10" spans="2:16" s="13" customFormat="1" ht="21" hidden="1" customHeight="1">
      <c r="B10" s="7"/>
      <c r="C10" s="7"/>
      <c r="D10"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0"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0" s="7" t="str">
        <f>IF(Table_Triggers[[#This Row],[Header]]="Yes","",IF(Table_Triggers[[#This Row],[Property]]&lt;&gt;"",SUBSTITUTE(Table_Triggers[[#This Row],[Type]]," ","")&amp;SUBSTITUTE(Table_Triggers[[#This Row],[Property]]," ",""),""))</f>
        <v/>
      </c>
      <c r="G10" s="7" t="str">
        <f>IF(Table_Triggers[[#This Row],[Header]]&lt;&gt;"Yes",IF(Table_Triggers[[#This Row],[Value]]=FALSE,"false",IF(Table_Triggers[[#This Row],[Value]]=TRUE,"true","")),"")</f>
        <v>false</v>
      </c>
      <c r="H10" s="7" t="str">
        <f xml:space="preserve">
IF(AND(Table_Triggers[[#This Row],[Header]]&lt;&gt;"Yes",Table_Triggers[[#This Row],[Property]]&lt;&gt;"",Table_Triggers[[#This Row],[Text]]&lt;&gt;""),
"""" &amp;  Table_Triggers[[#This Row],[Key]] &amp; """: """ &amp; Table_Triggers[[#This Row],[Message]] &amp; """",
"")</f>
        <v/>
      </c>
      <c r="I10"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"propertyRentedCommercially": "Unfortunately we cannot calculate a premium because your property is commercially rented.","holidayRentalProperty": "Unfortunately we cannot calculate a premium because your property is a short term / holiday rental.","postcode": "Unfortunately we cannot offer you building cover based on your postcode."</v>
      </c>
      <c r="J10"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0" s="7" t="str">
        <f ca="1">IF(ISNUMBER(Table_Triggers[[#This Row],[Config Use Row]]),INDEX(Table_Triggers[Config Rollup],Table_Triggers[[#This Row],[Config Use Row]]),"")</f>
        <v/>
      </c>
      <c r="L10" s="7" t="str">
        <f xml:space="preserve">
IF(AND(Table_Triggers[[#This Row],[Header]]&lt;&gt;"Yes",Table_Triggers[[#This Row],[Property]]&lt;&gt;"",Table_Triggers[[#This Row],[Text]]&lt;&gt;""),
""""&amp;Table_Triggers[[#This Row],[Key]]&amp;""":"&amp;Table_Triggers[[#This Row],[Text]],
"")</f>
        <v/>
      </c>
      <c r="M10"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"propertyRentedCommercially":false,"holidayRentalProperty":false,"postcode":false</v>
      </c>
      <c r="N10" s="7" t="str">
        <f ca="1">IF(ISNUMBER(Table_Triggers[[#This Row],[Config Use Row]]),INDEX(Table_Triggers[Calculation Rollup],Table_Triggers[[#This Row],[Config Use Row]]),"")</f>
        <v/>
      </c>
      <c r="O10" s="7"/>
      <c r="P10" s="7"/>
    </row>
    <row r="11" spans="2:16" s="13" customFormat="1" ht="21" customHeight="1">
      <c r="B11" s="7" t="s">
        <v>158</v>
      </c>
      <c r="C11" s="7"/>
      <c r="D11"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1"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propertyRentedCommercially</v>
      </c>
      <c r="F11" s="7" t="str">
        <f ca="1">IF(Table_Triggers[[#This Row],[Header]]="Yes","",IF(Table_Triggers[[#This Row],[Property]]&lt;&gt;"",SUBSTITUTE(Table_Triggers[[#This Row],[Type]]," ","")&amp;SUBSTITUTE(Table_Triggers[[#This Row],[Property]]," ",""),""))</f>
        <v>HardReferralPropertyRentedCommercially</v>
      </c>
      <c r="G11" s="7" t="str">
        <f>IF(Table_Triggers[[#This Row],[Header]]&lt;&gt;"Yes",IF(Table_Triggers[[#This Row],[Value]]=FALSE,"false",IF(Table_Triggers[[#This Row],[Value]]=TRUE,"true","")),"")</f>
        <v>false</v>
      </c>
      <c r="H11" s="7" t="str">
        <f xml:space="preserve">
IF(AND(Table_Triggers[[#This Row],[Header]]&lt;&gt;"Yes",Table_Triggers[[#This Row],[Property]]&lt;&gt;"",Table_Triggers[[#This Row],[Text]]&lt;&gt;""),
"""" &amp;  Table_Triggers[[#This Row],[Key]] &amp; """: """ &amp; Table_Triggers[[#This Row],[Message]] &amp; """",
"")</f>
        <v>"propertyRentedCommercially": "Unfortunately we cannot calculate a premium because your property is commercially rented."</v>
      </c>
      <c r="I11"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"propertyRentedCommercially": "Unfortunately we cannot calculate a premium because your property is commercially rented.","holidayRentalProperty": "Unfortunately we cannot calculate a premium because your property is a short term / holiday rental.","postcode": "Unfortunately we cannot offer you building cover based on your postcode."</v>
      </c>
      <c r="J11"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1" s="7" t="str">
        <f ca="1">IF(ISNUMBER(Table_Triggers[[#This Row],[Config Use Row]]),INDEX(Table_Triggers[Config Rollup],Table_Triggers[[#This Row],[Config Use Row]]),"")</f>
        <v/>
      </c>
      <c r="L11" s="7" t="str">
        <f xml:space="preserve">
IF(AND(Table_Triggers[[#This Row],[Header]]&lt;&gt;"Yes",Table_Triggers[[#This Row],[Property]]&lt;&gt;"",Table_Triggers[[#This Row],[Text]]&lt;&gt;""),
""""&amp;Table_Triggers[[#This Row],[Key]]&amp;""":"&amp;Table_Triggers[[#This Row],[Text]],
"")</f>
        <v>"propertyRentedCommercially":false</v>
      </c>
      <c r="M11"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"propertyRentedCommercially":false,"holidayRentalProperty":false,"postcode":false</v>
      </c>
      <c r="N11" s="7" t="str">
        <f ca="1">IF(ISNUMBER(Table_Triggers[[#This Row],[Config Use Row]]),INDEX(Table_Triggers[Calculation Rollup],Table_Triggers[[#This Row],[Config Use Row]]),"")</f>
        <v/>
      </c>
      <c r="O11" s="7" t="b">
        <f>'Question Sets'!AK37="Yes"</f>
        <v>0</v>
      </c>
      <c r="P11" s="7" t="s">
        <v>427</v>
      </c>
    </row>
    <row r="12" spans="2:16" s="13" customFormat="1" ht="21" customHeight="1">
      <c r="B12" s="7" t="s">
        <v>428</v>
      </c>
      <c r="C12" s="7"/>
      <c r="D12"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2"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holidayRentalProperty</v>
      </c>
      <c r="F12" s="7" t="str">
        <f ca="1">IF(Table_Triggers[[#This Row],[Header]]="Yes","",IF(Table_Triggers[[#This Row],[Property]]&lt;&gt;"",SUBSTITUTE(Table_Triggers[[#This Row],[Type]]," ","")&amp;SUBSTITUTE(Table_Triggers[[#This Row],[Property]]," ",""),""))</f>
        <v>HardReferralHolidayRentalProperty</v>
      </c>
      <c r="G12" s="7" t="str">
        <f>IF(Table_Triggers[[#This Row],[Header]]&lt;&gt;"Yes",IF(Table_Triggers[[#This Row],[Value]]=FALSE,"false",IF(Table_Triggers[[#This Row],[Value]]=TRUE,"true","")),"")</f>
        <v>false</v>
      </c>
      <c r="H12" s="7" t="str">
        <f xml:space="preserve">
IF(AND(Table_Triggers[[#This Row],[Header]]&lt;&gt;"Yes",Table_Triggers[[#This Row],[Property]]&lt;&gt;"",Table_Triggers[[#This Row],[Text]]&lt;&gt;""),
"""" &amp;  Table_Triggers[[#This Row],[Key]] &amp; """: """ &amp; Table_Triggers[[#This Row],[Message]] &amp; """",
"")</f>
        <v>"holidayRentalProperty": "Unfortunately we cannot calculate a premium because your property is a short term / holiday rental."</v>
      </c>
      <c r="I12"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"holidayRentalProperty": "Unfortunately we cannot calculate a premium because your property is a short term / holiday rental.","postcode": "Unfortunately we cannot offer you building cover based on your postcode."</v>
      </c>
      <c r="J12"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2" s="7" t="str">
        <f ca="1">IF(ISNUMBER(Table_Triggers[[#This Row],[Config Use Row]]),INDEX(Table_Triggers[Config Rollup],Table_Triggers[[#This Row],[Config Use Row]]),"")</f>
        <v/>
      </c>
      <c r="L12" s="7" t="str">
        <f xml:space="preserve">
IF(AND(Table_Triggers[[#This Row],[Header]]&lt;&gt;"Yes",Table_Triggers[[#This Row],[Property]]&lt;&gt;"",Table_Triggers[[#This Row],[Text]]&lt;&gt;""),
""""&amp;Table_Triggers[[#This Row],[Key]]&amp;""":"&amp;Table_Triggers[[#This Row],[Text]],
"")</f>
        <v>"holidayRentalProperty":false</v>
      </c>
      <c r="M12"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"holidayRentalProperty":false,"postcode":false</v>
      </c>
      <c r="N12" s="7" t="str">
        <f ca="1">IF(ISNUMBER(Table_Triggers[[#This Row],[Config Use Row]]),INDEX(Table_Triggers[Calculation Rollup],Table_Triggers[[#This Row],[Config Use Row]]),"")</f>
        <v/>
      </c>
      <c r="O12" s="7" t="b">
        <f>'Question Sets'!AK39="Yes"</f>
        <v>0</v>
      </c>
      <c r="P12" s="7" t="s">
        <v>429</v>
      </c>
    </row>
    <row r="13" spans="2:16" s="13" customFormat="1" ht="21" customHeight="1">
      <c r="B13" s="7" t="s">
        <v>96</v>
      </c>
      <c r="C13" s="7"/>
      <c r="D13"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Hard Referral</v>
      </c>
      <c r="E13"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postcode</v>
      </c>
      <c r="F13" s="7" t="str">
        <f ca="1">IF(Table_Triggers[[#This Row],[Header]]="Yes","",IF(Table_Triggers[[#This Row],[Property]]&lt;&gt;"",SUBSTITUTE(Table_Triggers[[#This Row],[Type]]," ","")&amp;SUBSTITUTE(Table_Triggers[[#This Row],[Property]]," ",""),""))</f>
        <v>HardReferralPostcode</v>
      </c>
      <c r="G13" s="7" t="str">
        <f>IF(Table_Triggers[[#This Row],[Header]]&lt;&gt;"Yes",IF(Table_Triggers[[#This Row],[Value]]=FALSE,"false",IF(Table_Triggers[[#This Row],[Value]]=TRUE,"true","")),"")</f>
        <v>false</v>
      </c>
      <c r="H13" s="7" t="str">
        <f xml:space="preserve">
IF(AND(Table_Triggers[[#This Row],[Header]]&lt;&gt;"Yes",Table_Triggers[[#This Row],[Property]]&lt;&gt;"",Table_Triggers[[#This Row],[Text]]&lt;&gt;""),
"""" &amp;  Table_Triggers[[#This Row],[Key]] &amp; """: """ &amp; Table_Triggers[[#This Row],[Message]] &amp; """",
"")</f>
        <v>"postcode": "Unfortunately we cannot offer you building cover based on your postcode."</v>
      </c>
      <c r="I13"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"postcode": "Unfortunately we cannot offer you building cover based on your postcode."</v>
      </c>
      <c r="J13"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3" s="7" t="str">
        <f ca="1">IF(ISNUMBER(Table_Triggers[[#This Row],[Config Use Row]]),INDEX(Table_Triggers[Config Rollup],Table_Triggers[[#This Row],[Config Use Row]]),"")</f>
        <v/>
      </c>
      <c r="L13" s="7" t="str">
        <f xml:space="preserve">
IF(AND(Table_Triggers[[#This Row],[Header]]&lt;&gt;"Yes",Table_Triggers[[#This Row],[Property]]&lt;&gt;"",Table_Triggers[[#This Row],[Text]]&lt;&gt;""),
""""&amp;Table_Triggers[[#This Row],[Key]]&amp;""":"&amp;Table_Triggers[[#This Row],[Text]],
"")</f>
        <v>"postcode":false</v>
      </c>
      <c r="M13"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"postcode":false</v>
      </c>
      <c r="N13" s="7" t="str">
        <f ca="1">IF(ISNUMBER(Table_Triggers[[#This Row],[Config Use Row]]),INDEX(Table_Triggers[Calculation Rollup],Table_Triggers[[#This Row],[Config Use Row]]),"")</f>
        <v/>
      </c>
      <c r="O13" s="7" t="b">
        <f>AND('Question Sets'!G7="Yes",COUNTIF(Table_Referral_Postcodes[[Postcode ]],'Question Sets'!G11)&gt;0)</f>
        <v>0</v>
      </c>
      <c r="P13" s="7" t="s">
        <v>430</v>
      </c>
    </row>
    <row r="14" spans="2:16" ht="29.25" thickBot="1">
      <c r="B14" s="3" t="s">
        <v>431</v>
      </c>
      <c r="C14" s="3" t="s">
        <v>71</v>
      </c>
      <c r="D14"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4"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decline</v>
      </c>
      <c r="F14" s="3" t="str">
        <f>IF(Table_Triggers[[#This Row],[Header]]="Yes","",IF(Table_Triggers[[#This Row],[Property]]&lt;&gt;"",SUBSTITUTE(Table_Triggers[[#This Row],[Type]]," ","")&amp;SUBSTITUTE(Table_Triggers[[#This Row],[Property]]," ",""),""))</f>
        <v/>
      </c>
      <c r="G14" s="3" t="str">
        <f>IF(Table_Triggers[[#This Row],[Header]]&lt;&gt;"Yes",IF(Table_Triggers[[#This Row],[Value]]=FALSE,"false",IF(Table_Triggers[[#This Row],[Value]]=TRUE,"true","")),"")</f>
        <v/>
      </c>
      <c r="H14" s="3" t="str">
        <f xml:space="preserve">
IF(AND(Table_Triggers[[#This Row],[Header]]&lt;&gt;"Yes",Table_Triggers[[#This Row],[Property]]&lt;&gt;"",Table_Triggers[[#This Row],[Text]]&lt;&gt;""),
"""" &amp;  Table_Triggers[[#This Row],[Key]] &amp; """: """ &amp; Table_Triggers[[#This Row],[Message]] &amp; """",
"")</f>
        <v/>
      </c>
      <c r="I14"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"decline":{},</v>
      </c>
      <c r="J14"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4" s="3" t="str">
        <f ca="1">IF(ISNUMBER(Table_Triggers[[#This Row],[Config Use Row]]),INDEX(Table_Triggers[Config Rollup],Table_Triggers[[#This Row],[Config Use Row]]),"")</f>
        <v/>
      </c>
      <c r="L14" s="3" t="str">
        <f xml:space="preserve">
IF(AND(Table_Triggers[[#This Row],[Header]]&lt;&gt;"Yes",Table_Triggers[[#This Row],[Property]]&lt;&gt;"",Table_Triggers[[#This Row],[Text]]&lt;&gt;""),
""""&amp;Table_Triggers[[#This Row],[Key]]&amp;""":"&amp;Table_Triggers[[#This Row],[Text]],
"")</f>
        <v/>
      </c>
      <c r="M14"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"decline":{},</v>
      </c>
      <c r="N14" s="3" t="str">
        <f ca="1">IF(ISNUMBER(Table_Triggers[[#This Row],[Config Use Row]]),INDEX(Table_Triggers[Calculation Rollup],Table_Triggers[[#This Row],[Config Use Row]]),"")</f>
        <v/>
      </c>
      <c r="O14" s="3"/>
      <c r="P14" s="3"/>
    </row>
    <row r="15" spans="2:16" s="13" customFormat="1" ht="21" hidden="1" customHeight="1">
      <c r="B15" s="7"/>
      <c r="C15" s="7"/>
      <c r="D15"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Decline</v>
      </c>
      <c r="E15"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5" s="7" t="str">
        <f>IF(Table_Triggers[[#This Row],[Header]]="Yes","",IF(Table_Triggers[[#This Row],[Property]]&lt;&gt;"",SUBSTITUTE(Table_Triggers[[#This Row],[Type]]," ","")&amp;SUBSTITUTE(Table_Triggers[[#This Row],[Property]]," ",""),""))</f>
        <v/>
      </c>
      <c r="G15" s="7" t="str">
        <f>IF(Table_Triggers[[#This Row],[Header]]&lt;&gt;"Yes",IF(Table_Triggers[[#This Row],[Value]]=FALSE,"false",IF(Table_Triggers[[#This Row],[Value]]=TRUE,"true","")),"")</f>
        <v>false</v>
      </c>
      <c r="H15" s="7" t="str">
        <f xml:space="preserve">
IF(AND(Table_Triggers[[#This Row],[Header]]&lt;&gt;"Yes",Table_Triggers[[#This Row],[Property]]&lt;&gt;"",Table_Triggers[[#This Row],[Text]]&lt;&gt;""),
"""" &amp;  Table_Triggers[[#This Row],[Key]] &amp; """: """ &amp; Table_Triggers[[#This Row],[Message]] &amp; """",
"")</f>
        <v/>
      </c>
      <c r="I15"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
      </c>
      <c r="J15"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5" s="7" t="str">
        <f ca="1">IF(ISNUMBER(Table_Triggers[[#This Row],[Config Use Row]]),INDEX(Table_Triggers[Config Rollup],Table_Triggers[[#This Row],[Config Use Row]]),"")</f>
        <v/>
      </c>
      <c r="L15" s="7" t="str">
        <f xml:space="preserve">
IF(AND(Table_Triggers[[#This Row],[Header]]&lt;&gt;"Yes",Table_Triggers[[#This Row],[Property]]&lt;&gt;"",Table_Triggers[[#This Row],[Text]]&lt;&gt;""),
""""&amp;Table_Triggers[[#This Row],[Key]]&amp;""":"&amp;Table_Triggers[[#This Row],[Text]],
"")</f>
        <v/>
      </c>
      <c r="M15"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
      </c>
      <c r="N15" s="7" t="str">
        <f ca="1">IF(ISNUMBER(Table_Triggers[[#This Row],[Config Use Row]]),INDEX(Table_Triggers[Calculation Rollup],Table_Triggers[[#This Row],[Config Use Row]]),"")</f>
        <v/>
      </c>
      <c r="O15" s="7"/>
      <c r="P15" s="7"/>
    </row>
    <row r="16" spans="2:16" ht="29.25" thickBot="1">
      <c r="B16" s="3" t="s">
        <v>432</v>
      </c>
      <c r="C16" s="3" t="s">
        <v>71</v>
      </c>
      <c r="D16" s="3"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
      </c>
      <c r="E16" s="3"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error</v>
      </c>
      <c r="F16" s="3" t="str">
        <f>IF(Table_Triggers[[#This Row],[Header]]="Yes","",IF(Table_Triggers[[#This Row],[Property]]&lt;&gt;"",SUBSTITUTE(Table_Triggers[[#This Row],[Type]]," ","")&amp;SUBSTITUTE(Table_Triggers[[#This Row],[Property]]," ",""),""))</f>
        <v/>
      </c>
      <c r="G16" s="3" t="str">
        <f>IF(Table_Triggers[[#This Row],[Header]]&lt;&gt;"Yes",IF(Table_Triggers[[#This Row],[Value]]=FALSE,"false",IF(Table_Triggers[[#This Row],[Value]]=TRUE,"true","")),"")</f>
        <v/>
      </c>
      <c r="H16" s="3" t="str">
        <f xml:space="preserve">
IF(AND(Table_Triggers[[#This Row],[Header]]&lt;&gt;"Yes",Table_Triggers[[#This Row],[Property]]&lt;&gt;"",Table_Triggers[[#This Row],[Text]]&lt;&gt;""),
"""" &amp;  Table_Triggers[[#This Row],[Key]] &amp; """: """ &amp; Table_Triggers[[#This Row],[Message]] &amp; """",
"")</f>
        <v/>
      </c>
      <c r="I16" s="3"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"error":{"noCoverSelected": ""},</v>
      </c>
      <c r="J16" s="3"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6" s="3" t="str">
        <f ca="1">IF(ISNUMBER(Table_Triggers[[#This Row],[Config Use Row]]),INDEX(Table_Triggers[Config Rollup],Table_Triggers[[#This Row],[Config Use Row]]),"")</f>
        <v/>
      </c>
      <c r="L16" s="3" t="str">
        <f xml:space="preserve">
IF(AND(Table_Triggers[[#This Row],[Header]]&lt;&gt;"Yes",Table_Triggers[[#This Row],[Property]]&lt;&gt;"",Table_Triggers[[#This Row],[Text]]&lt;&gt;""),
""""&amp;Table_Triggers[[#This Row],[Key]]&amp;""":"&amp;Table_Triggers[[#This Row],[Text]],
"")</f>
        <v/>
      </c>
      <c r="M16" s="3"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"error":{"noCoverSelected":false},</v>
      </c>
      <c r="N16" s="3" t="str">
        <f ca="1">IF(ISNUMBER(Table_Triggers[[#This Row],[Config Use Row]]),INDEX(Table_Triggers[Calculation Rollup],Table_Triggers[[#This Row],[Config Use Row]]),"")</f>
        <v/>
      </c>
      <c r="O16" s="3"/>
      <c r="P16" s="3"/>
    </row>
    <row r="17" spans="2:16" s="13" customFormat="1" ht="21" hidden="1" customHeight="1">
      <c r="B17" s="7"/>
      <c r="C17" s="7"/>
      <c r="D17"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7"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
      </c>
      <c r="F17" s="7" t="str">
        <f>IF(Table_Triggers[[#This Row],[Header]]="Yes","",IF(Table_Triggers[[#This Row],[Property]]&lt;&gt;"",SUBSTITUTE(Table_Triggers[[#This Row],[Type]]," ","")&amp;SUBSTITUTE(Table_Triggers[[#This Row],[Property]]," ",""),""))</f>
        <v/>
      </c>
      <c r="G17" s="7" t="str">
        <f>IF(Table_Triggers[[#This Row],[Header]]&lt;&gt;"Yes",IF(Table_Triggers[[#This Row],[Value]]=FALSE,"false",IF(Table_Triggers[[#This Row],[Value]]=TRUE,"true","")),"")</f>
        <v>false</v>
      </c>
      <c r="H17" s="7" t="str">
        <f xml:space="preserve">
IF(AND(Table_Triggers[[#This Row],[Header]]&lt;&gt;"Yes",Table_Triggers[[#This Row],[Property]]&lt;&gt;"",Table_Triggers[[#This Row],[Text]]&lt;&gt;""),
"""" &amp;  Table_Triggers[[#This Row],[Key]] &amp; """: """ &amp; Table_Triggers[[#This Row],[Message]] &amp; """",
"")</f>
        <v/>
      </c>
      <c r="I17"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7"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7" s="7" t="str">
        <f ca="1">IF(ISNUMBER(Table_Triggers[[#This Row],[Config Use Row]]),INDEX(Table_Triggers[Config Rollup],Table_Triggers[[#This Row],[Config Use Row]]),"")</f>
        <v/>
      </c>
      <c r="L17" s="7" t="str">
        <f xml:space="preserve">
IF(AND(Table_Triggers[[#This Row],[Header]]&lt;&gt;"Yes",Table_Triggers[[#This Row],[Property]]&lt;&gt;"",Table_Triggers[[#This Row],[Text]]&lt;&gt;""),
""""&amp;Table_Triggers[[#This Row],[Key]]&amp;""":"&amp;Table_Triggers[[#This Row],[Text]],
"")</f>
        <v/>
      </c>
      <c r="M17"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7" s="7" t="str">
        <f ca="1">IF(ISNUMBER(Table_Triggers[[#This Row],[Config Use Row]]),INDEX(Table_Triggers[Calculation Rollup],Table_Triggers[[#This Row],[Config Use Row]]),"")</f>
        <v/>
      </c>
      <c r="O17" s="7"/>
      <c r="P17" s="7"/>
    </row>
    <row r="18" spans="2:16" s="13" customFormat="1" ht="21" customHeight="1">
      <c r="B18" s="7" t="s">
        <v>433</v>
      </c>
      <c r="C18" s="7"/>
      <c r="D18" s="7" t="str">
        <f ca="1">IF(Table_Triggers[[#This Row],[Header]]="Yes","",IF(INDIRECT(SUBSTITUTE(ADDRESS(1,COLUMN(),4),"1","")&amp;ROW()-1)="",IF(RIGHT(INDIRECT(SUBSTITUTE(ADDRESS(1,COLUMN(Table_Triggers[[#This Row],[Property]]),4),"1","")&amp;ROW()-1),1)="s",LEFT(INDIRECT(SUBSTITUTE(ADDRESS(1,COLUMN(Table_Triggers[[#This Row],[Property]]),4),"1","")&amp;ROW()-1),LEN(INDIRECT(SUBSTITUTE(ADDRESS(1,COLUMN(Table_Triggers[[#This Row],[Property]]),4),"1","")&amp;ROW()-1))-1),INDIRECT(SUBSTITUTE(ADDRESS(1,COLUMN(Table_Triggers[[#This Row],[Property]]),4),"1","")&amp;ROW()-1)),INDIRECT(SUBSTITUTE(ADDRESS(1,COLUMN(),4),"1","")&amp;ROW()-1)))</f>
        <v>Error</v>
      </c>
      <c r="E18" s="7" t="str">
        <f>IF(Table_Triggers[[#This Row],[Property]]&lt;&gt;"",SUBSTITUTE(IF(EXACT(UPPER(Table_Triggers[[#This Row],[Property]]),Table_Triggers[[#This Row],[Property]]),Table_Triggers[[#This Row],[Property]],IF(EXACT(UPPER(RIGHT(LEFT(Table_Triggers[[#This Row],[Property]],2),1)),RIGHT(LEFT(Table_Triggers[[#This Row],[Property]],2),1)),Table_Triggers[[#This Row],[Property]],LOWER(LEFT(Table_Triggers[[#This Row],[Property]],1))&amp;RIGHT(Table_Triggers[[#This Row],[Property]],LEN(Table_Triggers[[#This Row],[Property]])-1)))," ",""),"")</f>
        <v>noCoverSelected</v>
      </c>
      <c r="F18" s="7" t="str">
        <f ca="1">IF(Table_Triggers[[#This Row],[Header]]="Yes","",IF(Table_Triggers[[#This Row],[Property]]&lt;&gt;"",SUBSTITUTE(Table_Triggers[[#This Row],[Type]]," ","")&amp;SUBSTITUTE(Table_Triggers[[#This Row],[Property]]," ",""),""))</f>
        <v>ErrorNoCoverSelected</v>
      </c>
      <c r="G18" s="7" t="str">
        <f>IF(Table_Triggers[[#This Row],[Header]]&lt;&gt;"Yes",IF(Table_Triggers[[#This Row],[Value]]=FALSE,"false",IF(Table_Triggers[[#This Row],[Value]]=TRUE,"true","")),"")</f>
        <v>false</v>
      </c>
      <c r="H18" s="7" t="str">
        <f xml:space="preserve">
IF(AND(Table_Triggers[[#This Row],[Header]]&lt;&gt;"Yes",Table_Triggers[[#This Row],[Property]]&lt;&gt;"",Table_Triggers[[#This Row],[Text]]&lt;&gt;""),
"""" &amp;  Table_Triggers[[#This Row],[Key]] &amp; """: """ &amp; Table_Triggers[[#This Row],[Message]] &amp; """",
"")</f>
        <v>"noCoverSelected": ""</v>
      </c>
      <c r="I18" s="7" t="str">
        <f ca="1">IF(Table_Triggers[[#This Row],[Header]]="Yes",
""""&amp;Table_Triggers[[#This Row],[Key]]&amp;""":{"&amp;
INDIRECT(SUBSTITUTE(ADDRESS(1,COLUMN(),4),"1","")&amp;ROW()+1)&amp;
"},",
IF(INDIRECT(SUBSTITUTE(ADDRESS(1,COLUMN(Table_Triggers[[#This Row],[Header]]),4),"1","")&amp;ROW()+1)="Yes",Table_Triggers[[#This Row],[Config]],
Table_Triggers[[#This Row],[Config]]&amp;
IF(AND(Table_Triggers[[#This Row],[Config]]&lt;&gt;"",INDIRECT(SUBSTITUTE(ADDRESS(1,COLUMN(),4),"1","")&amp;ROW()+1)&lt;&gt;""),",","")&amp;
INDIRECT(SUBSTITUTE(ADDRESS(1,COLUMN(),4),"1","")&amp;ROW()+1)
))</f>
        <v>"noCoverSelected": ""</v>
      </c>
      <c r="J18" s="7" t="str">
        <f ca="1">IF(INDIRECT(SUBSTITUTE(ADDRESS(1,COLUMN(),4),"1","")&amp;ROW()-1)&lt;&gt;"",
IF(NOT(ISNUMBER(INDIRECT(SUBSTITUTE(ADDRESS(1,COLUMN(),4),"1","")&amp;ROW()-1))),
MATCH("Yes",Table_Triggers[Header],0),
_xlfn.IFNA(MATCH("Yes",OFFSET(Table_Triggers[Header],
INDIRECT(SUBSTITUTE(ADDRESS(1,COLUMN(),4),"1","")&amp;ROW()-1),0,ROWS(Table_Triggers[Header])-
INDIRECT(SUBSTITUTE(ADDRESS(1,COLUMN(),4),"1","")&amp;ROW()-1),1),0)+
INDIRECT(SUBSTITUTE(ADDRESS(1,COLUMN(),4),"1","")&amp;ROW()-1),"")
),"")</f>
        <v/>
      </c>
      <c r="K18" s="7" t="str">
        <f ca="1">IF(ISNUMBER(Table_Triggers[[#This Row],[Config Use Row]]),INDEX(Table_Triggers[Config Rollup],Table_Triggers[[#This Row],[Config Use Row]]),"")</f>
        <v/>
      </c>
      <c r="L18" s="7" t="str">
        <f xml:space="preserve">
IF(AND(Table_Triggers[[#This Row],[Header]]&lt;&gt;"Yes",Table_Triggers[[#This Row],[Property]]&lt;&gt;"",Table_Triggers[[#This Row],[Text]]&lt;&gt;""),
""""&amp;Table_Triggers[[#This Row],[Key]]&amp;""":"&amp;Table_Triggers[[#This Row],[Text]],
"")</f>
        <v>"noCoverSelected":false</v>
      </c>
      <c r="M18" s="7" t="str">
        <f ca="1">IF(Table_Triggers[[#This Row],[Header]]="Yes",
""""&amp;Table_Triggers[[#This Row],[Key]]&amp;""":{"&amp;
INDIRECT(SUBSTITUTE(ADDRESS(1,COLUMN(),4),"1","")&amp;ROW()+1)&amp;
"},",
IF(INDIRECT(SUBSTITUTE(ADDRESS(1,COLUMN(Table_Triggers[[#This Row],[Header]]),4),"1","")&amp;ROW()+1)="Yes",Table_Triggers[[#This Row],[Calculation]],
Table_Triggers[[#This Row],[Calculation]]&amp;
IF(AND(Table_Triggers[[#This Row],[Calculation]]&lt;&gt;"",INDIRECT(SUBSTITUTE(ADDRESS(1,COLUMN(),4),"1","")&amp;ROW()+1)&lt;&gt;""),",","")&amp;
INDIRECT(SUBSTITUTE(ADDRESS(1,COLUMN(),4),"1","")&amp;ROW()+1)
))</f>
        <v>"noCoverSelected":false</v>
      </c>
      <c r="N18" s="7" t="str">
        <f ca="1">IF(ISNUMBER(Table_Triggers[[#This Row],[Config Use Row]]),INDEX(Table_Triggers[Calculation Rollup],Table_Triggers[[#This Row],[Config Use Row]]),"")</f>
        <v/>
      </c>
      <c r="O18" s="7" t="b">
        <f>FALSE</f>
        <v>0</v>
      </c>
      <c r="P18" s="7"/>
    </row>
  </sheetData>
  <sheetProtection insertRows="0" deleteRows="0"/>
  <conditionalFormatting sqref="O5:O18">
    <cfRule type="cellIs" dxfId="397" priority="1" operator="equal">
      <formula>TRUE</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5F34"/>
  </sheetPr>
  <dimension ref="B2:T60"/>
  <sheetViews>
    <sheetView tabSelected="1" topLeftCell="A25" workbookViewId="0" xr3:uid="{F9CF3CF3-643B-5BE6-8B46-32C596A47465}">
      <selection activeCell="B39" sqref="B39"/>
    </sheetView>
  </sheetViews>
  <sheetFormatPr defaultColWidth="9.125" defaultRowHeight="21" customHeight="1"/>
  <cols>
    <col min="1" max="1" width="9.125" style="2" customWidth="1"/>
    <col min="2" max="2" width="57.125" style="2" customWidth="1"/>
    <col min="3" max="3" width="12.375" style="2" hidden="1" customWidth="1"/>
    <col min="4" max="4" width="19.875" style="2" hidden="1" customWidth="1"/>
    <col min="5" max="7" width="36.625" style="2" hidden="1" customWidth="1"/>
    <col min="8" max="8" width="29.875" style="2" hidden="1" customWidth="1"/>
    <col min="9" max="9" width="51.125" style="2" hidden="1" customWidth="1"/>
    <col min="10" max="10" width="29.875" style="2" customWidth="1"/>
    <col min="11" max="14" width="24.875" style="2" hidden="1" customWidth="1"/>
    <col min="15" max="18" width="15" style="2" customWidth="1"/>
    <col min="19" max="22" width="9.125" style="2"/>
    <col min="23" max="23" width="41.75" style="2" customWidth="1"/>
    <col min="24" max="24" width="34.75" style="2" customWidth="1"/>
    <col min="25" max="16384" width="9.125" style="2"/>
  </cols>
  <sheetData>
    <row r="2" spans="2:17" ht="47.25" thickBot="1">
      <c r="B2" s="12" t="str">
        <f>"Risk 1 - " &amp; Risk_1_Name</f>
        <v>Risk 1 - Property</v>
      </c>
      <c r="C2" s="12"/>
      <c r="D2" s="12"/>
      <c r="E2" s="12"/>
      <c r="F2" s="12"/>
      <c r="G2" s="12"/>
      <c r="H2" s="12"/>
      <c r="I2" s="12"/>
      <c r="J2" s="12"/>
      <c r="K2" s="12"/>
      <c r="L2" s="12"/>
      <c r="M2" s="12"/>
      <c r="N2" s="12"/>
    </row>
    <row r="4" spans="2:17" ht="15">
      <c r="B4" t="s">
        <v>1</v>
      </c>
      <c r="C4" t="s">
        <v>2</v>
      </c>
      <c r="D4" t="s">
        <v>3</v>
      </c>
      <c r="E4" t="s">
        <v>4</v>
      </c>
      <c r="F4" t="s">
        <v>5</v>
      </c>
      <c r="G4" t="s">
        <v>47</v>
      </c>
      <c r="H4" t="s">
        <v>48</v>
      </c>
      <c r="I4" s="1" t="s">
        <v>69</v>
      </c>
      <c r="J4" t="s">
        <v>6</v>
      </c>
      <c r="K4" t="s">
        <v>434</v>
      </c>
      <c r="L4" t="s">
        <v>435</v>
      </c>
      <c r="M4" t="s">
        <v>436</v>
      </c>
      <c r="N4" t="s">
        <v>437</v>
      </c>
    </row>
    <row r="5" spans="2:17" ht="29.25" thickBot="1">
      <c r="B5" s="3" t="s">
        <v>438</v>
      </c>
      <c r="C5" s="3" t="s">
        <v>71</v>
      </c>
      <c r="D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settings</v>
      </c>
      <c r="F5" s="3" t="str">
        <f>IF(Table_Risk_1[[#This Row],[Header]]="Yes","",IF(Table_Risk_1[[#This Row],[Property]]&lt;&gt;"",Risk_1_Prefix&amp;SUBSTITUTE(Table_Risk_1[[#This Row],[Type]]," ","")&amp;SUBSTITUTE(Table_Risk_1[[#This Row],[Property]]," ",""),""))</f>
        <v/>
      </c>
      <c r="G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 s="3" t="str">
        <f>IF(OR(Table_Risk_1[[#This Row],[Header]]="Yes",Table_Risk_1[[#This Row],[Property]]=""),"",IF(OR(Table_Risk_1[[#This Row],[Text]]="true",Table_Risk_1[[#This Row],[Text]]="false",ISNUMBER(Table_Risk_1[[#This Row],[Text]])),Table_Risk_1[[#This Row],[Text]],""""&amp;Table_Risk_1[[#This Row],[Text]]&amp;""""))</f>
        <v/>
      </c>
      <c r="I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"settings":{</v>
      </c>
      <c r="J5" s="3"/>
      <c r="K5" s="3"/>
      <c r="L5" s="3"/>
      <c r="M5" s="3"/>
      <c r="N5" s="3"/>
    </row>
    <row r="6" spans="2:17" s="13" customFormat="1" ht="21" hidden="1" customHeight="1">
      <c r="B6" s="7"/>
      <c r="C6" s="7"/>
      <c r="D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6" s="7" t="str">
        <f>IF(Table_Risk_1[[#This Row],[Header]]="Yes","",IF(Table_Risk_1[[#This Row],[Property]]&lt;&gt;"",Risk_1_Prefix&amp;SUBSTITUTE(Table_Risk_1[[#This Row],[Type]]," ","")&amp;SUBSTITUTE(Table_Risk_1[[#This Row],[Property]]," ",""),""))</f>
        <v/>
      </c>
      <c r="G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6" s="7" t="str">
        <f>IF(OR(Table_Risk_1[[#This Row],[Header]]="Yes",Table_Risk_1[[#This Row],[Property]]=""),"",IF(OR(Table_Risk_1[[#This Row],[Text]]="true",Table_Risk_1[[#This Row],[Text]]="false",ISNUMBER(Table_Risk_1[[#This Row],[Text]])),Table_Risk_1[[#This Row],[Text]],""""&amp;Table_Risk_1[[#This Row],[Text]]&amp;""""))</f>
        <v/>
      </c>
      <c r="I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6" s="7"/>
      <c r="K6" s="7"/>
      <c r="L6" s="7"/>
      <c r="M6" s="7"/>
      <c r="N6" s="7"/>
    </row>
    <row r="7" spans="2:17" s="13" customFormat="1" ht="21" customHeight="1">
      <c r="B7" s="7" t="s">
        <v>439</v>
      </c>
      <c r="C7" s="7"/>
      <c r="D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riskName</v>
      </c>
      <c r="F7" s="7" t="str">
        <f ca="1">IF(Table_Risk_1[[#This Row],[Header]]="Yes","",IF(Table_Risk_1[[#This Row],[Property]]&lt;&gt;"",Risk_1_Prefix&amp;SUBSTITUTE(Table_Risk_1[[#This Row],[Type]]," ","")&amp;SUBSTITUTE(Table_Risk_1[[#This Row],[Property]]," ",""),""))</f>
        <v>PSettingRiskName</v>
      </c>
      <c r="G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Property</v>
      </c>
      <c r="H7" s="7" t="str">
        <f ca="1">IF(OR(Table_Risk_1[[#This Row],[Header]]="Yes",Table_Risk_1[[#This Row],[Property]]=""),"",IF(OR(Table_Risk_1[[#This Row],[Text]]="true",Table_Risk_1[[#This Row],[Text]]="false",ISNUMBER(Table_Risk_1[[#This Row],[Text]])),Table_Risk_1[[#This Row],[Text]],""""&amp;Table_Risk_1[[#This Row],[Text]]&amp;""""))</f>
        <v>"Property"</v>
      </c>
      <c r="I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"riskName":"Property",</v>
      </c>
      <c r="J7" s="92" t="s">
        <v>1</v>
      </c>
      <c r="K7" s="7"/>
      <c r="L7" s="7"/>
      <c r="M7" s="7"/>
      <c r="N7" s="7"/>
    </row>
    <row r="8" spans="2:17" s="13" customFormat="1" ht="21" customHeight="1">
      <c r="B8" s="7" t="s">
        <v>440</v>
      </c>
      <c r="C8" s="7"/>
      <c r="D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Setting</v>
      </c>
      <c r="E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fieldCodePrefix</v>
      </c>
      <c r="F8" s="7" t="str">
        <f ca="1">IF(Table_Risk_1[[#This Row],[Header]]="Yes","",IF(Table_Risk_1[[#This Row],[Property]]&lt;&gt;"",Risk_1_Prefix&amp;SUBSTITUTE(Table_Risk_1[[#This Row],[Type]]," ","")&amp;SUBSTITUTE(Table_Risk_1[[#This Row],[Property]]," ",""),""))</f>
        <v>PSettingFieldCodePrefix</v>
      </c>
      <c r="G8"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P</v>
      </c>
      <c r="H8" s="7" t="str">
        <f ca="1">IF(OR(Table_Risk_1[[#This Row],[Header]]="Yes",Table_Risk_1[[#This Row],[Property]]=""),"",IF(OR(Table_Risk_1[[#This Row],[Text]]="true",Table_Risk_1[[#This Row],[Text]]="false",ISNUMBER(Table_Risk_1[[#This Row],[Text]])),Table_Risk_1[[#This Row],[Text]],""""&amp;Table_Risk_1[[#This Row],[Text]]&amp;""""))</f>
        <v>"P"</v>
      </c>
      <c r="I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"fieldCodePrefix":"P"},</v>
      </c>
      <c r="J8" s="92" t="s">
        <v>441</v>
      </c>
      <c r="K8" s="7"/>
      <c r="L8" s="7"/>
      <c r="M8" s="7"/>
      <c r="N8" s="7"/>
    </row>
    <row r="9" spans="2:17" ht="29.25" thickBot="1">
      <c r="B9" s="3" t="s">
        <v>442</v>
      </c>
      <c r="C9" s="3" t="s">
        <v>71</v>
      </c>
      <c r="D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ratingFactors</v>
      </c>
      <c r="F9" s="3" t="str">
        <f>IF(Table_Risk_1[[#This Row],[Header]]="Yes","",IF(Table_Risk_1[[#This Row],[Property]]&lt;&gt;"",Risk_1_Prefix&amp;SUBSTITUTE(Table_Risk_1[[#This Row],[Type]]," ","")&amp;SUBSTITUTE(Table_Risk_1[[#This Row],[Property]]," ",""),""))</f>
        <v/>
      </c>
      <c r="G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9" s="3" t="str">
        <f>IF(OR(Table_Risk_1[[#This Row],[Header]]="Yes",Table_Risk_1[[#This Row],[Property]]=""),"",IF(OR(Table_Risk_1[[#This Row],[Text]]="true",Table_Risk_1[[#This Row],[Text]]="false",ISNUMBER(Table_Risk_1[[#This Row],[Text]])),Table_Risk_1[[#This Row],[Text]],""""&amp;Table_Risk_1[[#This Row],[Text]]&amp;""""))</f>
        <v/>
      </c>
      <c r="I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"ratingFactors":{</v>
      </c>
      <c r="J9" s="3"/>
      <c r="K9" s="3"/>
      <c r="L9" s="3"/>
      <c r="M9" s="3"/>
      <c r="N9" s="3"/>
    </row>
    <row r="10" spans="2:17" s="13" customFormat="1" ht="21" hidden="1" customHeight="1">
      <c r="B10" s="7"/>
      <c r="C10" s="7"/>
      <c r="D1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0" s="7" t="str">
        <f>IF(Table_Risk_1[[#This Row],[Header]]="Yes","",IF(Table_Risk_1[[#This Row],[Property]]&lt;&gt;"",Risk_1_Prefix&amp;SUBSTITUTE(Table_Risk_1[[#This Row],[Type]]," ","")&amp;SUBSTITUTE(Table_Risk_1[[#This Row],[Property]]," ",""),""))</f>
        <v/>
      </c>
      <c r="G1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0" s="7" t="str">
        <f>IF(OR(Table_Risk_1[[#This Row],[Header]]="Yes",Table_Risk_1[[#This Row],[Property]]=""),"",IF(OR(Table_Risk_1[[#This Row],[Text]]="true",Table_Risk_1[[#This Row],[Text]]="false",ISNUMBER(Table_Risk_1[[#This Row],[Text]])),Table_Risk_1[[#This Row],[Text]],""""&amp;Table_Risk_1[[#This Row],[Text]]&amp;""""))</f>
        <v/>
      </c>
      <c r="I1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0" s="7"/>
      <c r="K10" s="7"/>
      <c r="L10" s="7"/>
      <c r="M10" s="7"/>
      <c r="N10" s="7"/>
      <c r="Q10" s="2"/>
    </row>
    <row r="11" spans="2:17" s="13" customFormat="1" ht="21" customHeight="1">
      <c r="B11" s="7" t="s">
        <v>72</v>
      </c>
      <c r="C11" s="7"/>
      <c r="D1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buildingCover</v>
      </c>
      <c r="F11" s="7" t="str">
        <f ca="1">IF(Table_Risk_1[[#This Row],[Header]]="Yes","",IF(Table_Risk_1[[#This Row],[Property]]&lt;&gt;"",Risk_1_Prefix&amp;SUBSTITUTE(Table_Risk_1[[#This Row],[Type]]," ","")&amp;SUBSTITUTE(Table_Risk_1[[#This Row],[Property]]," ",""),""))</f>
        <v>PRatingFactorBuildingCover</v>
      </c>
      <c r="G11"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11" s="7" t="str">
        <f ca="1">IF(OR(Table_Risk_1[[#This Row],[Header]]="Yes",Table_Risk_1[[#This Row],[Property]]=""),"",IF(OR(Table_Risk_1[[#This Row],[Text]]="true",Table_Risk_1[[#This Row],[Text]]="false",ISNUMBER(Table_Risk_1[[#This Row],[Text]])),Table_Risk_1[[#This Row],[Text]],""""&amp;Table_Risk_1[[#This Row],[Text]]&amp;""""))</f>
        <v>"Yes"</v>
      </c>
      <c r="I1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"buildingCover":"Yes",</v>
      </c>
      <c r="J11" s="7" t="str">
        <f>INDEX(Table_Question_Sets[Used Value],MATCH(Table_Risk_1[[#This Row],[Property]],Table_Question_Sets[Property],0),0)</f>
        <v>Yes</v>
      </c>
      <c r="K11" s="7"/>
      <c r="L11" s="7"/>
      <c r="M11" s="7"/>
      <c r="N11" s="7"/>
    </row>
    <row r="12" spans="2:17" s="13" customFormat="1" ht="21" customHeight="1">
      <c r="B12" s="7" t="s">
        <v>81</v>
      </c>
      <c r="C12" s="7"/>
      <c r="D1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buildingSumInsured</v>
      </c>
      <c r="F12" s="7" t="str">
        <f ca="1">IF(Table_Risk_1[[#This Row],[Header]]="Yes","",IF(Table_Risk_1[[#This Row],[Property]]&lt;&gt;"",Risk_1_Prefix&amp;SUBSTITUTE(Table_Risk_1[[#This Row],[Type]]," ","")&amp;SUBSTITUTE(Table_Risk_1[[#This Row],[Property]]," ",""),""))</f>
        <v>PRatingFactorBuildingSumInsured</v>
      </c>
      <c r="G12"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100000</v>
      </c>
      <c r="H12" s="7" t="str">
        <f ca="1">IF(OR(Table_Risk_1[[#This Row],[Header]]="Yes",Table_Risk_1[[#This Row],[Property]]=""),"",IF(OR(Table_Risk_1[[#This Row],[Text]]="true",Table_Risk_1[[#This Row],[Text]]="false",ISNUMBER(Table_Risk_1[[#This Row],[Text]])),Table_Risk_1[[#This Row],[Text]],""""&amp;Table_Risk_1[[#This Row],[Text]]&amp;""""))</f>
        <v>"100000"</v>
      </c>
      <c r="I1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"buildingSumInsured":"100000",</v>
      </c>
      <c r="J12" s="10">
        <f>INDEX(Table_Question_Sets[Used Value],MATCH(Table_Risk_1[[#This Row],[Property]],Table_Question_Sets[Property],0),0)</f>
        <v>100000</v>
      </c>
      <c r="K12" s="20">
        <v>2500</v>
      </c>
      <c r="L12" s="20">
        <v>5000</v>
      </c>
      <c r="M12" s="20">
        <v>5000</v>
      </c>
      <c r="N12" s="20">
        <v>2500</v>
      </c>
    </row>
    <row r="13" spans="2:17" s="13" customFormat="1" ht="21" customHeight="1">
      <c r="B13" s="7" t="s">
        <v>94</v>
      </c>
      <c r="C13" s="7"/>
      <c r="D1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buildingPostcode</v>
      </c>
      <c r="F13" s="7" t="str">
        <f ca="1">IF(Table_Risk_1[[#This Row],[Header]]="Yes","",IF(Table_Risk_1[[#This Row],[Property]]&lt;&gt;"",Risk_1_Prefix&amp;SUBSTITUTE(Table_Risk_1[[#This Row],[Type]]," ","")&amp;SUBSTITUTE(Table_Risk_1[[#This Row],[Property]]," ",""),""))</f>
        <v>PRatingFactorBuildingPostcode</v>
      </c>
      <c r="G1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2000</v>
      </c>
      <c r="H13" s="7" t="str">
        <f ca="1">IF(OR(Table_Risk_1[[#This Row],[Header]]="Yes",Table_Risk_1[[#This Row],[Property]]=""),"",IF(OR(Table_Risk_1[[#This Row],[Text]]="true",Table_Risk_1[[#This Row],[Text]]="false",ISNUMBER(Table_Risk_1[[#This Row],[Text]])),Table_Risk_1[[#This Row],[Text]],""""&amp;Table_Risk_1[[#This Row],[Text]]&amp;""""))</f>
        <v>"2000"</v>
      </c>
      <c r="I1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"buildingPostcode":"2000",</v>
      </c>
      <c r="J13" s="7" t="str">
        <f>INDEX(Table_Question_Sets[Used Value],MATCH(Table_Risk_1[[#This Row],[Property]],Table_Question_Sets[Property],0),0)</f>
        <v>2000</v>
      </c>
      <c r="K13" s="9" t="s">
        <v>219</v>
      </c>
      <c r="L13" s="9" t="str">
        <f>INDEX(Table_Question_Sets[Used Value],MATCH(Table_Risk_1[[#This Row],[Property]],Table_Question_Sets[Property],0),0)</f>
        <v>2000</v>
      </c>
      <c r="M13" s="9" t="s">
        <v>219</v>
      </c>
      <c r="N13" s="9" t="str">
        <f>INDEX(Table_Question_Sets[Used Value],MATCH(Table_Risk_1[[#This Row],[Property]],Table_Question_Sets[Property],0),0)</f>
        <v>2000</v>
      </c>
    </row>
    <row r="14" spans="2:17" s="13" customFormat="1" ht="21" customHeight="1">
      <c r="B14" s="7" t="s">
        <v>88</v>
      </c>
      <c r="C14" s="7"/>
      <c r="D1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ratingState</v>
      </c>
      <c r="F14" s="7" t="str">
        <f ca="1">IF(Table_Risk_1[[#This Row],[Header]]="Yes","",IF(Table_Risk_1[[#This Row],[Property]]&lt;&gt;"",Risk_1_Prefix&amp;SUBSTITUTE(Table_Risk_1[[#This Row],[Type]]," ","")&amp;SUBSTITUTE(Table_Risk_1[[#This Row],[Property]]," ",""),""))</f>
        <v>PRatingFactorRatingState</v>
      </c>
      <c r="G14"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NSW</v>
      </c>
      <c r="H14" s="7" t="str">
        <f ca="1">IF(OR(Table_Risk_1[[#This Row],[Header]]="Yes",Table_Risk_1[[#This Row],[Property]]=""),"",IF(OR(Table_Risk_1[[#This Row],[Text]]="true",Table_Risk_1[[#This Row],[Text]]="false",ISNUMBER(Table_Risk_1[[#This Row],[Text]])),Table_Risk_1[[#This Row],[Text]],""""&amp;Table_Risk_1[[#This Row],[Text]]&amp;""""))</f>
        <v>"NSW"</v>
      </c>
      <c r="I1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"ratingState":"NSW",</v>
      </c>
      <c r="J14" s="7" t="str">
        <f>INDEX(Table_Question_Sets[Used Value],MATCH(Table_Risk_1[[#This Row],[Property]],Table_Question_Sets[Property],0),0)</f>
        <v>NSW</v>
      </c>
      <c r="K14" s="9" t="s">
        <v>89</v>
      </c>
      <c r="L14" s="9" t="s">
        <v>359</v>
      </c>
      <c r="M14" s="9" t="s">
        <v>361</v>
      </c>
      <c r="N14" s="9" t="s">
        <v>364</v>
      </c>
    </row>
    <row r="15" spans="2:17" s="13" customFormat="1" ht="21" customHeight="1">
      <c r="B15" s="8" t="s">
        <v>99</v>
      </c>
      <c r="C15" s="7"/>
      <c r="D1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discountCode</v>
      </c>
      <c r="F15" s="7" t="str">
        <f ca="1">IF(Table_Risk_1[[#This Row],[Header]]="Yes","",IF(Table_Risk_1[[#This Row],[Property]]&lt;&gt;"",Risk_1_Prefix&amp;SUBSTITUTE(Table_Risk_1[[#This Row],[Type]]," ","")&amp;SUBSTITUTE(Table_Risk_1[[#This Row],[Property]]," ",""),""))</f>
        <v>PRatingFactorDiscountCode</v>
      </c>
      <c r="G1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PC0318CRUISE</v>
      </c>
      <c r="H15" s="7" t="str">
        <f ca="1">IF(OR(Table_Risk_1[[#This Row],[Header]]="Yes",Table_Risk_1[[#This Row],[Property]]=""),"",IF(OR(Table_Risk_1[[#This Row],[Text]]="true",Table_Risk_1[[#This Row],[Text]]="false",ISNUMBER(Table_Risk_1[[#This Row],[Text]])),Table_Risk_1[[#This Row],[Text]],""""&amp;Table_Risk_1[[#This Row],[Text]]&amp;""""))</f>
        <v>"PC0318CRUISE"</v>
      </c>
      <c r="I1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"discountCode":"PC0318CRUISE",</v>
      </c>
      <c r="J15" s="7" t="str">
        <f>INDEX(Table_Question_Sets[Used Value],MATCH(Table_Risk_1[[#This Row],[Property]],Table_Question_Sets[Property],0),0)</f>
        <v>PC0318CRUISE</v>
      </c>
      <c r="K15" s="7"/>
      <c r="L15" s="7"/>
      <c r="M15" s="7"/>
      <c r="N15" s="7"/>
    </row>
    <row r="16" spans="2:17" s="13" customFormat="1" ht="21" customHeight="1">
      <c r="B16" s="7" t="s">
        <v>198</v>
      </c>
      <c r="C16" s="7"/>
      <c r="D1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16" s="7" t="str">
        <f ca="1">IF(Table_Risk_1[[#This Row],[Header]]="Yes","",IF(Table_Risk_1[[#This Row],[Property]]&lt;&gt;"",Risk_1_Prefix&amp;SUBSTITUTE(Table_Risk_1[[#This Row],[Type]]," ","")&amp;SUBSTITUTE(Table_Risk_1[[#This Row],[Property]]," ",""),""))</f>
        <v>PRatingFactorPolicyStartDate</v>
      </c>
      <c r="G1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05/04/2019</v>
      </c>
      <c r="H16" s="7" t="str">
        <f ca="1">IF(OR(Table_Risk_1[[#This Row],[Header]]="Yes",Table_Risk_1[[#This Row],[Property]]=""),"",IF(OR(Table_Risk_1[[#This Row],[Text]]="true",Table_Risk_1[[#This Row],[Text]]="false",ISNUMBER(Table_Risk_1[[#This Row],[Text]])),Table_Risk_1[[#This Row],[Text]],""""&amp;Table_Risk_1[[#This Row],[Text]]&amp;""""))</f>
        <v>"05/04/2019"</v>
      </c>
      <c r="I1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"policyStartDate":"05/04/2019",</v>
      </c>
      <c r="J16" s="25">
        <f ca="1">INDEX(Table_Question_Sets[Used Value],MATCH(Table_Risk_1[[#This Row],[Property]],Table_Question_Sets[Property],0),0)</f>
        <v>43589</v>
      </c>
      <c r="K16" s="11">
        <v>42948</v>
      </c>
      <c r="L16" s="11">
        <v>42948</v>
      </c>
      <c r="M16" s="11">
        <v>42948</v>
      </c>
      <c r="N16" s="11">
        <v>42948</v>
      </c>
    </row>
    <row r="17" spans="2:20" s="13" customFormat="1" ht="21" customHeight="1">
      <c r="B17" s="7" t="s">
        <v>208</v>
      </c>
      <c r="C17" s="7"/>
      <c r="D1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Rating Factor</v>
      </c>
      <c r="E1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policyEndDate</v>
      </c>
      <c r="F17" s="7" t="str">
        <f ca="1">IF(Table_Risk_1[[#This Row],[Header]]="Yes","",IF(Table_Risk_1[[#This Row],[Property]]&lt;&gt;"",Risk_1_Prefix&amp;SUBSTITUTE(Table_Risk_1[[#This Row],[Type]]," ","")&amp;SUBSTITUTE(Table_Risk_1[[#This Row],[Property]]," ",""),""))</f>
        <v>PRatingFactorPolicyEndDate</v>
      </c>
      <c r="G1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7" s="7" t="str">
        <f ca="1">IF(OR(Table_Risk_1[[#This Row],[Header]]="Yes",Table_Risk_1[[#This Row],[Property]]=""),"",IF(OR(Table_Risk_1[[#This Row],[Text]]="true",Table_Risk_1[[#This Row],[Text]]="false",ISNUMBER(Table_Risk_1[[#This Row],[Text]])),Table_Risk_1[[#This Row],[Text]],""""&amp;Table_Risk_1[[#This Row],[Text]]&amp;""""))</f>
        <v>""</v>
      </c>
      <c r="I1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"policyEndDate":""},</v>
      </c>
      <c r="J17" s="25" t="str">
        <f>INDEX(Table_Question_Sets[Used Value],MATCH(Table_Risk_1[[#This Row],[Property]],Table_Question_Sets[Property],0),0)</f>
        <v/>
      </c>
      <c r="K17" s="11">
        <v>42948</v>
      </c>
      <c r="L17" s="11">
        <v>42948</v>
      </c>
      <c r="M17" s="11">
        <v>42948</v>
      </c>
      <c r="N17" s="11">
        <v>42948</v>
      </c>
    </row>
    <row r="18" spans="2:20" ht="29.25" thickBot="1">
      <c r="B18" s="3" t="s">
        <v>443</v>
      </c>
      <c r="C18" s="3" t="s">
        <v>71</v>
      </c>
      <c r="D18"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18"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checks</v>
      </c>
      <c r="F18" s="3" t="str">
        <f>IF(Table_Risk_1[[#This Row],[Header]]="Yes","",IF(Table_Risk_1[[#This Row],[Property]]&lt;&gt;"",Risk_1_Prefix&amp;SUBSTITUTE(Table_Risk_1[[#This Row],[Type]]," ","")&amp;SUBSTITUTE(Table_Risk_1[[#This Row],[Property]]," ",""),""))</f>
        <v/>
      </c>
      <c r="G18"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8" s="3" t="str">
        <f>IF(OR(Table_Risk_1[[#This Row],[Header]]="Yes",Table_Risk_1[[#This Row],[Property]]=""),"",IF(OR(Table_Risk_1[[#This Row],[Text]]="true",Table_Risk_1[[#This Row],[Text]]="false",ISNUMBER(Table_Risk_1[[#This Row],[Text]])),Table_Risk_1[[#This Row],[Text]],""""&amp;Table_Risk_1[[#This Row],[Text]]&amp;""""))</f>
        <v/>
      </c>
      <c r="I18"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"checks":{</v>
      </c>
      <c r="J18" s="3"/>
      <c r="K18" s="3"/>
      <c r="L18" s="3"/>
      <c r="M18" s="3"/>
      <c r="N18" s="3"/>
    </row>
    <row r="19" spans="2:20" s="13" customFormat="1" ht="21" hidden="1" customHeight="1">
      <c r="B19" s="7"/>
      <c r="C19" s="7"/>
      <c r="D1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1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19" s="7" t="str">
        <f>IF(Table_Risk_1[[#This Row],[Header]]="Yes","",IF(Table_Risk_1[[#This Row],[Property]]&lt;&gt;"",Risk_1_Prefix&amp;SUBSTITUTE(Table_Risk_1[[#This Row],[Type]]," ","")&amp;SUBSTITUTE(Table_Risk_1[[#This Row],[Property]]," ",""),""))</f>
        <v/>
      </c>
      <c r="G19"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19" s="7" t="str">
        <f>IF(OR(Table_Risk_1[[#This Row],[Header]]="Yes",Table_Risk_1[[#This Row],[Property]]=""),"",IF(OR(Table_Risk_1[[#This Row],[Text]]="true",Table_Risk_1[[#This Row],[Text]]="false",ISNUMBER(Table_Risk_1[[#This Row],[Text]])),Table_Risk_1[[#This Row],[Text]],""""&amp;Table_Risk_1[[#This Row],[Text]]&amp;""""))</f>
        <v/>
      </c>
      <c r="I1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19" s="7"/>
      <c r="K19" s="7"/>
      <c r="L19" s="7"/>
      <c r="M19" s="7"/>
      <c r="N19" s="7"/>
    </row>
    <row r="20" spans="2:20" s="13" customFormat="1" ht="21" customHeight="1">
      <c r="B20" s="7" t="s">
        <v>444</v>
      </c>
      <c r="C20" s="7"/>
      <c r="D2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policyStartDateFormatted</v>
      </c>
      <c r="F20" s="7" t="str">
        <f ca="1">IF(Table_Risk_1[[#This Row],[Header]]="Yes","",IF(Table_Risk_1[[#This Row],[Property]]&lt;&gt;"",Risk_1_Prefix&amp;SUBSTITUTE(Table_Risk_1[[#This Row],[Type]]," ","")&amp;SUBSTITUTE(Table_Risk_1[[#This Row],[Property]]," ",""),""))</f>
        <v>PCheckPolicyStartDateFormatted</v>
      </c>
      <c r="G2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2019-05-04</v>
      </c>
      <c r="H20" s="7" t="str">
        <f ca="1">IF(OR(Table_Risk_1[[#This Row],[Header]]="Yes",Table_Risk_1[[#This Row],[Property]]=""),"",IF(OR(Table_Risk_1[[#This Row],[Text]]="true",Table_Risk_1[[#This Row],[Text]]="false",ISNUMBER(Table_Risk_1[[#This Row],[Text]])),Table_Risk_1[[#This Row],[Text]],""""&amp;Table_Risk_1[[#This Row],[Text]]&amp;""""))</f>
        <v>"2019-05-04"</v>
      </c>
      <c r="I2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"policyStartDateFormatted":"2019-05-04",</v>
      </c>
      <c r="J20" s="25" t="str">
        <f ca="1">TEXT(J16,"yyyy-mm-dd")</f>
        <v>2019-05-04</v>
      </c>
      <c r="K20" s="11">
        <v>42948</v>
      </c>
      <c r="L20" s="11">
        <v>42948</v>
      </c>
      <c r="M20" s="11">
        <v>42948</v>
      </c>
      <c r="N20" s="11">
        <v>42948</v>
      </c>
    </row>
    <row r="21" spans="2:20" s="13" customFormat="1" ht="21" customHeight="1">
      <c r="B21" s="7" t="s">
        <v>445</v>
      </c>
      <c r="C21" s="7"/>
      <c r="D2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policyEndDateFormatted</v>
      </c>
      <c r="F21" s="7" t="str">
        <f ca="1">IF(Table_Risk_1[[#This Row],[Header]]="Yes","",IF(Table_Risk_1[[#This Row],[Property]]&lt;&gt;"",Risk_1_Prefix&amp;SUBSTITUTE(Table_Risk_1[[#This Row],[Type]]," ","")&amp;SUBSTITUTE(Table_Risk_1[[#This Row],[Property]]," ",""),""))</f>
        <v>PCheckPolicyEndDateFormatted</v>
      </c>
      <c r="G21"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1" s="7" t="str">
        <f ca="1">IF(OR(Table_Risk_1[[#This Row],[Header]]="Yes",Table_Risk_1[[#This Row],[Property]]=""),"",IF(OR(Table_Risk_1[[#This Row],[Text]]="true",Table_Risk_1[[#This Row],[Text]]="false",ISNUMBER(Table_Risk_1[[#This Row],[Text]])),Table_Risk_1[[#This Row],[Text]],""""&amp;Table_Risk_1[[#This Row],[Text]]&amp;""""))</f>
        <v>""</v>
      </c>
      <c r="I2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"policyEndDateFormatted":"",</v>
      </c>
      <c r="J21" s="25" t="str">
        <f>TEXT(J17,"yyyy-mm-dd")</f>
        <v/>
      </c>
      <c r="K21" s="11">
        <v>42948</v>
      </c>
      <c r="L21" s="11">
        <v>42948</v>
      </c>
      <c r="M21" s="11">
        <v>42948</v>
      </c>
      <c r="N21" s="11">
        <v>42948</v>
      </c>
    </row>
    <row r="22" spans="2:20" s="13" customFormat="1" ht="21" customHeight="1">
      <c r="B22" s="8" t="s">
        <v>446</v>
      </c>
      <c r="C22" s="7"/>
      <c r="D2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discountCodeSuccessful</v>
      </c>
      <c r="F22" s="7" t="str">
        <f ca="1">IF(Table_Risk_1[[#This Row],[Header]]="Yes","",IF(Table_Risk_1[[#This Row],[Property]]&lt;&gt;"",Risk_1_Prefix&amp;SUBSTITUTE(Table_Risk_1[[#This Row],[Type]]," ","")&amp;SUBSTITUTE(Table_Risk_1[[#This Row],[Property]]," ",""),""))</f>
        <v>PCheckDiscountCodeSuccessful</v>
      </c>
      <c r="G22"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Yes</v>
      </c>
      <c r="H22" s="7" t="str">
        <f ca="1">IF(OR(Table_Risk_1[[#This Row],[Header]]="Yes",Table_Risk_1[[#This Row],[Property]]=""),"",IF(OR(Table_Risk_1[[#This Row],[Text]]="true",Table_Risk_1[[#This Row],[Text]]="false",ISNUMBER(Table_Risk_1[[#This Row],[Text]])),Table_Risk_1[[#This Row],[Text]],""""&amp;Table_Risk_1[[#This Row],[Text]]&amp;""""))</f>
        <v>"Yes"</v>
      </c>
      <c r="I2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"discountCodeSuccessful":"Yes",</v>
      </c>
      <c r="J22" s="7" t="str">
        <f>IF(COUNTIF(Table_Promotional_Codes_Buildings[Code],J15)&gt;0,"Yes","No")</f>
        <v>Yes</v>
      </c>
      <c r="K22" s="7" t="b">
        <v>1</v>
      </c>
      <c r="L22" s="7" t="b">
        <v>1</v>
      </c>
      <c r="M22" s="7" t="b">
        <v>1</v>
      </c>
      <c r="N22" s="7" t="b">
        <v>1</v>
      </c>
      <c r="T22" s="2"/>
    </row>
    <row r="23" spans="2:20" s="13" customFormat="1" ht="21" customHeight="1">
      <c r="B23" s="8" t="s">
        <v>447</v>
      </c>
      <c r="C23" s="7"/>
      <c r="D2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discountCodeUnsuccessful</v>
      </c>
      <c r="F23" s="7" t="str">
        <f ca="1">IF(Table_Risk_1[[#This Row],[Header]]="Yes","",IF(Table_Risk_1[[#This Row],[Property]]&lt;&gt;"",Risk_1_Prefix&amp;SUBSTITUTE(Table_Risk_1[[#This Row],[Type]]," ","")&amp;SUBSTITUTE(Table_Risk_1[[#This Row],[Property]]," ",""),""))</f>
        <v>PCheckDiscountCodeUnsuccessful</v>
      </c>
      <c r="G2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No</v>
      </c>
      <c r="H23" s="7" t="str">
        <f ca="1">IF(OR(Table_Risk_1[[#This Row],[Header]]="Yes",Table_Risk_1[[#This Row],[Property]]=""),"",IF(OR(Table_Risk_1[[#This Row],[Text]]="true",Table_Risk_1[[#This Row],[Text]]="false",ISNUMBER(Table_Risk_1[[#This Row],[Text]])),Table_Risk_1[[#This Row],[Text]],""""&amp;Table_Risk_1[[#This Row],[Text]]&amp;""""))</f>
        <v>"No"</v>
      </c>
      <c r="I2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"discountCodeUnsuccessful":"No",</v>
      </c>
      <c r="J23" t="str">
        <f>IF(AND(J15&lt;&gt;"",COUNTIF(Table_Promotional_Codes_Buildings[Code],J15)=0),"Yes","No")</f>
        <v>No</v>
      </c>
      <c r="K23" s="7"/>
      <c r="L23" s="7"/>
      <c r="M23" s="7"/>
      <c r="N23" s="7"/>
      <c r="T23" s="2"/>
    </row>
    <row r="24" spans="2:20" s="13" customFormat="1" ht="21" customHeight="1">
      <c r="B24" s="8" t="s">
        <v>448</v>
      </c>
      <c r="C24" s="7"/>
      <c r="D2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Check</v>
      </c>
      <c r="E2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discountAmount</v>
      </c>
      <c r="F24" s="7" t="str">
        <f ca="1">IF(Table_Risk_1[[#This Row],[Header]]="Yes","",IF(Table_Risk_1[[#This Row],[Property]]&lt;&gt;"",Risk_1_Prefix&amp;SUBSTITUTE(Table_Risk_1[[#This Row],[Type]]," ","")&amp;SUBSTITUTE(Table_Risk_1[[#This Row],[Property]]," ",""),""))</f>
        <v>PCheckDiscountAmount</v>
      </c>
      <c r="G24"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15%</v>
      </c>
      <c r="H24" s="7" t="str">
        <f ca="1">IF(OR(Table_Risk_1[[#This Row],[Header]]="Yes",Table_Risk_1[[#This Row],[Property]]=""),"",IF(OR(Table_Risk_1[[#This Row],[Text]]="true",Table_Risk_1[[#This Row],[Text]]="false",ISNUMBER(Table_Risk_1[[#This Row],[Text]])),Table_Risk_1[[#This Row],[Text]],""""&amp;Table_Risk_1[[#This Row],[Text]]&amp;""""))</f>
        <v>"15%"</v>
      </c>
      <c r="I2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"discountAmount":"15%"},</v>
      </c>
      <c r="J24" s="7" t="str">
        <f>IF(COUNTIF(Table_Promotional_Codes_Buildings[Code],J15)&gt;0,INDEX(Table_Promotional_Codes_Buildings[],MATCH(J15,Table_Promotional_Codes_Buildings[Code],0),MATCH("Overall Discount",Table_Promotional_Codes_Buildings[#Headers],0)),0)</f>
        <v>15%</v>
      </c>
      <c r="K24" s="7"/>
      <c r="L24" s="7"/>
      <c r="M24" s="7"/>
      <c r="N24" s="7"/>
      <c r="T24" s="2"/>
    </row>
    <row r="25" spans="2:20" ht="29.25" thickBot="1">
      <c r="B25" s="3" t="s">
        <v>449</v>
      </c>
      <c r="C25" s="3" t="s">
        <v>71</v>
      </c>
      <c r="D25"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25"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25" s="3" t="str">
        <f>IF(Table_Risk_1[[#This Row],[Header]]="Yes","",IF(Table_Risk_1[[#This Row],[Property]]&lt;&gt;"",Risk_1_Prefix&amp;SUBSTITUTE(Table_Risk_1[[#This Row],[Type]]," ","")&amp;SUBSTITUTE(Table_Risk_1[[#This Row],[Property]]," ",""),""))</f>
        <v/>
      </c>
      <c r="G25"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5" s="3" t="str">
        <f>IF(OR(Table_Risk_1[[#This Row],[Header]]="Yes",Table_Risk_1[[#This Row],[Property]]=""),"",IF(OR(Table_Risk_1[[#This Row],[Text]]="true",Table_Risk_1[[#This Row],[Text]]="false",ISNUMBER(Table_Risk_1[[#This Row],[Text]])),Table_Risk_1[[#This Row],[Text]],""""&amp;Table_Risk_1[[#This Row],[Text]]&amp;""""))</f>
        <v/>
      </c>
      <c r="I25"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v>
      </c>
      <c r="J25" s="3"/>
      <c r="K25" s="3"/>
      <c r="L25" s="3"/>
      <c r="M25" s="3"/>
      <c r="N25" s="3"/>
    </row>
    <row r="26" spans="2:20" s="13" customFormat="1" ht="21" hidden="1" customHeight="1">
      <c r="B26" s="7"/>
      <c r="C26" s="7"/>
      <c r="D2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26" s="7" t="str">
        <f>IF(Table_Risk_1[[#This Row],[Header]]="Yes","",IF(Table_Risk_1[[#This Row],[Property]]&lt;&gt;"",Risk_1_Prefix&amp;SUBSTITUTE(Table_Risk_1[[#This Row],[Type]]," ","")&amp;SUBSTITUTE(Table_Risk_1[[#This Row],[Property]]," ",""),""))</f>
        <v/>
      </c>
      <c r="G2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26" s="7" t="str">
        <f>IF(OR(Table_Risk_1[[#This Row],[Header]]="Yes",Table_Risk_1[[#This Row],[Property]]=""),"",IF(OR(Table_Risk_1[[#This Row],[Text]]="true",Table_Risk_1[[#This Row],[Text]]="false",ISNUMBER(Table_Risk_1[[#This Row],[Text]])),Table_Risk_1[[#This Row],[Text]],""""&amp;Table_Risk_1[[#This Row],[Text]]&amp;""""))</f>
        <v/>
      </c>
      <c r="I2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26" s="7"/>
      <c r="K26" s="7"/>
      <c r="L26" s="7"/>
      <c r="M26" s="7"/>
      <c r="N26" s="7"/>
    </row>
    <row r="27" spans="2:20" s="13" customFormat="1" ht="21" customHeight="1">
      <c r="B27" s="7" t="s">
        <v>450</v>
      </c>
      <c r="C27" s="7"/>
      <c r="D2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buildingRate</v>
      </c>
      <c r="F27" s="7" t="str">
        <f ca="1">IF(Table_Risk_1[[#This Row],[Header]]="Yes","",IF(Table_Risk_1[[#This Row],[Property]]&lt;&gt;"",Risk_1_Prefix&amp;SUBSTITUTE(Table_Risk_1[[#This Row],[Type]]," ","")&amp;SUBSTITUTE(Table_Risk_1[[#This Row],[Property]]," ",""),""))</f>
        <v>PPremiumBuildingRate</v>
      </c>
      <c r="G2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1.8990000000000001E-3</v>
      </c>
      <c r="H27" s="7">
        <f ca="1">IF(OR(Table_Risk_1[[#This Row],[Header]]="Yes",Table_Risk_1[[#This Row],[Property]]=""),"",IF(OR(Table_Risk_1[[#This Row],[Text]]="true",Table_Risk_1[[#This Row],[Text]]="false",ISNUMBER(Table_Risk_1[[#This Row],[Text]])),Table_Risk_1[[#This Row],[Text]],""""&amp;Table_Risk_1[[#This Row],[Text]]&amp;""""))</f>
        <v>1.8990000000000001E-3</v>
      </c>
      <c r="I2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"buildingRate":0.001899,</v>
      </c>
      <c r="J27" s="84">
        <f>INDEX(Table_Building_Rates[], MATCH(J14,Table_Building_Rates[State], 0), MATCH("Rate",Table_Building_Rates[#Headers],0))</f>
        <v>1.8990000000000001E-3</v>
      </c>
      <c r="K27" s="72">
        <f>50+(K12*0.07)</f>
        <v>225.00000000000003</v>
      </c>
      <c r="L27" s="72">
        <f>50+(L12*0.07)</f>
        <v>400.00000000000006</v>
      </c>
      <c r="M27" s="72">
        <f>50+(M12*0.07)</f>
        <v>400.00000000000006</v>
      </c>
      <c r="N27" s="72">
        <f>50+(N12*0.07)</f>
        <v>225.00000000000003</v>
      </c>
    </row>
    <row r="28" spans="2:20" s="13" customFormat="1" ht="21" customHeight="1">
      <c r="B28" s="7" t="s">
        <v>451</v>
      </c>
      <c r="C28" s="7"/>
      <c r="D2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buildingPremium</v>
      </c>
      <c r="F28" s="7" t="str">
        <f ca="1">IF(Table_Risk_1[[#This Row],[Header]]="Yes","",IF(Table_Risk_1[[#This Row],[Property]]&lt;&gt;"",Risk_1_Prefix&amp;SUBSTITUTE(Table_Risk_1[[#This Row],[Type]]," ","")&amp;SUBSTITUTE(Table_Risk_1[[#This Row],[Property]]," ",""),""))</f>
        <v>PPremiumBuildingPremium</v>
      </c>
      <c r="G2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189.9</v>
      </c>
      <c r="H28" s="7">
        <f ca="1">IF(OR(Table_Risk_1[[#This Row],[Header]]="Yes",Table_Risk_1[[#This Row],[Property]]=""),"",IF(OR(Table_Risk_1[[#This Row],[Text]]="true",Table_Risk_1[[#This Row],[Text]]="false",ISNUMBER(Table_Risk_1[[#This Row],[Text]])),Table_Risk_1[[#This Row],[Text]],""""&amp;Table_Risk_1[[#This Row],[Text]]&amp;""""))</f>
        <v>189.9</v>
      </c>
      <c r="I2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"buildingPremium":189.9,</v>
      </c>
      <c r="J28" s="73">
        <f>IF(J11="Yes",J12*J27,0)</f>
        <v>189.9</v>
      </c>
      <c r="K28" s="73">
        <f>IF(K13="Yes",60,0)</f>
        <v>0</v>
      </c>
      <c r="L28" s="73">
        <f>IF(L13="Yes",60,0)</f>
        <v>0</v>
      </c>
      <c r="M28" s="73">
        <f>IF(M13="Yes",60,0)</f>
        <v>0</v>
      </c>
      <c r="N28" s="73">
        <f>IF(N13="Yes",60,0)</f>
        <v>0</v>
      </c>
    </row>
    <row r="29" spans="2:20" s="13" customFormat="1" ht="21" customHeight="1">
      <c r="B29" s="7" t="s">
        <v>452</v>
      </c>
      <c r="C29" s="7"/>
      <c r="D2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2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buildingDiscountRate</v>
      </c>
      <c r="F29" s="7" t="str">
        <f ca="1">IF(Table_Risk_1[[#This Row],[Header]]="Yes","",IF(Table_Risk_1[[#This Row],[Property]]&lt;&gt;"",Risk_1_Prefix&amp;SUBSTITUTE(Table_Risk_1[[#This Row],[Type]]," ","")&amp;SUBSTITUTE(Table_Risk_1[[#This Row],[Property]]," ",""),""))</f>
        <v>PPremiumBuildingDiscountRate</v>
      </c>
      <c r="G29"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-0.15</v>
      </c>
      <c r="H29" s="7">
        <f ca="1">IF(OR(Table_Risk_1[[#This Row],[Header]]="Yes",Table_Risk_1[[#This Row],[Property]]=""),"",IF(OR(Table_Risk_1[[#This Row],[Text]]="true",Table_Risk_1[[#This Row],[Text]]="false",ISNUMBER(Table_Risk_1[[#This Row],[Text]])),Table_Risk_1[[#This Row],[Text]],""""&amp;Table_Risk_1[[#This Row],[Text]]&amp;""""))</f>
        <v>-0.15</v>
      </c>
      <c r="I2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"buildingDiscountRate":-0.15,</v>
      </c>
      <c r="J29" s="69">
        <f>IF(COUNTIF(Table_Promotional_Codes_Buildings[Code],J15)&gt;0,INDEX(Table_Promotional_Codes_Buildings[],MATCH(J15,Table_Promotional_Codes_Buildings[Code],0),MATCH("Discount Rate",Table_Promotional_Codes_Buildings[#Headers],0)),0)</f>
        <v>-0.15</v>
      </c>
      <c r="K29" s="7"/>
      <c r="L29" s="7"/>
      <c r="M29" s="7"/>
      <c r="N29" s="7"/>
    </row>
    <row r="30" spans="2:20" s="13" customFormat="1" ht="21" customHeight="1">
      <c r="B30" s="7" t="s">
        <v>453</v>
      </c>
      <c r="C30" s="7"/>
      <c r="D3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buildingDiscountAmount</v>
      </c>
      <c r="F30" s="7" t="str">
        <f ca="1">IF(Table_Risk_1[[#This Row],[Header]]="Yes","",IF(Table_Risk_1[[#This Row],[Property]]&lt;&gt;"",Risk_1_Prefix&amp;SUBSTITUTE(Table_Risk_1[[#This Row],[Type]]," ","")&amp;SUBSTITUTE(Table_Risk_1[[#This Row],[Property]]," ",""),""))</f>
        <v>PPremiumBuildingDiscountAmount</v>
      </c>
      <c r="G30"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0" s="7">
        <f ca="1">IF(OR(Table_Risk_1[[#This Row],[Header]]="Yes",Table_Risk_1[[#This Row],[Property]]=""),"",IF(OR(Table_Risk_1[[#This Row],[Text]]="true",Table_Risk_1[[#This Row],[Text]]="false",ISNUMBER(Table_Risk_1[[#This Row],[Text]])),Table_Risk_1[[#This Row],[Text]],""""&amp;Table_Risk_1[[#This Row],[Text]]&amp;""""))</f>
        <v>0</v>
      </c>
      <c r="I3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"buildingDiscountAmount":0,</v>
      </c>
      <c r="J30" s="28">
        <f>IF(COUNTIF(Table_Promotional_Codes_Buildings[Code],J15)&gt;0,INDEX(Table_Promotional_Codes_Buildings[],MATCH(J15,Table_Promotional_Codes_Buildings[Code],0),MATCH("Discount Amount",Table_Promotional_Codes_Buildings[#Headers],0)),0)</f>
        <v>0</v>
      </c>
      <c r="K30" s="7"/>
      <c r="L30" s="7"/>
      <c r="M30" s="7"/>
      <c r="N30" s="7"/>
    </row>
    <row r="31" spans="2:20" s="13" customFormat="1" ht="21" customHeight="1">
      <c r="B31" s="8" t="s">
        <v>454</v>
      </c>
      <c r="C31" s="7"/>
      <c r="D3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buildingDiscountTotal</v>
      </c>
      <c r="F31" s="7" t="str">
        <f ca="1">IF(Table_Risk_1[[#This Row],[Header]]="Yes","",IF(Table_Risk_1[[#This Row],[Property]]&lt;&gt;"",Risk_1_Prefix&amp;SUBSTITUTE(Table_Risk_1[[#This Row],[Type]]," ","")&amp;SUBSTITUTE(Table_Risk_1[[#This Row],[Property]]," ",""),""))</f>
        <v>PPremiumBuildingDiscountTotal</v>
      </c>
      <c r="G31"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28.484999999999999</v>
      </c>
      <c r="H31" s="7">
        <f ca="1">IF(OR(Table_Risk_1[[#This Row],[Header]]="Yes",Table_Risk_1[[#This Row],[Property]]=""),"",IF(OR(Table_Risk_1[[#This Row],[Text]]="true",Table_Risk_1[[#This Row],[Text]]="false",ISNUMBER(Table_Risk_1[[#This Row],[Text]])),Table_Risk_1[[#This Row],[Text]],""""&amp;Table_Risk_1[[#This Row],[Text]]&amp;""""))</f>
        <v>28.484999999999999</v>
      </c>
      <c r="I3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"buildingDiscountTotal":28.485,</v>
      </c>
      <c r="J31" s="28">
        <f>J28*ABS(J29)+J30</f>
        <v>28.484999999999999</v>
      </c>
      <c r="K31" s="7"/>
      <c r="L31" s="7"/>
      <c r="M31" s="7"/>
      <c r="N31" s="7"/>
    </row>
    <row r="32" spans="2:20" s="13" customFormat="1" ht="21" customHeight="1">
      <c r="B32" s="7" t="s">
        <v>455</v>
      </c>
      <c r="C32" s="7"/>
      <c r="D3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buildingDiscountedPremium</v>
      </c>
      <c r="F32" s="7" t="str">
        <f ca="1">IF(Table_Risk_1[[#This Row],[Header]]="Yes","",IF(Table_Risk_1[[#This Row],[Property]]&lt;&gt;"",Risk_1_Prefix&amp;SUBSTITUTE(Table_Risk_1[[#This Row],[Type]]," ","")&amp;SUBSTITUTE(Table_Risk_1[[#This Row],[Property]]," ",""),""))</f>
        <v>PPremiumBuildingDiscountedPremium</v>
      </c>
      <c r="G32"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161.41500000000002</v>
      </c>
      <c r="H32" s="7">
        <f ca="1">IF(OR(Table_Risk_1[[#This Row],[Header]]="Yes",Table_Risk_1[[#This Row],[Property]]=""),"",IF(OR(Table_Risk_1[[#This Row],[Text]]="true",Table_Risk_1[[#This Row],[Text]]="false",ISNUMBER(Table_Risk_1[[#This Row],[Text]])),Table_Risk_1[[#This Row],[Text]],""""&amp;Table_Risk_1[[#This Row],[Text]]&amp;""""))</f>
        <v>161.41500000000002</v>
      </c>
      <c r="I3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"buildingDiscountedPremium":161.415,</v>
      </c>
      <c r="J32" s="28">
        <f>J28-J31</f>
        <v>161.41500000000002</v>
      </c>
      <c r="K32" s="7"/>
      <c r="L32" s="7"/>
      <c r="M32" s="7"/>
      <c r="N32" s="7"/>
    </row>
    <row r="33" spans="2:14" s="13" customFormat="1" ht="21" customHeight="1">
      <c r="B33" s="7" t="s">
        <v>456</v>
      </c>
      <c r="C33" s="7"/>
      <c r="D3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landlordPremium</v>
      </c>
      <c r="F33" s="7" t="str">
        <f ca="1">IF(Table_Risk_1[[#This Row],[Header]]="Yes","",IF(Table_Risk_1[[#This Row],[Property]]&lt;&gt;"",Risk_1_Prefix&amp;SUBSTITUTE(Table_Risk_1[[#This Row],[Type]]," ","")&amp;SUBSTITUTE(Table_Risk_1[[#This Row],[Property]]," ",""),""))</f>
        <v>PPremiumLandlordPremium</v>
      </c>
      <c r="G33"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220</v>
      </c>
      <c r="H33" s="7">
        <f ca="1">IF(OR(Table_Risk_1[[#This Row],[Header]]="Yes",Table_Risk_1[[#This Row],[Property]]=""),"",IF(OR(Table_Risk_1[[#This Row],[Text]]="true",Table_Risk_1[[#This Row],[Text]]="false",ISNUMBER(Table_Risk_1[[#This Row],[Text]])),Table_Risk_1[[#This Row],[Text]],""""&amp;Table_Risk_1[[#This Row],[Text]]&amp;""""))</f>
        <v>220</v>
      </c>
      <c r="I3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"landlordPremium":220,</v>
      </c>
      <c r="J33" s="10">
        <f>INDEX(Table_Other_Rating_Factors[], MATCH("Landlord Rate",Table_Other_Rating_Factors[Property], 0), MATCH("Value",Table_Other_Rating_Factors[#Headers],0))</f>
        <v>220</v>
      </c>
      <c r="K33" s="7"/>
      <c r="L33" s="7"/>
      <c r="M33" s="7"/>
      <c r="N33" s="7"/>
    </row>
    <row r="34" spans="2:14" s="13" customFormat="1" ht="21" customHeight="1">
      <c r="B34" s="7" t="s">
        <v>457</v>
      </c>
      <c r="C34" s="7"/>
      <c r="D3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landlordDiscountRate</v>
      </c>
      <c r="F34" s="7" t="str">
        <f ca="1">IF(Table_Risk_1[[#This Row],[Header]]="Yes","",IF(Table_Risk_1[[#This Row],[Property]]&lt;&gt;"",Risk_1_Prefix&amp;SUBSTITUTE(Table_Risk_1[[#This Row],[Type]]," ","")&amp;SUBSTITUTE(Table_Risk_1[[#This Row],[Property]]," ",""),""))</f>
        <v>PPremiumLandlordDiscountRate</v>
      </c>
      <c r="G34"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-0.15</v>
      </c>
      <c r="H34" s="7">
        <f ca="1">IF(OR(Table_Risk_1[[#This Row],[Header]]="Yes",Table_Risk_1[[#This Row],[Property]]=""),"",IF(OR(Table_Risk_1[[#This Row],[Text]]="true",Table_Risk_1[[#This Row],[Text]]="false",ISNUMBER(Table_Risk_1[[#This Row],[Text]])),Table_Risk_1[[#This Row],[Text]],""""&amp;Table_Risk_1[[#This Row],[Text]]&amp;""""))</f>
        <v>-0.15</v>
      </c>
      <c r="I3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"landlordDiscountRate":-0.15,</v>
      </c>
      <c r="J34" s="69">
        <f>IF(COUNTIF(Table_Promotional_Codes_Landlord[Code],J15)&gt;0,INDEX(Table_Promotional_Codes_Landlord[],MATCH(J15,Table_Promotional_Codes_Landlord[Code],0),MATCH("Discount Rate",Table_Promotional_Codes_Landlord[#Headers],0)),0)</f>
        <v>-0.15</v>
      </c>
      <c r="K34" s="7"/>
      <c r="L34" s="7"/>
      <c r="M34" s="7"/>
      <c r="N34" s="7"/>
    </row>
    <row r="35" spans="2:14" s="13" customFormat="1" ht="21" customHeight="1">
      <c r="B35" s="7" t="s">
        <v>458</v>
      </c>
      <c r="C35" s="7"/>
      <c r="D3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landlordDiscountAmount</v>
      </c>
      <c r="F35" s="7" t="str">
        <f ca="1">IF(Table_Risk_1[[#This Row],[Header]]="Yes","",IF(Table_Risk_1[[#This Row],[Property]]&lt;&gt;"",Risk_1_Prefix&amp;SUBSTITUTE(Table_Risk_1[[#This Row],[Type]]," ","")&amp;SUBSTITUTE(Table_Risk_1[[#This Row],[Property]]," ",""),""))</f>
        <v>PPremiumLandlordDiscountAmount</v>
      </c>
      <c r="G35"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v>
      </c>
      <c r="H35" s="7">
        <f ca="1">IF(OR(Table_Risk_1[[#This Row],[Header]]="Yes",Table_Risk_1[[#This Row],[Property]]=""),"",IF(OR(Table_Risk_1[[#This Row],[Text]]="true",Table_Risk_1[[#This Row],[Text]]="false",ISNUMBER(Table_Risk_1[[#This Row],[Text]])),Table_Risk_1[[#This Row],[Text]],""""&amp;Table_Risk_1[[#This Row],[Text]]&amp;""""))</f>
        <v>0</v>
      </c>
      <c r="I3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"landlordDiscountAmount":0,</v>
      </c>
      <c r="J35" s="28">
        <f ca="1">IF(COUNTIF(Table_Promotional_Codes_Landlord[Code],J15)&gt;0,INDEX(Table_Promotional_Codes_Landlord[],MATCH(J15,Table_Promotional_Codes_Landlord[Code],0),MATCH("Discount Amount",Table_Promotional_Codes_Landlord[#Headers],0)),0)/
((1+J49)*(1+J50)*(1+J51))</f>
        <v>0</v>
      </c>
      <c r="K35" s="7"/>
      <c r="L35" s="7"/>
      <c r="M35" s="7"/>
      <c r="N35" s="7"/>
    </row>
    <row r="36" spans="2:14" s="13" customFormat="1" ht="21" customHeight="1">
      <c r="B36" s="8" t="s">
        <v>459</v>
      </c>
      <c r="C36" s="7"/>
      <c r="D3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landlordDiscountTotal</v>
      </c>
      <c r="F36" s="7" t="str">
        <f ca="1">IF(Table_Risk_1[[#This Row],[Header]]="Yes","",IF(Table_Risk_1[[#This Row],[Property]]&lt;&gt;"",Risk_1_Prefix&amp;SUBSTITUTE(Table_Risk_1[[#This Row],[Type]]," ","")&amp;SUBSTITUTE(Table_Risk_1[[#This Row],[Property]]," ",""),""))</f>
        <v>PPremiumLandlordDiscountTotal</v>
      </c>
      <c r="G3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33</v>
      </c>
      <c r="H36" s="7">
        <f ca="1">IF(OR(Table_Risk_1[[#This Row],[Header]]="Yes",Table_Risk_1[[#This Row],[Property]]=""),"",IF(OR(Table_Risk_1[[#This Row],[Text]]="true",Table_Risk_1[[#This Row],[Text]]="false",ISNUMBER(Table_Risk_1[[#This Row],[Text]])),Table_Risk_1[[#This Row],[Text]],""""&amp;Table_Risk_1[[#This Row],[Text]]&amp;""""))</f>
        <v>33</v>
      </c>
      <c r="I3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"landlordDiscountTotal":33,</v>
      </c>
      <c r="J36" s="28">
        <f ca="1">J33*ABS(J34)+J35</f>
        <v>33</v>
      </c>
      <c r="K36" s="7"/>
      <c r="L36" s="7"/>
      <c r="M36" s="7"/>
      <c r="N36" s="7"/>
    </row>
    <row r="37" spans="2:14" s="13" customFormat="1" ht="21" customHeight="1">
      <c r="B37" s="7" t="s">
        <v>460</v>
      </c>
      <c r="C37" s="7"/>
      <c r="D3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landlordDiscountedPremium</v>
      </c>
      <c r="F37" s="7" t="str">
        <f ca="1">IF(Table_Risk_1[[#This Row],[Header]]="Yes","",IF(Table_Risk_1[[#This Row],[Property]]&lt;&gt;"",Risk_1_Prefix&amp;SUBSTITUTE(Table_Risk_1[[#This Row],[Type]]," ","")&amp;SUBSTITUTE(Table_Risk_1[[#This Row],[Property]]," ",""),""))</f>
        <v>PPremiumLandlordDiscountedPremium</v>
      </c>
      <c r="G3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187</v>
      </c>
      <c r="H37" s="7">
        <f ca="1">IF(OR(Table_Risk_1[[#This Row],[Header]]="Yes",Table_Risk_1[[#This Row],[Property]]=""),"",IF(OR(Table_Risk_1[[#This Row],[Text]]="true",Table_Risk_1[[#This Row],[Text]]="false",ISNUMBER(Table_Risk_1[[#This Row],[Text]])),Table_Risk_1[[#This Row],[Text]],""""&amp;Table_Risk_1[[#This Row],[Text]]&amp;""""))</f>
        <v>187</v>
      </c>
      <c r="I3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"landlordDiscountedPremium":187,</v>
      </c>
      <c r="J37" s="28">
        <f ca="1">J33-J36</f>
        <v>187</v>
      </c>
      <c r="K37" s="7"/>
      <c r="L37" s="7"/>
      <c r="M37" s="7"/>
      <c r="N37" s="7"/>
    </row>
    <row r="38" spans="2:14" s="13" customFormat="1" ht="21" customHeight="1">
      <c r="B38" s="7" t="s">
        <v>461</v>
      </c>
      <c r="C38" s="7"/>
      <c r="D3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Premium</v>
      </c>
      <c r="E3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totalDiscountedPremium</v>
      </c>
      <c r="F38" s="7" t="str">
        <f ca="1">IF(Table_Risk_1[[#This Row],[Header]]="Yes","",IF(Table_Risk_1[[#This Row],[Property]]&lt;&gt;"",Risk_1_Prefix&amp;SUBSTITUTE(Table_Risk_1[[#This Row],[Type]]," ","")&amp;SUBSTITUTE(Table_Risk_1[[#This Row],[Property]]," ",""),""))</f>
        <v>PPremiumTotalDiscountedPremium</v>
      </c>
      <c r="G3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348.41500000000002</v>
      </c>
      <c r="H38" s="7">
        <f ca="1">IF(OR(Table_Risk_1[[#This Row],[Header]]="Yes",Table_Risk_1[[#This Row],[Property]]=""),"",IF(OR(Table_Risk_1[[#This Row],[Text]]="true",Table_Risk_1[[#This Row],[Text]]="false",ISNUMBER(Table_Risk_1[[#This Row],[Text]])),Table_Risk_1[[#This Row],[Text]],""""&amp;Table_Risk_1[[#This Row],[Text]]&amp;""""))</f>
        <v>348.41500000000002</v>
      </c>
      <c r="I3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"totalDiscountedPremium":348.415},</v>
      </c>
      <c r="J38" s="73">
        <f ca="1">J32+J37</f>
        <v>348.41500000000002</v>
      </c>
      <c r="K38" s="73">
        <f>SUM(K27:K28)</f>
        <v>225.00000000000003</v>
      </c>
      <c r="L38" s="73">
        <f>SUM(L27:L28)</f>
        <v>400.00000000000006</v>
      </c>
      <c r="M38" s="73">
        <f>SUM(M27:M28)</f>
        <v>400.00000000000006</v>
      </c>
      <c r="N38" s="73">
        <f>SUM(N27:N28)</f>
        <v>225.00000000000003</v>
      </c>
    </row>
    <row r="39" spans="2:14" ht="29.25" thickBot="1">
      <c r="B39" s="3" t="s">
        <v>462</v>
      </c>
      <c r="C39" s="3" t="s">
        <v>71</v>
      </c>
      <c r="D39"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39"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brokerFees</v>
      </c>
      <c r="F39" s="3" t="str">
        <f>IF(Table_Risk_1[[#This Row],[Header]]="Yes","",IF(Table_Risk_1[[#This Row],[Property]]&lt;&gt;"",Risk_1_Prefix&amp;SUBSTITUTE(Table_Risk_1[[#This Row],[Type]]," ","")&amp;SUBSTITUTE(Table_Risk_1[[#This Row],[Property]]," ",""),""))</f>
        <v/>
      </c>
      <c r="G39"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39" s="3" t="str">
        <f>IF(OR(Table_Risk_1[[#This Row],[Header]]="Yes",Table_Risk_1[[#This Row],[Property]]=""),"",IF(OR(Table_Risk_1[[#This Row],[Text]]="true",Table_Risk_1[[#This Row],[Text]]="false",ISNUMBER(Table_Risk_1[[#This Row],[Text]])),Table_Risk_1[[#This Row],[Text]],""""&amp;Table_Risk_1[[#This Row],[Text]]&amp;""""))</f>
        <v/>
      </c>
      <c r="I39"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"brokerFees":{</v>
      </c>
      <c r="J39" s="3"/>
      <c r="K39" s="3"/>
      <c r="L39" s="3"/>
      <c r="M39" s="3"/>
      <c r="N39" s="3"/>
    </row>
    <row r="40" spans="2:14" s="13" customFormat="1" ht="21" hidden="1" customHeight="1">
      <c r="B40" s="7"/>
      <c r="C40" s="7"/>
      <c r="D4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Broker Fee</v>
      </c>
      <c r="E4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40" s="7" t="str">
        <f>IF(Table_Risk_1[[#This Row],[Header]]="Yes","",IF(Table_Risk_1[[#This Row],[Property]]&lt;&gt;"",Risk_1_Prefix&amp;SUBSTITUTE(Table_Risk_1[[#This Row],[Type]]," ","")&amp;SUBSTITUTE(Table_Risk_1[[#This Row],[Property]]," ",""),""))</f>
        <v/>
      </c>
      <c r="G40"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0" s="7" t="str">
        <f>IF(OR(Table_Risk_1[[#This Row],[Header]]="Yes",Table_Risk_1[[#This Row],[Property]]=""),"",IF(OR(Table_Risk_1[[#This Row],[Text]]="true",Table_Risk_1[[#This Row],[Text]]="false",ISNUMBER(Table_Risk_1[[#This Row],[Text]])),Table_Risk_1[[#This Row],[Text]],""""&amp;Table_Risk_1[[#This Row],[Text]]&amp;""""))</f>
        <v/>
      </c>
      <c r="I4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40" s="7"/>
      <c r="K40" s="7"/>
      <c r="L40" s="7"/>
      <c r="M40" s="7"/>
      <c r="N40" s="7"/>
    </row>
    <row r="41" spans="2:14" s="13" customFormat="1" ht="21" customHeight="1">
      <c r="B41" s="7" t="s">
        <v>463</v>
      </c>
      <c r="C41" s="7"/>
      <c r="D4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Broker Fee</v>
      </c>
      <c r="E4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brokerFeeBuilding</v>
      </c>
      <c r="F41" s="7" t="str">
        <f ca="1">IF(Table_Risk_1[[#This Row],[Header]]="Yes","",IF(Table_Risk_1[[#This Row],[Property]]&lt;&gt;"",Risk_1_Prefix&amp;SUBSTITUTE(Table_Risk_1[[#This Row],[Type]]," ","")&amp;SUBSTITUTE(Table_Risk_1[[#This Row],[Property]]," ",""),""))</f>
        <v>PBrokerFeeBrokerFeeBuilding</v>
      </c>
      <c r="G41"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50</v>
      </c>
      <c r="H41" s="7">
        <f ca="1">IF(OR(Table_Risk_1[[#This Row],[Header]]="Yes",Table_Risk_1[[#This Row],[Property]]=""),"",IF(OR(Table_Risk_1[[#This Row],[Text]]="true",Table_Risk_1[[#This Row],[Text]]="false",ISNUMBER(Table_Risk_1[[#This Row],[Text]])),Table_Risk_1[[#This Row],[Text]],""""&amp;Table_Risk_1[[#This Row],[Text]]&amp;""""))</f>
        <v>50</v>
      </c>
      <c r="I4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"brokerFeeBuilding":50,</v>
      </c>
      <c r="J41" s="10">
        <f>IF(J11="Yes",INDEX(Table_Other_Rating_Factors[], MATCH("Broker Fee Building",Table_Other_Rating_Factors[Property], 0), MATCH("Value",Table_Other_Rating_Factors[#Headers],0)),0)</f>
        <v>50</v>
      </c>
      <c r="K41" s="7"/>
      <c r="L41" s="7"/>
      <c r="M41" s="7"/>
      <c r="N41" s="7"/>
    </row>
    <row r="42" spans="2:14" s="13" customFormat="1" ht="21" customHeight="1">
      <c r="B42" s="7" t="s">
        <v>464</v>
      </c>
      <c r="C42" s="7"/>
      <c r="D42"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Broker Fee</v>
      </c>
      <c r="E42"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brokerFeeLandlord</v>
      </c>
      <c r="F42" s="7" t="str">
        <f ca="1">IF(Table_Risk_1[[#This Row],[Header]]="Yes","",IF(Table_Risk_1[[#This Row],[Property]]&lt;&gt;"",Risk_1_Prefix&amp;SUBSTITUTE(Table_Risk_1[[#This Row],[Type]]," ","")&amp;SUBSTITUTE(Table_Risk_1[[#This Row],[Property]]," ",""),""))</f>
        <v>PBrokerFeeBrokerFeeLandlord</v>
      </c>
      <c r="G42"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25</v>
      </c>
      <c r="H42" s="7">
        <f ca="1">IF(OR(Table_Risk_1[[#This Row],[Header]]="Yes",Table_Risk_1[[#This Row],[Property]]=""),"",IF(OR(Table_Risk_1[[#This Row],[Text]]="true",Table_Risk_1[[#This Row],[Text]]="false",ISNUMBER(Table_Risk_1[[#This Row],[Text]])),Table_Risk_1[[#This Row],[Text]],""""&amp;Table_Risk_1[[#This Row],[Text]]&amp;""""))</f>
        <v>25</v>
      </c>
      <c r="I42"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"brokerFeeLandlord":25},</v>
      </c>
      <c r="J42" s="10">
        <f>INDEX(Table_Other_Rating_Factors[], MATCH("Broker Fee Landlord",Table_Other_Rating_Factors[Property], 0), MATCH("Value",Table_Other_Rating_Factors[#Headers],0))</f>
        <v>25</v>
      </c>
      <c r="K42" s="7"/>
      <c r="L42" s="7"/>
      <c r="M42" s="7"/>
      <c r="N42" s="7"/>
    </row>
    <row r="43" spans="2:14" ht="29.25" thickBot="1">
      <c r="B43" s="3" t="s">
        <v>465</v>
      </c>
      <c r="C43" s="3" t="s">
        <v>71</v>
      </c>
      <c r="D43"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43"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statutoryRates</v>
      </c>
      <c r="F43" s="3" t="str">
        <f>IF(Table_Risk_1[[#This Row],[Header]]="Yes","",IF(Table_Risk_1[[#This Row],[Property]]&lt;&gt;"",Risk_1_Prefix&amp;SUBSTITUTE(Table_Risk_1[[#This Row],[Type]]," ","")&amp;SUBSTITUTE(Table_Risk_1[[#This Row],[Property]]," ",""),""))</f>
        <v/>
      </c>
      <c r="G43"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3" s="3" t="str">
        <f>IF(OR(Table_Risk_1[[#This Row],[Header]]="Yes",Table_Risk_1[[#This Row],[Property]]=""),"",IF(OR(Table_Risk_1[[#This Row],[Text]]="true",Table_Risk_1[[#This Row],[Text]]="false",ISNUMBER(Table_Risk_1[[#This Row],[Text]])),Table_Risk_1[[#This Row],[Text]],""""&amp;Table_Risk_1[[#This Row],[Text]]&amp;""""))</f>
        <v/>
      </c>
      <c r="I43"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"statutoryRates":{</v>
      </c>
      <c r="J43" s="3"/>
      <c r="K43" s="3"/>
      <c r="L43" s="3"/>
      <c r="M43" s="3"/>
      <c r="N43" s="3"/>
    </row>
    <row r="44" spans="2:14" s="13" customFormat="1" ht="21" hidden="1" customHeight="1">
      <c r="B44" s="7"/>
      <c r="C44" s="7"/>
      <c r="D4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44" s="7" t="str">
        <f>IF(Table_Risk_1[[#This Row],[Header]]="Yes","",IF(Table_Risk_1[[#This Row],[Property]]&lt;&gt;"",Risk_1_Prefix&amp;SUBSTITUTE(Table_Risk_1[[#This Row],[Type]]," ","")&amp;SUBSTITUTE(Table_Risk_1[[#This Row],[Property]]," ",""),""))</f>
        <v/>
      </c>
      <c r="G44"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44" s="7" t="str">
        <f>IF(OR(Table_Risk_1[[#This Row],[Header]]="Yes",Table_Risk_1[[#This Row],[Property]]=""),"",IF(OR(Table_Risk_1[[#This Row],[Text]]="true",Table_Risk_1[[#This Row],[Text]]="false",ISNUMBER(Table_Risk_1[[#This Row],[Text]])),Table_Risk_1[[#This Row],[Text]],""""&amp;Table_Risk_1[[#This Row],[Text]]&amp;""""))</f>
        <v/>
      </c>
      <c r="I4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44" s="7"/>
      <c r="K44" s="7"/>
      <c r="L44" s="7"/>
      <c r="M44" s="7"/>
      <c r="N44" s="7"/>
    </row>
    <row r="45" spans="2:14" s="13" customFormat="1" ht="21" customHeight="1">
      <c r="B45" s="7" t="s">
        <v>466</v>
      </c>
      <c r="C45" s="7"/>
      <c r="D4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riskType</v>
      </c>
      <c r="F45" s="7" t="str">
        <f ca="1">IF(Table_Risk_1[[#This Row],[Header]]="Yes","",IF(Table_Risk_1[[#This Row],[Property]]&lt;&gt;"",Risk_1_Prefix&amp;SUBSTITUTE(Table_Risk_1[[#This Row],[Type]]," ","")&amp;SUBSTITUTE(Table_Risk_1[[#This Row],[Property]]," ",""),""))</f>
        <v>PStatutoryRateRiskType</v>
      </c>
      <c r="G45"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General</v>
      </c>
      <c r="H45" s="7" t="str">
        <f ca="1">IF(OR(Table_Risk_1[[#This Row],[Header]]="Yes",Table_Risk_1[[#This Row],[Property]]=""),"",IF(OR(Table_Risk_1[[#This Row],[Text]]="true",Table_Risk_1[[#This Row],[Text]]="false",ISNUMBER(Table_Risk_1[[#This Row],[Text]])),Table_Risk_1[[#This Row],[Text]],""""&amp;Table_Risk_1[[#This Row],[Text]]&amp;""""))</f>
        <v>"General"</v>
      </c>
      <c r="I4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"riskType":"General",</v>
      </c>
      <c r="J45" s="7" t="s">
        <v>467</v>
      </c>
      <c r="K45" s="7" t="s">
        <v>467</v>
      </c>
      <c r="L45" s="7" t="s">
        <v>467</v>
      </c>
      <c r="M45" s="7" t="s">
        <v>467</v>
      </c>
      <c r="N45" s="7" t="s">
        <v>467</v>
      </c>
    </row>
    <row r="46" spans="2:14" s="13" customFormat="1" ht="21" customHeight="1">
      <c r="B46" s="8" t="s">
        <v>468</v>
      </c>
      <c r="C46" s="7"/>
      <c r="D4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ESLApplicability</v>
      </c>
      <c r="F46" s="7" t="str">
        <f ca="1">IF(Table_Risk_1[[#This Row],[Header]]="Yes","",IF(Table_Risk_1[[#This Row],[Property]]&lt;&gt;"",Risk_1_Prefix&amp;SUBSTITUTE(Table_Risk_1[[#This Row],[Type]]," ","")&amp;SUBSTITUTE(Table_Risk_1[[#This Row],[Property]]," ",""),""))</f>
        <v>PStatutoryRateESLApplicability</v>
      </c>
      <c r="G46"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Applicable</v>
      </c>
      <c r="H46" s="7" t="str">
        <f ca="1">IF(OR(Table_Risk_1[[#This Row],[Header]]="Yes",Table_Risk_1[[#This Row],[Property]]=""),"",IF(OR(Table_Risk_1[[#This Row],[Text]]="true",Table_Risk_1[[#This Row],[Text]]="false",ISNUMBER(Table_Risk_1[[#This Row],[Text]])),Table_Risk_1[[#This Row],[Text]],""""&amp;Table_Risk_1[[#This Row],[Text]]&amp;""""))</f>
        <v>"Applicable"</v>
      </c>
      <c r="I4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"ESLApplicability":"Applicable",</v>
      </c>
      <c r="J46" s="7" t="s">
        <v>469</v>
      </c>
      <c r="K46" s="7" t="s">
        <v>470</v>
      </c>
      <c r="L46" s="7" t="s">
        <v>470</v>
      </c>
      <c r="M46" s="7" t="s">
        <v>470</v>
      </c>
      <c r="N46" s="7" t="s">
        <v>470</v>
      </c>
    </row>
    <row r="47" spans="2:14" s="13" customFormat="1" ht="21" customHeight="1">
      <c r="B47" s="7" t="s">
        <v>471</v>
      </c>
      <c r="C47" s="7"/>
      <c r="D4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jurisdiction</v>
      </c>
      <c r="F47" s="7" t="str">
        <f ca="1">IF(Table_Risk_1[[#This Row],[Header]]="Yes","",IF(Table_Risk_1[[#This Row],[Property]]&lt;&gt;"",Risk_1_Prefix&amp;SUBSTITUTE(Table_Risk_1[[#This Row],[Type]]," ","")&amp;SUBSTITUTE(Table_Risk_1[[#This Row],[Property]]," ",""),""))</f>
        <v>PStatutoryRateJurisdiction</v>
      </c>
      <c r="G47"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NSW</v>
      </c>
      <c r="H47" s="7" t="str">
        <f ca="1">IF(OR(Table_Risk_1[[#This Row],[Header]]="Yes",Table_Risk_1[[#This Row],[Property]]=""),"",IF(OR(Table_Risk_1[[#This Row],[Text]]="true",Table_Risk_1[[#This Row],[Text]]="false",ISNUMBER(Table_Risk_1[[#This Row],[Text]])),Table_Risk_1[[#This Row],[Text]],""""&amp;Table_Risk_1[[#This Row],[Text]]&amp;""""))</f>
        <v>"NSW"</v>
      </c>
      <c r="I4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"jurisdiction":"NSW",</v>
      </c>
      <c r="J47" s="7" t="str">
        <f>J14</f>
        <v>NSW</v>
      </c>
      <c r="K47" s="7" t="str">
        <f>K14</f>
        <v>NSW</v>
      </c>
      <c r="L47" s="7" t="str">
        <f>L14</f>
        <v>ACT</v>
      </c>
      <c r="M47" s="7" t="str">
        <f>M14</f>
        <v>QLD</v>
      </c>
      <c r="N47" s="7" t="str">
        <f>N14</f>
        <v>VIC</v>
      </c>
    </row>
    <row r="48" spans="2:14" s="13" customFormat="1" ht="21" customHeight="1">
      <c r="B48" s="8" t="s">
        <v>198</v>
      </c>
      <c r="C48" s="7"/>
      <c r="D4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policyStartDate</v>
      </c>
      <c r="F48" s="7" t="str">
        <f ca="1">IF(Table_Risk_1[[#This Row],[Header]]="Yes","",IF(Table_Risk_1[[#This Row],[Property]]&lt;&gt;"",Risk_1_Prefix&amp;SUBSTITUTE(Table_Risk_1[[#This Row],[Type]]," ","")&amp;SUBSTITUTE(Table_Risk_1[[#This Row],[Property]]," ",""),""))</f>
        <v>PStatutoryRatePolicyStartDate</v>
      </c>
      <c r="G4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43589</v>
      </c>
      <c r="H48" s="7">
        <f ca="1">IF(OR(Table_Risk_1[[#This Row],[Header]]="Yes",Table_Risk_1[[#This Row],[Property]]=""),"",IF(OR(Table_Risk_1[[#This Row],[Text]]="true",Table_Risk_1[[#This Row],[Text]]="false",ISNUMBER(Table_Risk_1[[#This Row],[Text]])),Table_Risk_1[[#This Row],[Text]],""""&amp;Table_Risk_1[[#This Row],[Text]]&amp;""""))</f>
        <v>43589</v>
      </c>
      <c r="I4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"policyStartDate":43589,</v>
      </c>
      <c r="J48" s="25">
        <f t="shared" ref="J48:N48" ca="1" si="0">J16</f>
        <v>43589</v>
      </c>
      <c r="K48" s="25">
        <f t="shared" si="0"/>
        <v>42948</v>
      </c>
      <c r="L48" s="25">
        <f t="shared" si="0"/>
        <v>42948</v>
      </c>
      <c r="M48" s="25">
        <f t="shared" si="0"/>
        <v>42948</v>
      </c>
      <c r="N48" s="25">
        <f t="shared" si="0"/>
        <v>42948</v>
      </c>
    </row>
    <row r="49" spans="2:14" s="13" customFormat="1" ht="21" customHeight="1">
      <c r="B49" s="7" t="s">
        <v>472</v>
      </c>
      <c r="C49" s="7"/>
      <c r="D49"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49"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ESLRate</v>
      </c>
      <c r="F49" s="7" t="str">
        <f ca="1">IF(Table_Risk_1[[#This Row],[Header]]="Yes","",IF(Table_Risk_1[[#This Row],[Property]]&lt;&gt;"",Risk_1_Prefix&amp;SUBSTITUTE(Table_Risk_1[[#This Row],[Type]]," ","")&amp;SUBSTITUTE(Table_Risk_1[[#This Row],[Property]]," ",""),""))</f>
        <v>PStatutoryRateESLRate</v>
      </c>
      <c r="G49"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49" s="7">
        <f ca="1">IF(OR(Table_Risk_1[[#This Row],[Header]]="Yes",Table_Risk_1[[#This Row],[Property]]=""),"",IF(OR(Table_Risk_1[[#This Row],[Text]]="true",Table_Risk_1[[#This Row],[Text]]="false",ISNUMBER(Table_Risk_1[[#This Row],[Text]])),Table_Risk_1[[#This Row],[Text]],""""&amp;Table_Risk_1[[#This Row],[Text]]&amp;""""))</f>
        <v>0.1</v>
      </c>
      <c r="I49"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"ESLRate":0.1,</v>
      </c>
      <c r="J49" s="17">
        <f t="array" aca="1" ref="J49" ca="1">IF(AND(Risk_1_ESL="Applicable",NOT(ISNA(MATCH(J47,Table_Statutory_Rates[#Headers],0)))),
INDEX(
Table_Statutory_Rates[],
MATCH(1,(Table_Statutory_Rates[Type]="ESL")*(Table_Statutory_Rates[Next Value]&gt;J48),0),
MATCH(J47,Table_Statutory_Rates[#Headers],0)
),0)</f>
        <v>0.1</v>
      </c>
      <c r="K49" s="17">
        <f t="array" aca="1" ref="K49" ca="1">IF(AND(Risk_1_ESL="Applicable",NOT(ISNA(MATCH(K47,Table_Statutory_Rates[#Headers],0)))),
INDEX(
Table_Statutory_Rates[],
MATCH(1,(Table_Statutory_Rates[Type]="ESL")*(Table_Statutory_Rates[Next Value]&gt;K48),0),
MATCH(K47,Table_Statutory_Rates[#Headers],0)
),0)</f>
        <v>0.1</v>
      </c>
      <c r="L49" s="17">
        <f t="array" aca="1" ref="L49" ca="1">IF(AND(Risk_1_ESL="Applicable",NOT(ISNA(MATCH(L47,Table_Statutory_Rates[#Headers],0)))),
INDEX(
Table_Statutory_Rates[],
MATCH(1,(Table_Statutory_Rates[Type]="ESL")*(Table_Statutory_Rates[Next Value]&gt;L48),0),
MATCH(L47,Table_Statutory_Rates[#Headers],0)
),0)</f>
        <v>0</v>
      </c>
      <c r="M49" s="17">
        <f t="array" aca="1" ref="M49" ca="1">IF(AND(Risk_1_ESL="Applicable",NOT(ISNA(MATCH(M47,Table_Statutory_Rates[#Headers],0)))),
INDEX(
Table_Statutory_Rates[],
MATCH(1,(Table_Statutory_Rates[Type]="ESL")*(Table_Statutory_Rates[Next Value]&gt;M48),0),
MATCH(M47,Table_Statutory_Rates[#Headers],0)
),0)</f>
        <v>0</v>
      </c>
      <c r="N49" s="17">
        <f t="array" aca="1" ref="N49" ca="1">IF(AND(Risk_1_ESL="Applicable",NOT(ISNA(MATCH(N47,Table_Statutory_Rates[#Headers],0)))),
INDEX(
Table_Statutory_Rates[],
MATCH(1,(Table_Statutory_Rates[Type]="ESL")*(Table_Statutory_Rates[Next Value]&gt;N48),0),
MATCH(N47,Table_Statutory_Rates[#Headers],0)
),0)</f>
        <v>0</v>
      </c>
    </row>
    <row r="50" spans="2:14" s="13" customFormat="1" ht="21" customHeight="1">
      <c r="B50" s="7" t="s">
        <v>473</v>
      </c>
      <c r="C50" s="7"/>
      <c r="D5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GSTRate</v>
      </c>
      <c r="F50" s="7" t="str">
        <f ca="1">IF(Table_Risk_1[[#This Row],[Header]]="Yes","",IF(Table_Risk_1[[#This Row],[Property]]&lt;&gt;"",Risk_1_Prefix&amp;SUBSTITUTE(Table_Risk_1[[#This Row],[Type]]," ","")&amp;SUBSTITUTE(Table_Risk_1[[#This Row],[Property]]," ",""),""))</f>
        <v>PStatutoryRateGSTRate</v>
      </c>
      <c r="G50"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0.1</v>
      </c>
      <c r="H50" s="7">
        <f ca="1">IF(OR(Table_Risk_1[[#This Row],[Header]]="Yes",Table_Risk_1[[#This Row],[Property]]=""),"",IF(OR(Table_Risk_1[[#This Row],[Text]]="true",Table_Risk_1[[#This Row],[Text]]="false",ISNUMBER(Table_Risk_1[[#This Row],[Text]])),Table_Risk_1[[#This Row],[Text]],""""&amp;Table_Risk_1[[#This Row],[Text]]&amp;""""))</f>
        <v>0.1</v>
      </c>
      <c r="I50"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"GSTRate":0.1,</v>
      </c>
      <c r="J50" s="17">
        <f t="array" aca="1" ref="J50" ca="1">IF(NOT(ISNA(MATCH(J47,Table_Statutory_Rates[#Headers],0))),
INDEX(
Table_Statutory_Rates[],
MATCH(1,(Table_Statutory_Rates[Type]="GST")*(Table_Statutory_Rates[Next Value]&gt;J48),0),
MATCH(J47,Table_Statutory_Rates[#Headers],0)
),0)</f>
        <v>0.1</v>
      </c>
      <c r="K50" s="17">
        <f t="array" aca="1" ref="K50" ca="1">IF(NOT(ISNA(MATCH(K47,Table_Statutory_Rates[#Headers],0))),
INDEX(
Table_Statutory_Rates[],
MATCH(1,(Table_Statutory_Rates[Type]="GST")*(Table_Statutory_Rates[Next Value]&gt;K48),0),
MATCH(K47,Table_Statutory_Rates[#Headers],0)
),0)</f>
        <v>0.1</v>
      </c>
      <c r="L50" s="17">
        <f t="array" aca="1" ref="L50" ca="1">IF(NOT(ISNA(MATCH(L47,Table_Statutory_Rates[#Headers],0))),
INDEX(
Table_Statutory_Rates[],
MATCH(1,(Table_Statutory_Rates[Type]="GST")*(Table_Statutory_Rates[Next Value]&gt;L48),0),
MATCH(L47,Table_Statutory_Rates[#Headers],0)
),0)</f>
        <v>0.1</v>
      </c>
      <c r="M50" s="17">
        <f t="array" aca="1" ref="M50" ca="1">IF(NOT(ISNA(MATCH(M47,Table_Statutory_Rates[#Headers],0))),
INDEX(
Table_Statutory_Rates[],
MATCH(1,(Table_Statutory_Rates[Type]="GST")*(Table_Statutory_Rates[Next Value]&gt;M48),0),
MATCH(M47,Table_Statutory_Rates[#Headers],0)
),0)</f>
        <v>0.1</v>
      </c>
      <c r="N50" s="17">
        <f t="array" aca="1" ref="N50" ca="1">IF(NOT(ISNA(MATCH(N47,Table_Statutory_Rates[#Headers],0))),
INDEX(
Table_Statutory_Rates[],
MATCH(1,(Table_Statutory_Rates[Type]="GST")*(Table_Statutory_Rates[Next Value]&gt;N48),0),
MATCH(N47,Table_Statutory_Rates[#Headers],0)
),0)</f>
        <v>0.1</v>
      </c>
    </row>
    <row r="51" spans="2:14" s="13" customFormat="1" ht="21" customHeight="1">
      <c r="B51" s="7" t="s">
        <v>474</v>
      </c>
      <c r="C51" s="7"/>
      <c r="D51"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Statutory Rate</v>
      </c>
      <c r="E51"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SDRate</v>
      </c>
      <c r="F51" s="7" t="str">
        <f ca="1">IF(Table_Risk_1[[#This Row],[Header]]="Yes","",IF(Table_Risk_1[[#This Row],[Property]]&lt;&gt;"",Risk_1_Prefix&amp;SUBSTITUTE(Table_Risk_1[[#This Row],[Type]]," ","")&amp;SUBSTITUTE(Table_Risk_1[[#This Row],[Property]]," ",""),""))</f>
        <v>PStatutoryRateSDRate</v>
      </c>
      <c r="G51"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0.09</v>
      </c>
      <c r="H51" s="7">
        <f ca="1">IF(OR(Table_Risk_1[[#This Row],[Header]]="Yes",Table_Risk_1[[#This Row],[Property]]=""),"",IF(OR(Table_Risk_1[[#This Row],[Text]]="true",Table_Risk_1[[#This Row],[Text]]="false",ISNUMBER(Table_Risk_1[[#This Row],[Text]])),Table_Risk_1[[#This Row],[Text]],""""&amp;Table_Risk_1[[#This Row],[Text]]&amp;""""))</f>
        <v>0.09</v>
      </c>
      <c r="I51"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"SDRate":0.09},</v>
      </c>
      <c r="J51" s="17">
        <f t="array" aca="1" ref="J51" ca="1">IF(NOT(ISNA(MATCH(J47,Table_Statutory_Rates[#Headers],0))),
INDEX(
Table_Statutory_Rates[],
MATCH(1,(Table_Statutory_Rates[Type]=Risk_1_Type)*(Table_Statutory_Rates[Next Value]&gt;J48),0),
MATCH(J47,Table_Statutory_Rates[#Headers],0)
),0)</f>
        <v>0.09</v>
      </c>
      <c r="K51" s="17">
        <f t="array" aca="1" ref="K51" ca="1">IF(NOT(ISNA(MATCH(K47,Table_Statutory_Rates[#Headers],0))),
INDEX(
Table_Statutory_Rates[],
MATCH(1,(Table_Statutory_Rates[Type]=Risk_1_Type)*(Table_Statutory_Rates[Next Value]&gt;K48),0),
MATCH(K47,Table_Statutory_Rates[#Headers],0)
),0)</f>
        <v>0.09</v>
      </c>
      <c r="L51" s="17">
        <f t="array" aca="1" ref="L51" ca="1">IF(NOT(ISNA(MATCH(L47,Table_Statutory_Rates[#Headers],0))),
INDEX(
Table_Statutory_Rates[],
MATCH(1,(Table_Statutory_Rates[Type]=Risk_1_Type)*(Table_Statutory_Rates[Next Value]&gt;L48),0),
MATCH(L47,Table_Statutory_Rates[#Headers],0)
),0)</f>
        <v>0</v>
      </c>
      <c r="M51" s="17">
        <f t="array" aca="1" ref="M51" ca="1">IF(NOT(ISNA(MATCH(M47,Table_Statutory_Rates[#Headers],0))),
INDEX(
Table_Statutory_Rates[],
MATCH(1,(Table_Statutory_Rates[Type]=Risk_1_Type)*(Table_Statutory_Rates[Next Value]&gt;M48),0),
MATCH(M47,Table_Statutory_Rates[#Headers],0)
),0)</f>
        <v>0.09</v>
      </c>
      <c r="N51" s="17">
        <f t="array" aca="1" ref="N51" ca="1">IF(NOT(ISNA(MATCH(N47,Table_Statutory_Rates[#Headers],0))),
INDEX(
Table_Statutory_Rates[],
MATCH(1,(Table_Statutory_Rates[Type]=Risk_1_Type)*(Table_Statutory_Rates[Next Value]&gt;N48),0),
MATCH(N47,Table_Statutory_Rates[#Headers],0)
),0)</f>
        <v>0.1</v>
      </c>
    </row>
    <row r="52" spans="2:14" ht="29.25" thickBot="1">
      <c r="B52" s="3" t="s">
        <v>475</v>
      </c>
      <c r="C52" s="3" t="s">
        <v>71</v>
      </c>
      <c r="D52" s="3"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2" s="3"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payment</v>
      </c>
      <c r="F52" s="3" t="str">
        <f>IF(Table_Risk_1[[#This Row],[Header]]="Yes","",IF(Table_Risk_1[[#This Row],[Property]]&lt;&gt;"",Risk_1_Prefix&amp;SUBSTITUTE(Table_Risk_1[[#This Row],[Type]]," ","")&amp;SUBSTITUTE(Table_Risk_1[[#This Row],[Property]]," ",""),""))</f>
        <v/>
      </c>
      <c r="G52" s="3"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2" s="3" t="str">
        <f>IF(OR(Table_Risk_1[[#This Row],[Header]]="Yes",Table_Risk_1[[#This Row],[Property]]=""),"",IF(OR(Table_Risk_1[[#This Row],[Text]]="true",Table_Risk_1[[#This Row],[Text]]="false",ISNUMBER(Table_Risk_1[[#This Row],[Text]])),Table_Risk_1[[#This Row],[Text]],""""&amp;Table_Risk_1[[#This Row],[Text]]&amp;""""))</f>
        <v/>
      </c>
      <c r="I52" s="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"payment":{</v>
      </c>
      <c r="J52" s="3"/>
      <c r="K52" s="3"/>
      <c r="L52" s="3"/>
      <c r="M52" s="3"/>
      <c r="N52" s="3"/>
    </row>
    <row r="53" spans="2:14" s="13" customFormat="1" ht="21" hidden="1" customHeight="1">
      <c r="B53" s="7"/>
      <c r="C53" s="7"/>
      <c r="D53"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3"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
      </c>
      <c r="F53" s="7" t="str">
        <f>IF(Table_Risk_1[[#This Row],[Header]]="Yes","",IF(Table_Risk_1[[#This Row],[Property]]&lt;&gt;"",Risk_1_Prefix&amp;SUBSTITUTE(Table_Risk_1[[#This Row],[Type]]," ","")&amp;SUBSTITUTE(Table_Risk_1[[#This Row],[Property]]," ",""),""))</f>
        <v/>
      </c>
      <c r="G53" s="7" t="str">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3" s="7" t="str">
        <f>IF(OR(Table_Risk_1[[#This Row],[Header]]="Yes",Table_Risk_1[[#This Row],[Property]]=""),"",IF(OR(Table_Risk_1[[#This Row],[Text]]="true",Table_Risk_1[[#This Row],[Text]]="false",ISNUMBER(Table_Risk_1[[#This Row],[Text]])),Table_Risk_1[[#This Row],[Text]],""""&amp;Table_Risk_1[[#This Row],[Text]]&amp;""""))</f>
        <v/>
      </c>
      <c r="I53"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
      </c>
      <c r="J53" s="7"/>
      <c r="K53" s="7"/>
      <c r="L53" s="7"/>
      <c r="M53" s="7"/>
      <c r="N53" s="7"/>
    </row>
    <row r="54" spans="2:14" s="13" customFormat="1" ht="21" customHeight="1">
      <c r="B54" s="7" t="s">
        <v>449</v>
      </c>
      <c r="C54" s="7"/>
      <c r="D54"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4"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premium</v>
      </c>
      <c r="F54" s="7" t="str">
        <f ca="1">IF(Table_Risk_1[[#This Row],[Header]]="Yes","",IF(Table_Risk_1[[#This Row],[Property]]&lt;&gt;"",Risk_1_Prefix&amp;SUBSTITUTE(Table_Risk_1[[#This Row],[Type]]," ","")&amp;SUBSTITUTE(Table_Risk_1[[#This Row],[Property]]," ",""),""))</f>
        <v>PPaymentPremium</v>
      </c>
      <c r="G54"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348.41500000000002</v>
      </c>
      <c r="H54" s="7">
        <f ca="1">IF(OR(Table_Risk_1[[#This Row],[Header]]="Yes",Table_Risk_1[[#This Row],[Property]]=""),"",IF(OR(Table_Risk_1[[#This Row],[Text]]="true",Table_Risk_1[[#This Row],[Text]]="false",ISNUMBER(Table_Risk_1[[#This Row],[Text]])),Table_Risk_1[[#This Row],[Text]],""""&amp;Table_Risk_1[[#This Row],[Text]]&amp;""""))</f>
        <v>348.41500000000002</v>
      </c>
      <c r="I54"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"premium":348.415,</v>
      </c>
      <c r="J54" s="28">
        <f ca="1">J38</f>
        <v>348.41500000000002</v>
      </c>
      <c r="K54" s="28" t="e">
        <f>#REF!</f>
        <v>#REF!</v>
      </c>
      <c r="L54" s="28" t="e">
        <f>#REF!</f>
        <v>#REF!</v>
      </c>
      <c r="M54" s="28" t="e">
        <f>#REF!</f>
        <v>#REF!</v>
      </c>
      <c r="N54" s="28" t="e">
        <f>#REF!</f>
        <v>#REF!</v>
      </c>
    </row>
    <row r="55" spans="2:14" s="13" customFormat="1" ht="21" customHeight="1">
      <c r="B55" s="7" t="s">
        <v>476</v>
      </c>
      <c r="C55" s="7"/>
      <c r="D55"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5"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ESL</v>
      </c>
      <c r="F55" s="7" t="str">
        <f ca="1">IF(Table_Risk_1[[#This Row],[Header]]="Yes","",IF(Table_Risk_1[[#This Row],[Property]]&lt;&gt;"",Risk_1_Prefix&amp;SUBSTITUTE(Table_Risk_1[[#This Row],[Type]]," ","")&amp;SUBSTITUTE(Table_Risk_1[[#This Row],[Property]]," ",""),""))</f>
        <v>PPaymentESL</v>
      </c>
      <c r="G55"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34.841500000000003</v>
      </c>
      <c r="H55" s="7">
        <f ca="1">IF(OR(Table_Risk_1[[#This Row],[Header]]="Yes",Table_Risk_1[[#This Row],[Property]]=""),"",IF(OR(Table_Risk_1[[#This Row],[Text]]="true",Table_Risk_1[[#This Row],[Text]]="false",ISNUMBER(Table_Risk_1[[#This Row],[Text]])),Table_Risk_1[[#This Row],[Text]],""""&amp;Table_Risk_1[[#This Row],[Text]]&amp;""""))</f>
        <v>34.841500000000003</v>
      </c>
      <c r="I55"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"ESL":34.8415,</v>
      </c>
      <c r="J55" s="10">
        <f ca="1">J54*J49</f>
        <v>34.841500000000003</v>
      </c>
      <c r="K55" s="10" t="e">
        <f t="shared" ref="K55:N55" ca="1" si="1">K54*K49</f>
        <v>#REF!</v>
      </c>
      <c r="L55" s="10" t="e">
        <f t="shared" ca="1" si="1"/>
        <v>#REF!</v>
      </c>
      <c r="M55" s="10" t="e">
        <f t="shared" ca="1" si="1"/>
        <v>#REF!</v>
      </c>
      <c r="N55" s="10" t="e">
        <f t="shared" ca="1" si="1"/>
        <v>#REF!</v>
      </c>
    </row>
    <row r="56" spans="2:14" s="13" customFormat="1" ht="21" customHeight="1">
      <c r="B56" s="7" t="s">
        <v>477</v>
      </c>
      <c r="C56" s="7"/>
      <c r="D56"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6"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GST</v>
      </c>
      <c r="F56" s="7" t="str">
        <f ca="1">IF(Table_Risk_1[[#This Row],[Header]]="Yes","",IF(Table_Risk_1[[#This Row],[Property]]&lt;&gt;"",Risk_1_Prefix&amp;SUBSTITUTE(Table_Risk_1[[#This Row],[Type]]," ","")&amp;SUBSTITUTE(Table_Risk_1[[#This Row],[Property]]," ",""),""))</f>
        <v>PPaymentGST</v>
      </c>
      <c r="G56"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38.325650000000003</v>
      </c>
      <c r="H56" s="7">
        <f ca="1">IF(OR(Table_Risk_1[[#This Row],[Header]]="Yes",Table_Risk_1[[#This Row],[Property]]=""),"",IF(OR(Table_Risk_1[[#This Row],[Text]]="true",Table_Risk_1[[#This Row],[Text]]="false",ISNUMBER(Table_Risk_1[[#This Row],[Text]])),Table_Risk_1[[#This Row],[Text]],""""&amp;Table_Risk_1[[#This Row],[Text]]&amp;""""))</f>
        <v>38.325650000000003</v>
      </c>
      <c r="I56"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"GST":38.32565,</v>
      </c>
      <c r="J56" s="32">
        <f ca="1">SUM(J54:J55)*J50</f>
        <v>38.325650000000003</v>
      </c>
      <c r="K56" s="32" t="e">
        <f t="shared" ref="K56:N56" ca="1" si="2">SUM(K54:K55)*K50</f>
        <v>#REF!</v>
      </c>
      <c r="L56" s="32" t="e">
        <f t="shared" ca="1" si="2"/>
        <v>#REF!</v>
      </c>
      <c r="M56" s="32" t="e">
        <f t="shared" ca="1" si="2"/>
        <v>#REF!</v>
      </c>
      <c r="N56" s="32" t="e">
        <f t="shared" ca="1" si="2"/>
        <v>#REF!</v>
      </c>
    </row>
    <row r="57" spans="2:14" s="13" customFormat="1" ht="21" customHeight="1">
      <c r="B57" s="7" t="s">
        <v>478</v>
      </c>
      <c r="C57" s="7"/>
      <c r="D57"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7"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SD</v>
      </c>
      <c r="F57" s="7" t="str">
        <f ca="1">IF(Table_Risk_1[[#This Row],[Header]]="Yes","",IF(Table_Risk_1[[#This Row],[Property]]&lt;&gt;"",Risk_1_Prefix&amp;SUBSTITUTE(Table_Risk_1[[#This Row],[Type]]," ","")&amp;SUBSTITUTE(Table_Risk_1[[#This Row],[Property]]," ",""),""))</f>
        <v>PPaymentSD</v>
      </c>
      <c r="G57"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37.942393500000001</v>
      </c>
      <c r="H57" s="7">
        <f ca="1">IF(OR(Table_Risk_1[[#This Row],[Header]]="Yes",Table_Risk_1[[#This Row],[Property]]=""),"",IF(OR(Table_Risk_1[[#This Row],[Text]]="true",Table_Risk_1[[#This Row],[Text]]="false",ISNUMBER(Table_Risk_1[[#This Row],[Text]])),Table_Risk_1[[#This Row],[Text]],""""&amp;Table_Risk_1[[#This Row],[Text]]&amp;""""))</f>
        <v>37.942393500000001</v>
      </c>
      <c r="I57"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"SD":37.9423935,</v>
      </c>
      <c r="J57" s="32">
        <f ca="1">SUM(J54:J56)*J51</f>
        <v>37.942393500000001</v>
      </c>
      <c r="K57" s="32" t="e">
        <f t="shared" ref="K57:N57" ca="1" si="3">SUM(K54:K56)*K51</f>
        <v>#REF!</v>
      </c>
      <c r="L57" s="32" t="e">
        <f t="shared" ca="1" si="3"/>
        <v>#REF!</v>
      </c>
      <c r="M57" s="32" t="e">
        <f t="shared" ca="1" si="3"/>
        <v>#REF!</v>
      </c>
      <c r="N57" s="32" t="e">
        <f t="shared" ca="1" si="3"/>
        <v>#REF!</v>
      </c>
    </row>
    <row r="58" spans="2:14" s="13" customFormat="1" ht="21" customHeight="1">
      <c r="B58" s="7" t="s">
        <v>313</v>
      </c>
      <c r="C58" s="7"/>
      <c r="D58"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Payment</v>
      </c>
      <c r="E58"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v>
      </c>
      <c r="F58" s="7" t="str">
        <f ca="1">IF(Table_Risk_1[[#This Row],[Header]]="Yes","",IF(Table_Risk_1[[#This Row],[Property]]&lt;&gt;"",Risk_1_Prefix&amp;SUBSTITUTE(Table_Risk_1[[#This Row],[Type]]," ","")&amp;SUBSTITUTE(Table_Risk_1[[#This Row],[Property]]," ",""),""))</f>
        <v>PPaymentTotal</v>
      </c>
      <c r="G58" s="7">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459.52454349999999</v>
      </c>
      <c r="H58" s="7">
        <f ca="1">IF(OR(Table_Risk_1[[#This Row],[Header]]="Yes",Table_Risk_1[[#This Row],[Property]]=""),"",IF(OR(Table_Risk_1[[#This Row],[Text]]="true",Table_Risk_1[[#This Row],[Text]]="false",ISNUMBER(Table_Risk_1[[#This Row],[Text]])),Table_Risk_1[[#This Row],[Text]],""""&amp;Table_Risk_1[[#This Row],[Text]]&amp;""""))</f>
        <v>459.52454349999999</v>
      </c>
      <c r="I58" s="7"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"total":459.5245435},</v>
      </c>
      <c r="J58" s="10">
        <f ca="1">SUM(J54:J57)</f>
        <v>459.52454349999999</v>
      </c>
      <c r="K58" s="10" t="e">
        <f t="shared" ref="K58:N58" si="4">SUM(K54:K57)</f>
        <v>#REF!</v>
      </c>
      <c r="L58" s="10" t="e">
        <f t="shared" si="4"/>
        <v>#REF!</v>
      </c>
      <c r="M58" s="10" t="e">
        <f t="shared" si="4"/>
        <v>#REF!</v>
      </c>
      <c r="N58" s="10" t="e">
        <f t="shared" si="4"/>
        <v>#REF!</v>
      </c>
    </row>
    <row r="59" spans="2:14" ht="29.25" thickBot="1">
      <c r="B59" s="30" t="s">
        <v>479</v>
      </c>
      <c r="C59" s="3" t="s">
        <v>71</v>
      </c>
      <c r="D59" s="30"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
      </c>
      <c r="E59" s="30"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discountTotal</v>
      </c>
      <c r="F59" s="30" t="str">
        <f>IF(Table_Risk_1[[#This Row],[Header]]="Yes","",IF(Table_Risk_1[[#This Row],[Property]]&lt;&gt;"",Risk_1_Prefix&amp;SUBSTITUTE(Table_Risk_1[[#This Row],[Type]]," ","")&amp;SUBSTITUTE(Table_Risk_1[[#This Row],[Property]]," ",""),""))</f>
        <v/>
      </c>
      <c r="G59" s="30" t="str">
        <f>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
      </c>
      <c r="H59" s="30" t="str">
        <f>IF(OR(Table_Risk_1[[#This Row],[Header]]="Yes",Table_Risk_1[[#This Row],[Property]]=""),"",IF(OR(Table_Risk_1[[#This Row],[Text]]="true",Table_Risk_1[[#This Row],[Text]]="false",ISNUMBER(Table_Risk_1[[#This Row],[Text]])),Table_Risk_1[[#This Row],[Text]],""""&amp;Table_Risk_1[[#This Row],[Text]]&amp;""""))</f>
        <v/>
      </c>
      <c r="I59" s="30"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"discountTotal":{</v>
      </c>
      <c r="J59" s="30"/>
      <c r="K59" s="7"/>
      <c r="L59" s="7"/>
      <c r="M59" s="7"/>
      <c r="N59" s="7"/>
    </row>
    <row r="60" spans="2:14" ht="21" customHeight="1">
      <c r="B60" s="7" t="s">
        <v>480</v>
      </c>
      <c r="C60" s="7"/>
      <c r="D60" s="7" t="str">
        <f ca="1">IF(Table_Risk_1[[#This Row],[Header]]="Yes","",IF(INDIRECT(SUBSTITUTE(ADDRESS(1,COLUMN(),4),"1","")&amp;ROW()-1)="",IF(RIGHT(INDIRECT(SUBSTITUTE(ADDRESS(1,COLUMN(Table_Risk_1[[#This Row],[Property]]),4),"1","")&amp;ROW()-1),1)="s",LEFT(INDIRECT(SUBSTITUTE(ADDRESS(1,COLUMN(Table_Risk_1[[#This Row],[Property]]),4),"1","")&amp;ROW()-1),LEN(INDIRECT(SUBSTITUTE(ADDRESS(1,COLUMN(Table_Risk_1[[#This Row],[Property]]),4),"1","")&amp;ROW()-1))-1),INDIRECT(SUBSTITUTE(ADDRESS(1,COLUMN(Table_Risk_1[[#This Row],[Property]]),4),"1","")&amp;ROW()-1)),INDIRECT(SUBSTITUTE(ADDRESS(1,COLUMN(),4),"1","")&amp;ROW()-1)))</f>
        <v>Discount Total</v>
      </c>
      <c r="E60" s="7" t="str">
        <f>IF(Table_Risk_1[[#This Row],[Property]]&lt;&gt;"",SUBSTITUTE(IF(EXACT(UPPER(Table_Risk_1[[#This Row],[Property]]),Table_Risk_1[[#This Row],[Property]]),Table_Risk_1[[#This Row],[Property]],IF(EXACT(UPPER(RIGHT(LEFT(Table_Risk_1[[#This Row],[Property]],2),1)),RIGHT(LEFT(Table_Risk_1[[#This Row],[Property]],2),1)),Table_Risk_1[[#This Row],[Property]],LOWER(LEFT(Table_Risk_1[[#This Row],[Property]],1))&amp;RIGHT(Table_Risk_1[[#This Row],[Property]],LEN(Table_Risk_1[[#This Row],[Property]])-1)))," ",""),"")</f>
        <v>totalDiscountedAmountIncludingStatutoryCharges</v>
      </c>
      <c r="F60" s="13" t="str">
        <f ca="1">IF(Table_Risk_1[[#This Row],[Header]]="Yes","",IF(Table_Risk_1[[#This Row],[Property]]&lt;&gt;"",Risk_1_Prefix&amp;SUBSTITUTE(Table_Risk_1[[#This Row],[Type]]," ","")&amp;SUBSTITUTE(Table_Risk_1[[#This Row],[Property]]," ",""),""))</f>
        <v>PDiscountTotalTotalDiscountedAmountIncludingStatutoryCharges</v>
      </c>
      <c r="G60" s="13">
        <f ca="1">IF(Table_Risk_1[[#This Row],[Header]]&lt;&gt;"Yes",IF(AND(Table_Risk_1[[#This Row],[Type]]="Rating Factor",Table_Risk_1[[#This Row],[Property]]&lt;&gt;""),IF(INDEX(Table_Question_Sets[Value],MATCH(Table_Risk_1[[#This Row],[Property]],Table_Question_Sets[Property],0),0)&lt;&gt;"",INDEX(Table_Question_Sets[Value],MATCH(Table_Risk_1[[#This Row],[Property]],Table_Question_Sets[Property],0),0),
IF(Table_Risk_1[[#This Row],[Value]]="","",IF(Table_Risk_1[[#This Row],[Value]]=TRUE,"true",IF(Table_Risk_1[[#This Row],[Value]]=FALSE,"false",IF(ISNUMBER(Table_Risk_1[[#This Row],[Value]]),VALUE(Table_Risk_1[[#This Row],[Value]]),Table_Risk_1[[#This Row],[Value]]))))),
IF(Table_Risk_1[[#This Row],[Value]]="","",IF(Table_Risk_1[[#This Row],[Value]]=TRUE,"true",IF(Table_Risk_1[[#This Row],[Value]]=FALSE,"false",IF(ISNUMBER(Table_Risk_1[[#This Row],[Value]]),VALUE(Table_Risk_1[[#This Row],[Value]]),Table_Risk_1[[#This Row],[Value]]))))
),"")</f>
        <v>81.092566500000032</v>
      </c>
      <c r="H60" s="7">
        <f ca="1">IF(OR(Table_Risk_1[[#This Row],[Header]]="Yes",Table_Risk_1[[#This Row],[Property]]=""),"",IF(OR(Table_Risk_1[[#This Row],[Text]]="true",Table_Risk_1[[#This Row],[Text]]="false",ISNUMBER(Table_Risk_1[[#This Row],[Text]])),Table_Risk_1[[#This Row],[Text]],""""&amp;Table_Risk_1[[#This Row],[Text]]&amp;""""))</f>
        <v>81.092566500000032</v>
      </c>
      <c r="I60" s="13" t="str">
        <f ca="1">IF(Table_Risk_1[[#This Row],[Header]]="Yes",
"""" &amp; Table_Risk_1[[#This Row],[Key]] &amp; """:{",
IF(Table_Risk_1[[#This Row],[Property]]&lt;&gt;"",""""&amp;Table_Risk_1[[#This Row],[Key]]&amp;""":"&amp;Table_Risk_1[[#This Row],[String]]&amp;IF(INDIRECT(SUBSTITUTE(ADDRESS(1,COLUMN(Table_Risk_1[[#This Row],[Type]]),4),"1","")&amp;ROW(Table_Risk_1[[#This Row],[Value]])+1)="","}"&amp;IF(INDIRECT(SUBSTITUTE(ADDRESS(1,COLUMN(Table_Risk_1[[#This Row],[Property]]),4),"1","")&amp;ROW(Table_Risk_1[[#This Row],[Value]])+1)="","",","),","),"")
)</f>
        <v>"totalDiscountedAmountIncludingStatutoryCharges":81.0925665}</v>
      </c>
      <c r="J60" s="28">
        <f ca="1">'Risk 1 (No Discount)'!J44-'Risk 1'!J58</f>
        <v>81.092566500000032</v>
      </c>
      <c r="K60" s="7"/>
      <c r="L60" s="7"/>
      <c r="M60" s="7"/>
      <c r="N60" s="7"/>
    </row>
  </sheetData>
  <sheetProtection insertRows="0" deleteRows="0"/>
  <conditionalFormatting sqref="J19:N19 J22:N24">
    <cfRule type="cellIs" dxfId="379" priority="2" operator="equal">
      <formula>FALSE</formula>
    </cfRule>
  </conditionalFormatting>
  <dataValidations count="4">
    <dataValidation type="list" allowBlank="1" showInputMessage="1" showErrorMessage="1" sqref="J45:N45" xr:uid="{00000000-0002-0000-0400-000000000000}">
      <formula1>Select_Risk_Type</formula1>
    </dataValidation>
    <dataValidation type="list" allowBlank="1" showInputMessage="1" showErrorMessage="1" sqref="J44 J46:N46" xr:uid="{00000000-0002-0000-0400-000001000000}">
      <formula1>Select_ESL_Eligibility</formula1>
    </dataValidation>
    <dataValidation type="list" allowBlank="1" showInputMessage="1" showErrorMessage="1" sqref="K10:N11" xr:uid="{00000000-0002-0000-0400-000002000000}">
      <formula1>#REF!</formula1>
    </dataValidation>
    <dataValidation type="list" allowBlank="1" showInputMessage="1" showErrorMessage="1" sqref="B10:B17 B20:B21" xr:uid="{00000000-0002-0000-0400-000003000000}">
      <formula1>Select_Rating_Factor</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A89E-600A-46D6-903D-48FBB72F3BD4}">
  <sheetPr>
    <tabColor rgb="FF1F5F34"/>
  </sheetPr>
  <dimension ref="B2:T44"/>
  <sheetViews>
    <sheetView topLeftCell="A15" workbookViewId="0" xr3:uid="{1886CA43-3F64-5375-91B4-702439DF7E57}">
      <selection activeCell="J27" sqref="J27"/>
    </sheetView>
  </sheetViews>
  <sheetFormatPr defaultColWidth="9.125" defaultRowHeight="21" customHeight="1"/>
  <cols>
    <col min="1" max="1" width="9.125" style="2" customWidth="1"/>
    <col min="2" max="2" width="57.125" style="2" customWidth="1"/>
    <col min="3" max="3" width="12.375" style="2" hidden="1" customWidth="1"/>
    <col min="4" max="4" width="19.875" style="2" hidden="1" customWidth="1"/>
    <col min="5" max="7" width="36.625" style="2" hidden="1" customWidth="1"/>
    <col min="8" max="8" width="29.875" style="2" hidden="1" customWidth="1"/>
    <col min="9" max="9" width="51.125" style="2" hidden="1" customWidth="1"/>
    <col min="10" max="10" width="29.875" style="2" customWidth="1"/>
    <col min="11" max="14" width="24.875" style="2" hidden="1" customWidth="1"/>
    <col min="15" max="18" width="15" style="2" customWidth="1"/>
    <col min="19" max="22" width="9.125" style="2"/>
    <col min="23" max="23" width="41.75" style="2" customWidth="1"/>
    <col min="24" max="24" width="34.75" style="2" customWidth="1"/>
    <col min="25" max="16384" width="9.125" style="2"/>
  </cols>
  <sheetData>
    <row r="2" spans="2:17" ht="47.25" thickBot="1">
      <c r="B2" s="12" t="str">
        <f>"Risk 1 - " &amp; Risk_1_Name</f>
        <v>Risk 1 - Property</v>
      </c>
      <c r="C2" s="12"/>
      <c r="D2" s="12"/>
      <c r="E2" s="12"/>
      <c r="F2" s="12"/>
      <c r="G2" s="12"/>
      <c r="H2" s="12"/>
      <c r="I2" s="12"/>
      <c r="J2" s="12"/>
      <c r="K2" s="12"/>
      <c r="L2" s="12"/>
      <c r="M2" s="12"/>
      <c r="N2" s="12"/>
    </row>
    <row r="4" spans="2:17" ht="15">
      <c r="B4" t="s">
        <v>1</v>
      </c>
      <c r="C4" t="s">
        <v>2</v>
      </c>
      <c r="D4" t="s">
        <v>3</v>
      </c>
      <c r="E4" t="s">
        <v>4</v>
      </c>
      <c r="F4" t="s">
        <v>5</v>
      </c>
      <c r="G4" t="s">
        <v>47</v>
      </c>
      <c r="H4" t="s">
        <v>48</v>
      </c>
      <c r="I4" s="1" t="s">
        <v>69</v>
      </c>
      <c r="J4" t="s">
        <v>6</v>
      </c>
      <c r="K4" t="s">
        <v>434</v>
      </c>
      <c r="L4" t="s">
        <v>435</v>
      </c>
      <c r="M4" t="s">
        <v>436</v>
      </c>
      <c r="N4" t="s">
        <v>437</v>
      </c>
    </row>
    <row r="5" spans="2:17" ht="29.25" thickBot="1">
      <c r="B5" s="3" t="s">
        <v>438</v>
      </c>
      <c r="C5" s="3" t="s">
        <v>71</v>
      </c>
      <c r="D5" s="3"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
      </c>
      <c r="E5" s="3"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settings</v>
      </c>
      <c r="F5" s="3" t="str">
        <f>IF(Table_Risk_125[[#This Row],[Header]]="Yes","",IF(Table_Risk_125[[#This Row],[Property]]&lt;&gt;"",Risk_1_Prefix&amp;SUBSTITUTE(Table_Risk_125[[#This Row],[Type]]," ","")&amp;SUBSTITUTE(Table_Risk_125[[#This Row],[Property]]," ",""),""))</f>
        <v/>
      </c>
      <c r="G5" s="3" t="str">
        <f>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5" s="3" t="str">
        <f>IF(OR(Table_Risk_125[[#This Row],[Header]]="Yes",Table_Risk_125[[#This Row],[Property]]=""),"",IF(OR(Table_Risk_125[[#This Row],[Text]]="true",Table_Risk_125[[#This Row],[Text]]="false",ISNUMBER(Table_Risk_125[[#This Row],[Text]])),Table_Risk_125[[#This Row],[Text]],""""&amp;Table_Risk_125[[#This Row],[Text]]&amp;""""))</f>
        <v/>
      </c>
      <c r="I5" s="3"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"settings":{</v>
      </c>
      <c r="J5" s="3"/>
      <c r="K5" s="3"/>
      <c r="L5" s="3"/>
      <c r="M5" s="3"/>
      <c r="N5" s="3"/>
    </row>
    <row r="6" spans="2:17" s="13" customFormat="1" ht="21" hidden="1" customHeight="1">
      <c r="B6" s="7"/>
      <c r="C6" s="7"/>
      <c r="D6"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Setting</v>
      </c>
      <c r="E6"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
      </c>
      <c r="F6" s="7" t="str">
        <f>IF(Table_Risk_125[[#This Row],[Header]]="Yes","",IF(Table_Risk_125[[#This Row],[Property]]&lt;&gt;"",Risk_1_Prefix&amp;SUBSTITUTE(Table_Risk_125[[#This Row],[Type]]," ","")&amp;SUBSTITUTE(Table_Risk_125[[#This Row],[Property]]," ",""),""))</f>
        <v/>
      </c>
      <c r="G6"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6" s="7" t="str">
        <f>IF(OR(Table_Risk_125[[#This Row],[Header]]="Yes",Table_Risk_125[[#This Row],[Property]]=""),"",IF(OR(Table_Risk_125[[#This Row],[Text]]="true",Table_Risk_125[[#This Row],[Text]]="false",ISNUMBER(Table_Risk_125[[#This Row],[Text]])),Table_Risk_125[[#This Row],[Text]],""""&amp;Table_Risk_125[[#This Row],[Text]]&amp;""""))</f>
        <v/>
      </c>
      <c r="I6"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
      </c>
      <c r="J6" s="7"/>
      <c r="K6" s="7"/>
      <c r="L6" s="7"/>
      <c r="M6" s="7"/>
      <c r="N6" s="7"/>
    </row>
    <row r="7" spans="2:17" s="13" customFormat="1" ht="21" customHeight="1">
      <c r="B7" s="7" t="s">
        <v>439</v>
      </c>
      <c r="C7" s="7"/>
      <c r="D7"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Setting</v>
      </c>
      <c r="E7"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riskName</v>
      </c>
      <c r="F7" s="7" t="str">
        <f ca="1">IF(Table_Risk_125[[#This Row],[Header]]="Yes","",IF(Table_Risk_125[[#This Row],[Property]]&lt;&gt;"",Risk_1_Prefix&amp;SUBSTITUTE(Table_Risk_125[[#This Row],[Type]]," ","")&amp;SUBSTITUTE(Table_Risk_125[[#This Row],[Property]]," ",""),""))</f>
        <v>PSettingRiskName</v>
      </c>
      <c r="G7"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Property</v>
      </c>
      <c r="H7" s="7" t="str">
        <f ca="1">IF(OR(Table_Risk_125[[#This Row],[Header]]="Yes",Table_Risk_125[[#This Row],[Property]]=""),"",IF(OR(Table_Risk_125[[#This Row],[Text]]="true",Table_Risk_125[[#This Row],[Text]]="false",ISNUMBER(Table_Risk_125[[#This Row],[Text]])),Table_Risk_125[[#This Row],[Text]],""""&amp;Table_Risk_125[[#This Row],[Text]]&amp;""""))</f>
        <v>"Property"</v>
      </c>
      <c r="I7"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"riskName":"Property",</v>
      </c>
      <c r="J7" s="92" t="s">
        <v>1</v>
      </c>
      <c r="K7" s="7"/>
      <c r="L7" s="7"/>
      <c r="M7" s="7"/>
      <c r="N7" s="7"/>
    </row>
    <row r="8" spans="2:17" s="13" customFormat="1" ht="21" customHeight="1">
      <c r="B8" s="7" t="s">
        <v>440</v>
      </c>
      <c r="C8" s="7"/>
      <c r="D8"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Setting</v>
      </c>
      <c r="E8"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fieldCodePrefix</v>
      </c>
      <c r="F8" s="7" t="str">
        <f ca="1">IF(Table_Risk_125[[#This Row],[Header]]="Yes","",IF(Table_Risk_125[[#This Row],[Property]]&lt;&gt;"",Risk_1_Prefix&amp;SUBSTITUTE(Table_Risk_125[[#This Row],[Type]]," ","")&amp;SUBSTITUTE(Table_Risk_125[[#This Row],[Property]]," ",""),""))</f>
        <v>PSettingFieldCodePrefix</v>
      </c>
      <c r="G8"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P</v>
      </c>
      <c r="H8" s="7" t="str">
        <f ca="1">IF(OR(Table_Risk_125[[#This Row],[Header]]="Yes",Table_Risk_125[[#This Row],[Property]]=""),"",IF(OR(Table_Risk_125[[#This Row],[Text]]="true",Table_Risk_125[[#This Row],[Text]]="false",ISNUMBER(Table_Risk_125[[#This Row],[Text]])),Table_Risk_125[[#This Row],[Text]],""""&amp;Table_Risk_125[[#This Row],[Text]]&amp;""""))</f>
        <v>"P"</v>
      </c>
      <c r="I8"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"fieldCodePrefix":"P"},</v>
      </c>
      <c r="J8" s="92" t="s">
        <v>441</v>
      </c>
      <c r="K8" s="7"/>
      <c r="L8" s="7"/>
      <c r="M8" s="7"/>
      <c r="N8" s="7"/>
    </row>
    <row r="9" spans="2:17" ht="29.25" thickBot="1">
      <c r="B9" s="3" t="s">
        <v>442</v>
      </c>
      <c r="C9" s="3" t="s">
        <v>71</v>
      </c>
      <c r="D9" s="3"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
      </c>
      <c r="E9" s="3"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ratingFactors</v>
      </c>
      <c r="F9" s="3" t="str">
        <f>IF(Table_Risk_125[[#This Row],[Header]]="Yes","",IF(Table_Risk_125[[#This Row],[Property]]&lt;&gt;"",Risk_1_Prefix&amp;SUBSTITUTE(Table_Risk_125[[#This Row],[Type]]," ","")&amp;SUBSTITUTE(Table_Risk_125[[#This Row],[Property]]," ",""),""))</f>
        <v/>
      </c>
      <c r="G9" s="3" t="str">
        <f>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9" s="3" t="str">
        <f>IF(OR(Table_Risk_125[[#This Row],[Header]]="Yes",Table_Risk_125[[#This Row],[Property]]=""),"",IF(OR(Table_Risk_125[[#This Row],[Text]]="true",Table_Risk_125[[#This Row],[Text]]="false",ISNUMBER(Table_Risk_125[[#This Row],[Text]])),Table_Risk_125[[#This Row],[Text]],""""&amp;Table_Risk_125[[#This Row],[Text]]&amp;""""))</f>
        <v/>
      </c>
      <c r="I9" s="3"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"ratingFactors":{</v>
      </c>
      <c r="J9" s="3"/>
      <c r="K9" s="3"/>
      <c r="L9" s="3"/>
      <c r="M9" s="3"/>
      <c r="N9" s="3"/>
    </row>
    <row r="10" spans="2:17" s="13" customFormat="1" ht="21" hidden="1" customHeight="1">
      <c r="B10" s="7"/>
      <c r="C10" s="7"/>
      <c r="D10"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Rating Factor</v>
      </c>
      <c r="E10"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
      </c>
      <c r="F10" s="7" t="str">
        <f>IF(Table_Risk_125[[#This Row],[Header]]="Yes","",IF(Table_Risk_125[[#This Row],[Property]]&lt;&gt;"",Risk_1_Prefix&amp;SUBSTITUTE(Table_Risk_125[[#This Row],[Type]]," ","")&amp;SUBSTITUTE(Table_Risk_125[[#This Row],[Property]]," ",""),""))</f>
        <v/>
      </c>
      <c r="G10"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10" s="7" t="str">
        <f>IF(OR(Table_Risk_125[[#This Row],[Header]]="Yes",Table_Risk_125[[#This Row],[Property]]=""),"",IF(OR(Table_Risk_125[[#This Row],[Text]]="true",Table_Risk_125[[#This Row],[Text]]="false",ISNUMBER(Table_Risk_125[[#This Row],[Text]])),Table_Risk_125[[#This Row],[Text]],""""&amp;Table_Risk_125[[#This Row],[Text]]&amp;""""))</f>
        <v/>
      </c>
      <c r="I10"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
      </c>
      <c r="J10" s="7"/>
      <c r="K10" s="7"/>
      <c r="L10" s="7"/>
      <c r="M10" s="7"/>
      <c r="N10" s="7"/>
      <c r="Q10" s="2"/>
    </row>
    <row r="11" spans="2:17" s="13" customFormat="1" ht="21" customHeight="1">
      <c r="B11" s="7" t="s">
        <v>72</v>
      </c>
      <c r="C11" s="7"/>
      <c r="D11"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Rating Factor</v>
      </c>
      <c r="E11"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buildingCover</v>
      </c>
      <c r="F11" s="7" t="str">
        <f ca="1">IF(Table_Risk_125[[#This Row],[Header]]="Yes","",IF(Table_Risk_125[[#This Row],[Property]]&lt;&gt;"",Risk_1_Prefix&amp;SUBSTITUTE(Table_Risk_125[[#This Row],[Type]]," ","")&amp;SUBSTITUTE(Table_Risk_125[[#This Row],[Property]]," ",""),""))</f>
        <v>PRatingFactorBuildingCover</v>
      </c>
      <c r="G11"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Yes</v>
      </c>
      <c r="H11" s="7" t="str">
        <f ca="1">IF(OR(Table_Risk_125[[#This Row],[Header]]="Yes",Table_Risk_125[[#This Row],[Property]]=""),"",IF(OR(Table_Risk_125[[#This Row],[Text]]="true",Table_Risk_125[[#This Row],[Text]]="false",ISNUMBER(Table_Risk_125[[#This Row],[Text]])),Table_Risk_125[[#This Row],[Text]],""""&amp;Table_Risk_125[[#This Row],[Text]]&amp;""""))</f>
        <v>"Yes"</v>
      </c>
      <c r="I11"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"buildingCover":"Yes",</v>
      </c>
      <c r="J11" s="7" t="str">
        <f>INDEX(Table_Question_Sets[Used Value],MATCH(Table_Risk_125[[#This Row],[Property]],Table_Question_Sets[Property],0),0)</f>
        <v>Yes</v>
      </c>
      <c r="K11" s="7"/>
      <c r="L11" s="7"/>
      <c r="M11" s="7"/>
      <c r="N11" s="7"/>
    </row>
    <row r="12" spans="2:17" s="13" customFormat="1" ht="21" customHeight="1">
      <c r="B12" s="7" t="s">
        <v>81</v>
      </c>
      <c r="C12" s="7"/>
      <c r="D12"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Rating Factor</v>
      </c>
      <c r="E12"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buildingSumInsured</v>
      </c>
      <c r="F12" s="7" t="str">
        <f ca="1">IF(Table_Risk_125[[#This Row],[Header]]="Yes","",IF(Table_Risk_125[[#This Row],[Property]]&lt;&gt;"",Risk_1_Prefix&amp;SUBSTITUTE(Table_Risk_125[[#This Row],[Type]]," ","")&amp;SUBSTITUTE(Table_Risk_125[[#This Row],[Property]]," ",""),""))</f>
        <v>PRatingFactorBuildingSumInsured</v>
      </c>
      <c r="G12"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100000</v>
      </c>
      <c r="H12" s="7" t="str">
        <f ca="1">IF(OR(Table_Risk_125[[#This Row],[Header]]="Yes",Table_Risk_125[[#This Row],[Property]]=""),"",IF(OR(Table_Risk_125[[#This Row],[Text]]="true",Table_Risk_125[[#This Row],[Text]]="false",ISNUMBER(Table_Risk_125[[#This Row],[Text]])),Table_Risk_125[[#This Row],[Text]],""""&amp;Table_Risk_125[[#This Row],[Text]]&amp;""""))</f>
        <v>"100000"</v>
      </c>
      <c r="I12"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"buildingSumInsured":"100000",</v>
      </c>
      <c r="J12" s="10">
        <f>INDEX(Table_Question_Sets[Used Value],MATCH(Table_Risk_125[[#This Row],[Property]],Table_Question_Sets[Property],0),0)</f>
        <v>100000</v>
      </c>
      <c r="K12" s="20">
        <v>2500</v>
      </c>
      <c r="L12" s="20">
        <v>5000</v>
      </c>
      <c r="M12" s="20">
        <v>5000</v>
      </c>
      <c r="N12" s="20">
        <v>2500</v>
      </c>
    </row>
    <row r="13" spans="2:17" s="13" customFormat="1" ht="21" customHeight="1">
      <c r="B13" s="7" t="s">
        <v>94</v>
      </c>
      <c r="C13" s="7"/>
      <c r="D13"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Rating Factor</v>
      </c>
      <c r="E13"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buildingPostcode</v>
      </c>
      <c r="F13" s="7" t="str">
        <f ca="1">IF(Table_Risk_125[[#This Row],[Header]]="Yes","",IF(Table_Risk_125[[#This Row],[Property]]&lt;&gt;"",Risk_1_Prefix&amp;SUBSTITUTE(Table_Risk_125[[#This Row],[Type]]," ","")&amp;SUBSTITUTE(Table_Risk_125[[#This Row],[Property]]," ",""),""))</f>
        <v>PRatingFactorBuildingPostcode</v>
      </c>
      <c r="G13"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2000</v>
      </c>
      <c r="H13" s="7" t="str">
        <f ca="1">IF(OR(Table_Risk_125[[#This Row],[Header]]="Yes",Table_Risk_125[[#This Row],[Property]]=""),"",IF(OR(Table_Risk_125[[#This Row],[Text]]="true",Table_Risk_125[[#This Row],[Text]]="false",ISNUMBER(Table_Risk_125[[#This Row],[Text]])),Table_Risk_125[[#This Row],[Text]],""""&amp;Table_Risk_125[[#This Row],[Text]]&amp;""""))</f>
        <v>"2000"</v>
      </c>
      <c r="I13"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"buildingPostcode":"2000",</v>
      </c>
      <c r="J13" s="7" t="str">
        <f>INDEX(Table_Question_Sets[Used Value],MATCH(Table_Risk_125[[#This Row],[Property]],Table_Question_Sets[Property],0),0)</f>
        <v>2000</v>
      </c>
      <c r="K13" s="9" t="s">
        <v>219</v>
      </c>
      <c r="L13" s="9" t="str">
        <f>INDEX(Table_Question_Sets[Used Value],MATCH(Table_Risk_125[[#This Row],[Property]],Table_Question_Sets[Property],0),0)</f>
        <v>2000</v>
      </c>
      <c r="M13" s="9" t="s">
        <v>219</v>
      </c>
      <c r="N13" s="9" t="str">
        <f>INDEX(Table_Question_Sets[Used Value],MATCH(Table_Risk_125[[#This Row],[Property]],Table_Question_Sets[Property],0),0)</f>
        <v>2000</v>
      </c>
    </row>
    <row r="14" spans="2:17" s="13" customFormat="1" ht="21" customHeight="1">
      <c r="B14" s="7" t="s">
        <v>88</v>
      </c>
      <c r="C14" s="7"/>
      <c r="D14"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Rating Factor</v>
      </c>
      <c r="E14"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ratingState</v>
      </c>
      <c r="F14" s="7" t="str">
        <f ca="1">IF(Table_Risk_125[[#This Row],[Header]]="Yes","",IF(Table_Risk_125[[#This Row],[Property]]&lt;&gt;"",Risk_1_Prefix&amp;SUBSTITUTE(Table_Risk_125[[#This Row],[Type]]," ","")&amp;SUBSTITUTE(Table_Risk_125[[#This Row],[Property]]," ",""),""))</f>
        <v>PRatingFactorRatingState</v>
      </c>
      <c r="G14"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NSW</v>
      </c>
      <c r="H14" s="7" t="str">
        <f ca="1">IF(OR(Table_Risk_125[[#This Row],[Header]]="Yes",Table_Risk_125[[#This Row],[Property]]=""),"",IF(OR(Table_Risk_125[[#This Row],[Text]]="true",Table_Risk_125[[#This Row],[Text]]="false",ISNUMBER(Table_Risk_125[[#This Row],[Text]])),Table_Risk_125[[#This Row],[Text]],""""&amp;Table_Risk_125[[#This Row],[Text]]&amp;""""))</f>
        <v>"NSW"</v>
      </c>
      <c r="I14"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"ratingState":"NSW",</v>
      </c>
      <c r="J14" s="7" t="str">
        <f>INDEX(Table_Question_Sets[Used Value],MATCH(Table_Risk_125[[#This Row],[Property]],Table_Question_Sets[Property],0),0)</f>
        <v>NSW</v>
      </c>
      <c r="K14" s="9" t="s">
        <v>89</v>
      </c>
      <c r="L14" s="9" t="s">
        <v>359</v>
      </c>
      <c r="M14" s="9" t="s">
        <v>361</v>
      </c>
      <c r="N14" s="9" t="s">
        <v>364</v>
      </c>
    </row>
    <row r="15" spans="2:17" s="13" customFormat="1" ht="21" customHeight="1">
      <c r="B15" s="7" t="s">
        <v>198</v>
      </c>
      <c r="C15" s="7"/>
      <c r="D15"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Rating Factor</v>
      </c>
      <c r="E15"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policyStartDate</v>
      </c>
      <c r="F15" s="7" t="str">
        <f ca="1">IF(Table_Risk_125[[#This Row],[Header]]="Yes","",IF(Table_Risk_125[[#This Row],[Property]]&lt;&gt;"",Risk_1_Prefix&amp;SUBSTITUTE(Table_Risk_125[[#This Row],[Type]]," ","")&amp;SUBSTITUTE(Table_Risk_125[[#This Row],[Property]]," ",""),""))</f>
        <v>PRatingFactorPolicyStartDate</v>
      </c>
      <c r="G15"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05/04/2019</v>
      </c>
      <c r="H15" s="7" t="str">
        <f ca="1">IF(OR(Table_Risk_125[[#This Row],[Header]]="Yes",Table_Risk_125[[#This Row],[Property]]=""),"",IF(OR(Table_Risk_125[[#This Row],[Text]]="true",Table_Risk_125[[#This Row],[Text]]="false",ISNUMBER(Table_Risk_125[[#This Row],[Text]])),Table_Risk_125[[#This Row],[Text]],""""&amp;Table_Risk_125[[#This Row],[Text]]&amp;""""))</f>
        <v>"05/04/2019"</v>
      </c>
      <c r="I15"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"policyStartDate":"05/04/2019"},</v>
      </c>
      <c r="J15" s="25">
        <f ca="1">INDEX(Table_Question_Sets[Used Value],MATCH(Table_Risk_125[[#This Row],[Property]],Table_Question_Sets[Property],0),0)</f>
        <v>43589</v>
      </c>
      <c r="K15" s="11">
        <v>42948</v>
      </c>
      <c r="L15" s="11">
        <v>42948</v>
      </c>
      <c r="M15" s="11">
        <v>42948</v>
      </c>
      <c r="N15" s="11">
        <v>42948</v>
      </c>
    </row>
    <row r="16" spans="2:17" ht="29.25" thickBot="1">
      <c r="B16" s="3" t="s">
        <v>443</v>
      </c>
      <c r="C16" s="3" t="s">
        <v>71</v>
      </c>
      <c r="D16" s="3"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
      </c>
      <c r="E16" s="3"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checks</v>
      </c>
      <c r="F16" s="3" t="str">
        <f>IF(Table_Risk_125[[#This Row],[Header]]="Yes","",IF(Table_Risk_125[[#This Row],[Property]]&lt;&gt;"",Risk_1_Prefix&amp;SUBSTITUTE(Table_Risk_125[[#This Row],[Type]]," ","")&amp;SUBSTITUTE(Table_Risk_125[[#This Row],[Property]]," ",""),""))</f>
        <v/>
      </c>
      <c r="G16" s="3" t="str">
        <f>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16" s="3" t="str">
        <f>IF(OR(Table_Risk_125[[#This Row],[Header]]="Yes",Table_Risk_125[[#This Row],[Property]]=""),"",IF(OR(Table_Risk_125[[#This Row],[Text]]="true",Table_Risk_125[[#This Row],[Text]]="false",ISNUMBER(Table_Risk_125[[#This Row],[Text]])),Table_Risk_125[[#This Row],[Text]],""""&amp;Table_Risk_125[[#This Row],[Text]]&amp;""""))</f>
        <v/>
      </c>
      <c r="I16" s="3"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"checks":{</v>
      </c>
      <c r="J16" s="3"/>
      <c r="K16" s="3"/>
      <c r="L16" s="3"/>
      <c r="M16" s="3"/>
      <c r="N16" s="3"/>
    </row>
    <row r="17" spans="2:20" s="13" customFormat="1" ht="21" hidden="1" customHeight="1">
      <c r="B17" s="7"/>
      <c r="C17" s="7"/>
      <c r="D17"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Check</v>
      </c>
      <c r="E17"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
      </c>
      <c r="F17" s="7" t="str">
        <f>IF(Table_Risk_125[[#This Row],[Header]]="Yes","",IF(Table_Risk_125[[#This Row],[Property]]&lt;&gt;"",Risk_1_Prefix&amp;SUBSTITUTE(Table_Risk_125[[#This Row],[Type]]," ","")&amp;SUBSTITUTE(Table_Risk_125[[#This Row],[Property]]," ",""),""))</f>
        <v/>
      </c>
      <c r="G17"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17" s="7" t="str">
        <f>IF(OR(Table_Risk_125[[#This Row],[Header]]="Yes",Table_Risk_125[[#This Row],[Property]]=""),"",IF(OR(Table_Risk_125[[#This Row],[Text]]="true",Table_Risk_125[[#This Row],[Text]]="false",ISNUMBER(Table_Risk_125[[#This Row],[Text]])),Table_Risk_125[[#This Row],[Text]],""""&amp;Table_Risk_125[[#This Row],[Text]]&amp;""""))</f>
        <v/>
      </c>
      <c r="I17"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
      </c>
      <c r="J17" s="7"/>
      <c r="K17" s="7"/>
      <c r="L17" s="7"/>
      <c r="M17" s="7"/>
      <c r="N17" s="7"/>
    </row>
    <row r="18" spans="2:20" s="13" customFormat="1" ht="21" customHeight="1">
      <c r="B18" s="7" t="s">
        <v>481</v>
      </c>
      <c r="C18" s="7"/>
      <c r="D18"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Check</v>
      </c>
      <c r="E18"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includeRisk</v>
      </c>
      <c r="F18" s="7" t="str">
        <f ca="1">IF(Table_Risk_125[[#This Row],[Header]]="Yes","",IF(Table_Risk_125[[#This Row],[Property]]&lt;&gt;"",Risk_1_Prefix&amp;SUBSTITUTE(Table_Risk_125[[#This Row],[Type]]," ","")&amp;SUBSTITUTE(Table_Risk_125[[#This Row],[Property]]," ",""),""))</f>
        <v>PCheckIncludeRisk</v>
      </c>
      <c r="G18"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true</v>
      </c>
      <c r="H18" s="7" t="str">
        <f ca="1">IF(OR(Table_Risk_125[[#This Row],[Header]]="Yes",Table_Risk_125[[#This Row],[Property]]=""),"",IF(OR(Table_Risk_125[[#This Row],[Text]]="true",Table_Risk_125[[#This Row],[Text]]="false",ISNUMBER(Table_Risk_125[[#This Row],[Text]])),Table_Risk_125[[#This Row],[Text]],""""&amp;Table_Risk_125[[#This Row],[Text]]&amp;""""))</f>
        <v>true</v>
      </c>
      <c r="I18"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"includeRisk":true},</v>
      </c>
      <c r="J18" s="7" t="b">
        <v>1</v>
      </c>
      <c r="K18" s="7" t="b">
        <v>1</v>
      </c>
      <c r="L18" s="7" t="b">
        <v>1</v>
      </c>
      <c r="M18" s="7" t="b">
        <v>1</v>
      </c>
      <c r="N18" s="7" t="b">
        <v>1</v>
      </c>
      <c r="T18" s="2"/>
    </row>
    <row r="19" spans="2:20" ht="29.25" thickBot="1">
      <c r="B19" s="3" t="s">
        <v>449</v>
      </c>
      <c r="C19" s="3" t="s">
        <v>71</v>
      </c>
      <c r="D19" s="3"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
      </c>
      <c r="E19" s="3"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premium</v>
      </c>
      <c r="F19" s="3" t="str">
        <f>IF(Table_Risk_125[[#This Row],[Header]]="Yes","",IF(Table_Risk_125[[#This Row],[Property]]&lt;&gt;"",Risk_1_Prefix&amp;SUBSTITUTE(Table_Risk_125[[#This Row],[Type]]," ","")&amp;SUBSTITUTE(Table_Risk_125[[#This Row],[Property]]," ",""),""))</f>
        <v/>
      </c>
      <c r="G19" s="3" t="str">
        <f>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19" s="3" t="str">
        <f>IF(OR(Table_Risk_125[[#This Row],[Header]]="Yes",Table_Risk_125[[#This Row],[Property]]=""),"",IF(OR(Table_Risk_125[[#This Row],[Text]]="true",Table_Risk_125[[#This Row],[Text]]="false",ISNUMBER(Table_Risk_125[[#This Row],[Text]])),Table_Risk_125[[#This Row],[Text]],""""&amp;Table_Risk_125[[#This Row],[Text]]&amp;""""))</f>
        <v/>
      </c>
      <c r="I19" s="3"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"premium":{</v>
      </c>
      <c r="J19" s="3"/>
      <c r="K19" s="3"/>
      <c r="L19" s="3"/>
      <c r="M19" s="3"/>
      <c r="N19" s="3"/>
    </row>
    <row r="20" spans="2:20" s="13" customFormat="1" ht="21" hidden="1" customHeight="1">
      <c r="B20" s="7"/>
      <c r="C20" s="7"/>
      <c r="D20"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Premium</v>
      </c>
      <c r="E20"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
      </c>
      <c r="F20" s="7" t="str">
        <f>IF(Table_Risk_125[[#This Row],[Header]]="Yes","",IF(Table_Risk_125[[#This Row],[Property]]&lt;&gt;"",Risk_1_Prefix&amp;SUBSTITUTE(Table_Risk_125[[#This Row],[Type]]," ","")&amp;SUBSTITUTE(Table_Risk_125[[#This Row],[Property]]," ",""),""))</f>
        <v/>
      </c>
      <c r="G20"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20" s="7" t="str">
        <f>IF(OR(Table_Risk_125[[#This Row],[Header]]="Yes",Table_Risk_125[[#This Row],[Property]]=""),"",IF(OR(Table_Risk_125[[#This Row],[Text]]="true",Table_Risk_125[[#This Row],[Text]]="false",ISNUMBER(Table_Risk_125[[#This Row],[Text]])),Table_Risk_125[[#This Row],[Text]],""""&amp;Table_Risk_125[[#This Row],[Text]]&amp;""""))</f>
        <v/>
      </c>
      <c r="I20"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
      </c>
      <c r="J20" s="7"/>
      <c r="K20" s="7"/>
      <c r="L20" s="7"/>
      <c r="M20" s="7"/>
      <c r="N20" s="7"/>
    </row>
    <row r="21" spans="2:20" s="13" customFormat="1" ht="21" customHeight="1">
      <c r="B21" s="7" t="s">
        <v>450</v>
      </c>
      <c r="C21" s="7"/>
      <c r="D21"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Premium</v>
      </c>
      <c r="E21"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buildingRate</v>
      </c>
      <c r="F21" s="7" t="str">
        <f ca="1">IF(Table_Risk_125[[#This Row],[Header]]="Yes","",IF(Table_Risk_125[[#This Row],[Property]]&lt;&gt;"",Risk_1_Prefix&amp;SUBSTITUTE(Table_Risk_125[[#This Row],[Type]]," ","")&amp;SUBSTITUTE(Table_Risk_125[[#This Row],[Property]]," ",""),""))</f>
        <v>PPremiumBuildingRate</v>
      </c>
      <c r="G21"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1.8990000000000001E-3</v>
      </c>
      <c r="H21" s="7">
        <f ca="1">IF(OR(Table_Risk_125[[#This Row],[Header]]="Yes",Table_Risk_125[[#This Row],[Property]]=""),"",IF(OR(Table_Risk_125[[#This Row],[Text]]="true",Table_Risk_125[[#This Row],[Text]]="false",ISNUMBER(Table_Risk_125[[#This Row],[Text]])),Table_Risk_125[[#This Row],[Text]],""""&amp;Table_Risk_125[[#This Row],[Text]]&amp;""""))</f>
        <v>1.8990000000000001E-3</v>
      </c>
      <c r="I21"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"buildingRate":0.001899,</v>
      </c>
      <c r="J21" s="84">
        <f>INDEX(Table_Building_Rates[], MATCH(J14,Table_Building_Rates[State], 0), MATCH("Rate",Table_Building_Rates[#Headers],0))</f>
        <v>1.8990000000000001E-3</v>
      </c>
      <c r="K21" s="72">
        <f>50+(K12*0.07)</f>
        <v>225.00000000000003</v>
      </c>
      <c r="L21" s="72">
        <f>50+(L12*0.07)</f>
        <v>400.00000000000006</v>
      </c>
      <c r="M21" s="72">
        <f>50+(M12*0.07)</f>
        <v>400.00000000000006</v>
      </c>
      <c r="N21" s="72">
        <f>50+(N12*0.07)</f>
        <v>225.00000000000003</v>
      </c>
    </row>
    <row r="22" spans="2:20" s="13" customFormat="1" ht="21" customHeight="1">
      <c r="B22" s="7" t="s">
        <v>451</v>
      </c>
      <c r="C22" s="7"/>
      <c r="D22"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Premium</v>
      </c>
      <c r="E22"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buildingPremium</v>
      </c>
      <c r="F22" s="7" t="str">
        <f ca="1">IF(Table_Risk_125[[#This Row],[Header]]="Yes","",IF(Table_Risk_125[[#This Row],[Property]]&lt;&gt;"",Risk_1_Prefix&amp;SUBSTITUTE(Table_Risk_125[[#This Row],[Type]]," ","")&amp;SUBSTITUTE(Table_Risk_125[[#This Row],[Property]]," ",""),""))</f>
        <v>PPremiumBuildingPremium</v>
      </c>
      <c r="G22"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189.9</v>
      </c>
      <c r="H22" s="7">
        <f ca="1">IF(OR(Table_Risk_125[[#This Row],[Header]]="Yes",Table_Risk_125[[#This Row],[Property]]=""),"",IF(OR(Table_Risk_125[[#This Row],[Text]]="true",Table_Risk_125[[#This Row],[Text]]="false",ISNUMBER(Table_Risk_125[[#This Row],[Text]])),Table_Risk_125[[#This Row],[Text]],""""&amp;Table_Risk_125[[#This Row],[Text]]&amp;""""))</f>
        <v>189.9</v>
      </c>
      <c r="I22"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"buildingPremium":189.9,</v>
      </c>
      <c r="J22" s="73">
        <f>IF(J11="Yes",J12*J21,0)</f>
        <v>189.9</v>
      </c>
      <c r="K22" s="73">
        <f>IF(K13="Yes",60,0)</f>
        <v>0</v>
      </c>
      <c r="L22" s="73">
        <f>IF(L13="Yes",60,0)</f>
        <v>0</v>
      </c>
      <c r="M22" s="73">
        <f>IF(M13="Yes",60,0)</f>
        <v>0</v>
      </c>
      <c r="N22" s="73">
        <f>IF(N13="Yes",60,0)</f>
        <v>0</v>
      </c>
    </row>
    <row r="23" spans="2:20" s="13" customFormat="1" ht="21" customHeight="1">
      <c r="B23" s="7" t="s">
        <v>456</v>
      </c>
      <c r="C23" s="7"/>
      <c r="D23"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Premium</v>
      </c>
      <c r="E23"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landlordPremium</v>
      </c>
      <c r="F23" s="7" t="str">
        <f ca="1">IF(Table_Risk_125[[#This Row],[Header]]="Yes","",IF(Table_Risk_125[[#This Row],[Property]]&lt;&gt;"",Risk_1_Prefix&amp;SUBSTITUTE(Table_Risk_125[[#This Row],[Type]]," ","")&amp;SUBSTITUTE(Table_Risk_125[[#This Row],[Property]]," ",""),""))</f>
        <v>PPremiumLandlordPremium</v>
      </c>
      <c r="G23"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220</v>
      </c>
      <c r="H23" s="7">
        <f ca="1">IF(OR(Table_Risk_125[[#This Row],[Header]]="Yes",Table_Risk_125[[#This Row],[Property]]=""),"",IF(OR(Table_Risk_125[[#This Row],[Text]]="true",Table_Risk_125[[#This Row],[Text]]="false",ISNUMBER(Table_Risk_125[[#This Row],[Text]])),Table_Risk_125[[#This Row],[Text]],""""&amp;Table_Risk_125[[#This Row],[Text]]&amp;""""))</f>
        <v>220</v>
      </c>
      <c r="I23"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"landlordPremium":220,</v>
      </c>
      <c r="J23" s="10">
        <f>INDEX(Table_Other_Rating_Factors[], MATCH("Landlord Rate",Table_Other_Rating_Factors[Property], 0), MATCH("Value",Table_Other_Rating_Factors[#Headers],0))</f>
        <v>220</v>
      </c>
      <c r="K23" s="7"/>
      <c r="L23" s="7"/>
      <c r="M23" s="7"/>
      <c r="N23" s="7"/>
    </row>
    <row r="24" spans="2:20" s="13" customFormat="1" ht="21" customHeight="1">
      <c r="B24" s="7" t="s">
        <v>482</v>
      </c>
      <c r="C24" s="7"/>
      <c r="D24"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Premium</v>
      </c>
      <c r="E24"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totalPremium</v>
      </c>
      <c r="F24" s="7" t="str">
        <f ca="1">IF(Table_Risk_125[[#This Row],[Header]]="Yes","",IF(Table_Risk_125[[#This Row],[Property]]&lt;&gt;"",Risk_1_Prefix&amp;SUBSTITUTE(Table_Risk_125[[#This Row],[Type]]," ","")&amp;SUBSTITUTE(Table_Risk_125[[#This Row],[Property]]," ",""),""))</f>
        <v>PPremiumTotalPremium</v>
      </c>
      <c r="G24"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409.9</v>
      </c>
      <c r="H24" s="7">
        <f ca="1">IF(OR(Table_Risk_125[[#This Row],[Header]]="Yes",Table_Risk_125[[#This Row],[Property]]=""),"",IF(OR(Table_Risk_125[[#This Row],[Text]]="true",Table_Risk_125[[#This Row],[Text]]="false",ISNUMBER(Table_Risk_125[[#This Row],[Text]])),Table_Risk_125[[#This Row],[Text]],""""&amp;Table_Risk_125[[#This Row],[Text]]&amp;""""))</f>
        <v>409.9</v>
      </c>
      <c r="I24"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"totalPremium":409.9},</v>
      </c>
      <c r="J24" s="73">
        <f>J22+J23</f>
        <v>409.9</v>
      </c>
      <c r="K24" s="73">
        <f>SUM(K21:K22)</f>
        <v>225.00000000000003</v>
      </c>
      <c r="L24" s="73">
        <f>SUM(L21:L22)</f>
        <v>400.00000000000006</v>
      </c>
      <c r="M24" s="73">
        <f>SUM(M21:M22)</f>
        <v>400.00000000000006</v>
      </c>
      <c r="N24" s="73">
        <f>SUM(N21:N22)</f>
        <v>225.00000000000003</v>
      </c>
    </row>
    <row r="25" spans="2:20" ht="29.25" thickBot="1">
      <c r="B25" s="3" t="s">
        <v>462</v>
      </c>
      <c r="C25" s="3" t="s">
        <v>71</v>
      </c>
      <c r="D25" s="3"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
      </c>
      <c r="E25" s="3"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brokerFees</v>
      </c>
      <c r="F25" s="3" t="str">
        <f>IF(Table_Risk_125[[#This Row],[Header]]="Yes","",IF(Table_Risk_125[[#This Row],[Property]]&lt;&gt;"",Risk_1_Prefix&amp;SUBSTITUTE(Table_Risk_125[[#This Row],[Type]]," ","")&amp;SUBSTITUTE(Table_Risk_125[[#This Row],[Property]]," ",""),""))</f>
        <v/>
      </c>
      <c r="G25" s="3" t="str">
        <f>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25" s="3" t="str">
        <f>IF(OR(Table_Risk_125[[#This Row],[Header]]="Yes",Table_Risk_125[[#This Row],[Property]]=""),"",IF(OR(Table_Risk_125[[#This Row],[Text]]="true",Table_Risk_125[[#This Row],[Text]]="false",ISNUMBER(Table_Risk_125[[#This Row],[Text]])),Table_Risk_125[[#This Row],[Text]],""""&amp;Table_Risk_125[[#This Row],[Text]]&amp;""""))</f>
        <v/>
      </c>
      <c r="I25" s="3"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"brokerFees":{</v>
      </c>
      <c r="J25" s="3"/>
      <c r="K25" s="3"/>
      <c r="L25" s="3"/>
      <c r="M25" s="3"/>
      <c r="N25" s="3"/>
    </row>
    <row r="26" spans="2:20" s="13" customFormat="1" ht="21" hidden="1" customHeight="1">
      <c r="B26" s="7"/>
      <c r="C26" s="7"/>
      <c r="D26"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Broker Fee</v>
      </c>
      <c r="E26"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
      </c>
      <c r="F26" s="7" t="str">
        <f>IF(Table_Risk_125[[#This Row],[Header]]="Yes","",IF(Table_Risk_125[[#This Row],[Property]]&lt;&gt;"",Risk_1_Prefix&amp;SUBSTITUTE(Table_Risk_125[[#This Row],[Type]]," ","")&amp;SUBSTITUTE(Table_Risk_125[[#This Row],[Property]]," ",""),""))</f>
        <v/>
      </c>
      <c r="G26"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26" s="7" t="str">
        <f>IF(OR(Table_Risk_125[[#This Row],[Header]]="Yes",Table_Risk_125[[#This Row],[Property]]=""),"",IF(OR(Table_Risk_125[[#This Row],[Text]]="true",Table_Risk_125[[#This Row],[Text]]="false",ISNUMBER(Table_Risk_125[[#This Row],[Text]])),Table_Risk_125[[#This Row],[Text]],""""&amp;Table_Risk_125[[#This Row],[Text]]&amp;""""))</f>
        <v/>
      </c>
      <c r="I26"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
      </c>
      <c r="J26" s="7"/>
      <c r="K26" s="7"/>
      <c r="L26" s="7"/>
      <c r="M26" s="7"/>
      <c r="N26" s="7"/>
    </row>
    <row r="27" spans="2:20" s="13" customFormat="1" ht="21" customHeight="1">
      <c r="B27" s="7" t="s">
        <v>463</v>
      </c>
      <c r="C27" s="7"/>
      <c r="D27"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Broker Fee</v>
      </c>
      <c r="E27"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brokerFeeBuilding</v>
      </c>
      <c r="F27" s="7" t="str">
        <f ca="1">IF(Table_Risk_125[[#This Row],[Header]]="Yes","",IF(Table_Risk_125[[#This Row],[Property]]&lt;&gt;"",Risk_1_Prefix&amp;SUBSTITUTE(Table_Risk_125[[#This Row],[Type]]," ","")&amp;SUBSTITUTE(Table_Risk_125[[#This Row],[Property]]," ",""),""))</f>
        <v>PBrokerFeeBrokerFeeBuilding</v>
      </c>
      <c r="G27"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50</v>
      </c>
      <c r="H27" s="7">
        <f ca="1">IF(OR(Table_Risk_125[[#This Row],[Header]]="Yes",Table_Risk_125[[#This Row],[Property]]=""),"",IF(OR(Table_Risk_125[[#This Row],[Text]]="true",Table_Risk_125[[#This Row],[Text]]="false",ISNUMBER(Table_Risk_125[[#This Row],[Text]])),Table_Risk_125[[#This Row],[Text]],""""&amp;Table_Risk_125[[#This Row],[Text]]&amp;""""))</f>
        <v>50</v>
      </c>
      <c r="I27"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"brokerFeeBuilding":50,</v>
      </c>
      <c r="J27" s="10">
        <f>IF(J11="Yes",INDEX(Table_Other_Rating_Factors[], MATCH("Broker Fee Building",Table_Other_Rating_Factors[Property], 0), MATCH("Value",Table_Other_Rating_Factors[#Headers],0)),0)</f>
        <v>50</v>
      </c>
      <c r="K27" s="7"/>
      <c r="L27" s="7"/>
      <c r="M27" s="7"/>
      <c r="N27" s="7"/>
    </row>
    <row r="28" spans="2:20" s="13" customFormat="1" ht="21" customHeight="1">
      <c r="B28" s="7" t="s">
        <v>464</v>
      </c>
      <c r="C28" s="7"/>
      <c r="D28"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Broker Fee</v>
      </c>
      <c r="E28"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brokerFeeLandlord</v>
      </c>
      <c r="F28" s="7" t="str">
        <f ca="1">IF(Table_Risk_125[[#This Row],[Header]]="Yes","",IF(Table_Risk_125[[#This Row],[Property]]&lt;&gt;"",Risk_1_Prefix&amp;SUBSTITUTE(Table_Risk_125[[#This Row],[Type]]," ","")&amp;SUBSTITUTE(Table_Risk_125[[#This Row],[Property]]," ",""),""))</f>
        <v>PBrokerFeeBrokerFeeLandlord</v>
      </c>
      <c r="G28"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25</v>
      </c>
      <c r="H28" s="7">
        <f ca="1">IF(OR(Table_Risk_125[[#This Row],[Header]]="Yes",Table_Risk_125[[#This Row],[Property]]=""),"",IF(OR(Table_Risk_125[[#This Row],[Text]]="true",Table_Risk_125[[#This Row],[Text]]="false",ISNUMBER(Table_Risk_125[[#This Row],[Text]])),Table_Risk_125[[#This Row],[Text]],""""&amp;Table_Risk_125[[#This Row],[Text]]&amp;""""))</f>
        <v>25</v>
      </c>
      <c r="I28"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"brokerFeeLandlord":25},</v>
      </c>
      <c r="J28" s="10">
        <f>INDEX(Table_Other_Rating_Factors[], MATCH("Broker Fee Landlord",Table_Other_Rating_Factors[Property], 0), MATCH("Value",Table_Other_Rating_Factors[#Headers],0))</f>
        <v>25</v>
      </c>
      <c r="K28" s="7"/>
      <c r="L28" s="7"/>
      <c r="M28" s="7"/>
      <c r="N28" s="7"/>
    </row>
    <row r="29" spans="2:20" ht="29.25" thickBot="1">
      <c r="B29" s="3" t="s">
        <v>465</v>
      </c>
      <c r="C29" s="3" t="s">
        <v>71</v>
      </c>
      <c r="D29" s="3"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
      </c>
      <c r="E29" s="3"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statutoryRates</v>
      </c>
      <c r="F29" s="3" t="str">
        <f>IF(Table_Risk_125[[#This Row],[Header]]="Yes","",IF(Table_Risk_125[[#This Row],[Property]]&lt;&gt;"",Risk_1_Prefix&amp;SUBSTITUTE(Table_Risk_125[[#This Row],[Type]]," ","")&amp;SUBSTITUTE(Table_Risk_125[[#This Row],[Property]]," ",""),""))</f>
        <v/>
      </c>
      <c r="G29" s="3" t="str">
        <f>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29" s="3" t="str">
        <f>IF(OR(Table_Risk_125[[#This Row],[Header]]="Yes",Table_Risk_125[[#This Row],[Property]]=""),"",IF(OR(Table_Risk_125[[#This Row],[Text]]="true",Table_Risk_125[[#This Row],[Text]]="false",ISNUMBER(Table_Risk_125[[#This Row],[Text]])),Table_Risk_125[[#This Row],[Text]],""""&amp;Table_Risk_125[[#This Row],[Text]]&amp;""""))</f>
        <v/>
      </c>
      <c r="I29" s="3"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"statutoryRates":{</v>
      </c>
      <c r="J29" s="3"/>
      <c r="K29" s="3"/>
      <c r="L29" s="3"/>
      <c r="M29" s="3"/>
      <c r="N29" s="3"/>
    </row>
    <row r="30" spans="2:20" s="13" customFormat="1" ht="21" hidden="1" customHeight="1">
      <c r="B30" s="7"/>
      <c r="C30" s="7"/>
      <c r="D30"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0"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
      </c>
      <c r="F30" s="7" t="str">
        <f>IF(Table_Risk_125[[#This Row],[Header]]="Yes","",IF(Table_Risk_125[[#This Row],[Property]]&lt;&gt;"",Risk_1_Prefix&amp;SUBSTITUTE(Table_Risk_125[[#This Row],[Type]]," ","")&amp;SUBSTITUTE(Table_Risk_125[[#This Row],[Property]]," ",""),""))</f>
        <v/>
      </c>
      <c r="G30"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30" s="7" t="str">
        <f>IF(OR(Table_Risk_125[[#This Row],[Header]]="Yes",Table_Risk_125[[#This Row],[Property]]=""),"",IF(OR(Table_Risk_125[[#This Row],[Text]]="true",Table_Risk_125[[#This Row],[Text]]="false",ISNUMBER(Table_Risk_125[[#This Row],[Text]])),Table_Risk_125[[#This Row],[Text]],""""&amp;Table_Risk_125[[#This Row],[Text]]&amp;""""))</f>
        <v/>
      </c>
      <c r="I30"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
      </c>
      <c r="J30" s="7"/>
      <c r="K30" s="7"/>
      <c r="L30" s="7"/>
      <c r="M30" s="7"/>
      <c r="N30" s="7"/>
    </row>
    <row r="31" spans="2:20" s="13" customFormat="1" ht="21" customHeight="1">
      <c r="B31" s="7" t="s">
        <v>466</v>
      </c>
      <c r="C31" s="7"/>
      <c r="D31"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1"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riskType</v>
      </c>
      <c r="F31" s="7" t="str">
        <f ca="1">IF(Table_Risk_125[[#This Row],[Header]]="Yes","",IF(Table_Risk_125[[#This Row],[Property]]&lt;&gt;"",Risk_1_Prefix&amp;SUBSTITUTE(Table_Risk_125[[#This Row],[Type]]," ","")&amp;SUBSTITUTE(Table_Risk_125[[#This Row],[Property]]," ",""),""))</f>
        <v>PStatutoryRateRiskType</v>
      </c>
      <c r="G31"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General</v>
      </c>
      <c r="H31" s="7" t="str">
        <f ca="1">IF(OR(Table_Risk_125[[#This Row],[Header]]="Yes",Table_Risk_125[[#This Row],[Property]]=""),"",IF(OR(Table_Risk_125[[#This Row],[Text]]="true",Table_Risk_125[[#This Row],[Text]]="false",ISNUMBER(Table_Risk_125[[#This Row],[Text]])),Table_Risk_125[[#This Row],[Text]],""""&amp;Table_Risk_125[[#This Row],[Text]]&amp;""""))</f>
        <v>"General"</v>
      </c>
      <c r="I31"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"riskType":"General",</v>
      </c>
      <c r="J31" s="7" t="s">
        <v>467</v>
      </c>
      <c r="K31" s="7" t="s">
        <v>467</v>
      </c>
      <c r="L31" s="7" t="s">
        <v>467</v>
      </c>
      <c r="M31" s="7" t="s">
        <v>467</v>
      </c>
      <c r="N31" s="7" t="s">
        <v>467</v>
      </c>
    </row>
    <row r="32" spans="2:20" s="13" customFormat="1" ht="21" customHeight="1">
      <c r="B32" s="8" t="s">
        <v>468</v>
      </c>
      <c r="C32" s="7"/>
      <c r="D32"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2"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ESLApplicability</v>
      </c>
      <c r="F32" s="7" t="str">
        <f ca="1">IF(Table_Risk_125[[#This Row],[Header]]="Yes","",IF(Table_Risk_125[[#This Row],[Property]]&lt;&gt;"",Risk_1_Prefix&amp;SUBSTITUTE(Table_Risk_125[[#This Row],[Type]]," ","")&amp;SUBSTITUTE(Table_Risk_125[[#This Row],[Property]]," ",""),""))</f>
        <v>PStatutoryRateESLApplicability</v>
      </c>
      <c r="G32"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Applicable</v>
      </c>
      <c r="H32" s="7" t="str">
        <f ca="1">IF(OR(Table_Risk_125[[#This Row],[Header]]="Yes",Table_Risk_125[[#This Row],[Property]]=""),"",IF(OR(Table_Risk_125[[#This Row],[Text]]="true",Table_Risk_125[[#This Row],[Text]]="false",ISNUMBER(Table_Risk_125[[#This Row],[Text]])),Table_Risk_125[[#This Row],[Text]],""""&amp;Table_Risk_125[[#This Row],[Text]]&amp;""""))</f>
        <v>"Applicable"</v>
      </c>
      <c r="I32"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"ESLApplicability":"Applicable",</v>
      </c>
      <c r="J32" s="7" t="s">
        <v>469</v>
      </c>
      <c r="K32" s="7" t="s">
        <v>470</v>
      </c>
      <c r="L32" s="7" t="s">
        <v>470</v>
      </c>
      <c r="M32" s="7" t="s">
        <v>470</v>
      </c>
      <c r="N32" s="7" t="s">
        <v>470</v>
      </c>
    </row>
    <row r="33" spans="2:14" s="13" customFormat="1" ht="21" customHeight="1">
      <c r="B33" s="7" t="s">
        <v>471</v>
      </c>
      <c r="C33" s="7"/>
      <c r="D33"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3"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jurisdiction</v>
      </c>
      <c r="F33" s="7" t="str">
        <f ca="1">IF(Table_Risk_125[[#This Row],[Header]]="Yes","",IF(Table_Risk_125[[#This Row],[Property]]&lt;&gt;"",Risk_1_Prefix&amp;SUBSTITUTE(Table_Risk_125[[#This Row],[Type]]," ","")&amp;SUBSTITUTE(Table_Risk_125[[#This Row],[Property]]," ",""),""))</f>
        <v>PStatutoryRateJurisdiction</v>
      </c>
      <c r="G33"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NSW</v>
      </c>
      <c r="H33" s="7" t="str">
        <f ca="1">IF(OR(Table_Risk_125[[#This Row],[Header]]="Yes",Table_Risk_125[[#This Row],[Property]]=""),"",IF(OR(Table_Risk_125[[#This Row],[Text]]="true",Table_Risk_125[[#This Row],[Text]]="false",ISNUMBER(Table_Risk_125[[#This Row],[Text]])),Table_Risk_125[[#This Row],[Text]],""""&amp;Table_Risk_125[[#This Row],[Text]]&amp;""""))</f>
        <v>"NSW"</v>
      </c>
      <c r="I33"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"jurisdiction":"NSW",</v>
      </c>
      <c r="J33" s="7" t="str">
        <f t="shared" ref="J33:N34" si="0">J14</f>
        <v>NSW</v>
      </c>
      <c r="K33" s="7" t="str">
        <f t="shared" si="0"/>
        <v>NSW</v>
      </c>
      <c r="L33" s="7" t="str">
        <f t="shared" si="0"/>
        <v>ACT</v>
      </c>
      <c r="M33" s="7" t="str">
        <f t="shared" si="0"/>
        <v>QLD</v>
      </c>
      <c r="N33" s="7" t="str">
        <f t="shared" si="0"/>
        <v>VIC</v>
      </c>
    </row>
    <row r="34" spans="2:14" s="13" customFormat="1" ht="21" customHeight="1">
      <c r="B34" s="8" t="s">
        <v>198</v>
      </c>
      <c r="C34" s="7"/>
      <c r="D34"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4"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policyStartDate</v>
      </c>
      <c r="F34" s="7" t="str">
        <f ca="1">IF(Table_Risk_125[[#This Row],[Header]]="Yes","",IF(Table_Risk_125[[#This Row],[Property]]&lt;&gt;"",Risk_1_Prefix&amp;SUBSTITUTE(Table_Risk_125[[#This Row],[Type]]," ","")&amp;SUBSTITUTE(Table_Risk_125[[#This Row],[Property]]," ",""),""))</f>
        <v>PStatutoryRatePolicyStartDate</v>
      </c>
      <c r="G34"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43589</v>
      </c>
      <c r="H34" s="7">
        <f ca="1">IF(OR(Table_Risk_125[[#This Row],[Header]]="Yes",Table_Risk_125[[#This Row],[Property]]=""),"",IF(OR(Table_Risk_125[[#This Row],[Text]]="true",Table_Risk_125[[#This Row],[Text]]="false",ISNUMBER(Table_Risk_125[[#This Row],[Text]])),Table_Risk_125[[#This Row],[Text]],""""&amp;Table_Risk_125[[#This Row],[Text]]&amp;""""))</f>
        <v>43589</v>
      </c>
      <c r="I34"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"policyStartDate":43589,</v>
      </c>
      <c r="J34" s="25">
        <f t="shared" ca="1" si="0"/>
        <v>43589</v>
      </c>
      <c r="K34" s="25">
        <f t="shared" si="0"/>
        <v>42948</v>
      </c>
      <c r="L34" s="25">
        <f t="shared" si="0"/>
        <v>42948</v>
      </c>
      <c r="M34" s="25">
        <f t="shared" si="0"/>
        <v>42948</v>
      </c>
      <c r="N34" s="25">
        <f t="shared" si="0"/>
        <v>42948</v>
      </c>
    </row>
    <row r="35" spans="2:14" s="13" customFormat="1" ht="21" customHeight="1">
      <c r="B35" s="7" t="s">
        <v>472</v>
      </c>
      <c r="C35" s="7"/>
      <c r="D35"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5"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ESLRate</v>
      </c>
      <c r="F35" s="7" t="str">
        <f ca="1">IF(Table_Risk_125[[#This Row],[Header]]="Yes","",IF(Table_Risk_125[[#This Row],[Property]]&lt;&gt;"",Risk_1_Prefix&amp;SUBSTITUTE(Table_Risk_125[[#This Row],[Type]]," ","")&amp;SUBSTITUTE(Table_Risk_125[[#This Row],[Property]]," ",""),""))</f>
        <v>PStatutoryRateESLRate</v>
      </c>
      <c r="G35"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0.1</v>
      </c>
      <c r="H35" s="7">
        <f ca="1">IF(OR(Table_Risk_125[[#This Row],[Header]]="Yes",Table_Risk_125[[#This Row],[Property]]=""),"",IF(OR(Table_Risk_125[[#This Row],[Text]]="true",Table_Risk_125[[#This Row],[Text]]="false",ISNUMBER(Table_Risk_125[[#This Row],[Text]])),Table_Risk_125[[#This Row],[Text]],""""&amp;Table_Risk_125[[#This Row],[Text]]&amp;""""))</f>
        <v>0.1</v>
      </c>
      <c r="I35"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"ESLRate":0.1,</v>
      </c>
      <c r="J35" s="17">
        <f t="array" aca="1" ref="J35" ca="1">IF(AND(Risk_1_ESL="Applicable",NOT(ISNA(MATCH(J33,Table_Statutory_Rates[#Headers],0)))),
INDEX(
Table_Statutory_Rates[],
MATCH(1,(Table_Statutory_Rates[Type]="ESL")*(Table_Statutory_Rates[Next Value]&gt;J34),0),
MATCH(J33,Table_Statutory_Rates[#Headers],0)
),0)</f>
        <v>0.1</v>
      </c>
      <c r="K35" s="17">
        <f t="array" aca="1" ref="K35" ca="1">IF(AND(Risk_1_ESL="Applicable",NOT(ISNA(MATCH(K33,Table_Statutory_Rates[#Headers],0)))),
INDEX(
Table_Statutory_Rates[],
MATCH(1,(Table_Statutory_Rates[Type]="ESL")*(Table_Statutory_Rates[Next Value]&gt;K34),0),
MATCH(K33,Table_Statutory_Rates[#Headers],0)
),0)</f>
        <v>0.1</v>
      </c>
      <c r="L35" s="17">
        <f t="array" aca="1" ref="L35" ca="1">IF(AND(Risk_1_ESL="Applicable",NOT(ISNA(MATCH(L33,Table_Statutory_Rates[#Headers],0)))),
INDEX(
Table_Statutory_Rates[],
MATCH(1,(Table_Statutory_Rates[Type]="ESL")*(Table_Statutory_Rates[Next Value]&gt;L34),0),
MATCH(L33,Table_Statutory_Rates[#Headers],0)
),0)</f>
        <v>0</v>
      </c>
      <c r="M35" s="17">
        <f t="array" aca="1" ref="M35" ca="1">IF(AND(Risk_1_ESL="Applicable",NOT(ISNA(MATCH(M33,Table_Statutory_Rates[#Headers],0)))),
INDEX(
Table_Statutory_Rates[],
MATCH(1,(Table_Statutory_Rates[Type]="ESL")*(Table_Statutory_Rates[Next Value]&gt;M34),0),
MATCH(M33,Table_Statutory_Rates[#Headers],0)
),0)</f>
        <v>0</v>
      </c>
      <c r="N35" s="17">
        <f t="array" aca="1" ref="N35" ca="1">IF(AND(Risk_1_ESL="Applicable",NOT(ISNA(MATCH(N33,Table_Statutory_Rates[#Headers],0)))),
INDEX(
Table_Statutory_Rates[],
MATCH(1,(Table_Statutory_Rates[Type]="ESL")*(Table_Statutory_Rates[Next Value]&gt;N34),0),
MATCH(N33,Table_Statutory_Rates[#Headers],0)
),0)</f>
        <v>0</v>
      </c>
    </row>
    <row r="36" spans="2:14" s="13" customFormat="1" ht="21" customHeight="1">
      <c r="B36" s="7" t="s">
        <v>473</v>
      </c>
      <c r="C36" s="7"/>
      <c r="D36"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6"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GSTRate</v>
      </c>
      <c r="F36" s="7" t="str">
        <f ca="1">IF(Table_Risk_125[[#This Row],[Header]]="Yes","",IF(Table_Risk_125[[#This Row],[Property]]&lt;&gt;"",Risk_1_Prefix&amp;SUBSTITUTE(Table_Risk_125[[#This Row],[Type]]," ","")&amp;SUBSTITUTE(Table_Risk_125[[#This Row],[Property]]," ",""),""))</f>
        <v>PStatutoryRateGSTRate</v>
      </c>
      <c r="G36"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0.1</v>
      </c>
      <c r="H36" s="7">
        <f ca="1">IF(OR(Table_Risk_125[[#This Row],[Header]]="Yes",Table_Risk_125[[#This Row],[Property]]=""),"",IF(OR(Table_Risk_125[[#This Row],[Text]]="true",Table_Risk_125[[#This Row],[Text]]="false",ISNUMBER(Table_Risk_125[[#This Row],[Text]])),Table_Risk_125[[#This Row],[Text]],""""&amp;Table_Risk_125[[#This Row],[Text]]&amp;""""))</f>
        <v>0.1</v>
      </c>
      <c r="I36"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"GSTRate":0.1,</v>
      </c>
      <c r="J36" s="17">
        <f t="array" aca="1" ref="J36" ca="1">IF(NOT(ISNA(MATCH(J33,Table_Statutory_Rates[#Headers],0))),
INDEX(
Table_Statutory_Rates[],
MATCH(1,(Table_Statutory_Rates[Type]="GST")*(Table_Statutory_Rates[Next Value]&gt;J34),0),
MATCH(J33,Table_Statutory_Rates[#Headers],0)
),0)</f>
        <v>0.1</v>
      </c>
      <c r="K36" s="17">
        <f t="array" aca="1" ref="K36" ca="1">IF(NOT(ISNA(MATCH(K33,Table_Statutory_Rates[#Headers],0))),
INDEX(
Table_Statutory_Rates[],
MATCH(1,(Table_Statutory_Rates[Type]="GST")*(Table_Statutory_Rates[Next Value]&gt;K34),0),
MATCH(K33,Table_Statutory_Rates[#Headers],0)
),0)</f>
        <v>0.1</v>
      </c>
      <c r="L36" s="17">
        <f t="array" aca="1" ref="L36" ca="1">IF(NOT(ISNA(MATCH(L33,Table_Statutory_Rates[#Headers],0))),
INDEX(
Table_Statutory_Rates[],
MATCH(1,(Table_Statutory_Rates[Type]="GST")*(Table_Statutory_Rates[Next Value]&gt;L34),0),
MATCH(L33,Table_Statutory_Rates[#Headers],0)
),0)</f>
        <v>0.1</v>
      </c>
      <c r="M36" s="17">
        <f t="array" aca="1" ref="M36" ca="1">IF(NOT(ISNA(MATCH(M33,Table_Statutory_Rates[#Headers],0))),
INDEX(
Table_Statutory_Rates[],
MATCH(1,(Table_Statutory_Rates[Type]="GST")*(Table_Statutory_Rates[Next Value]&gt;M34),0),
MATCH(M33,Table_Statutory_Rates[#Headers],0)
),0)</f>
        <v>0.1</v>
      </c>
      <c r="N36" s="17">
        <f t="array" aca="1" ref="N36" ca="1">IF(NOT(ISNA(MATCH(N33,Table_Statutory_Rates[#Headers],0))),
INDEX(
Table_Statutory_Rates[],
MATCH(1,(Table_Statutory_Rates[Type]="GST")*(Table_Statutory_Rates[Next Value]&gt;N34),0),
MATCH(N33,Table_Statutory_Rates[#Headers],0)
),0)</f>
        <v>0.1</v>
      </c>
    </row>
    <row r="37" spans="2:14" s="13" customFormat="1" ht="21" customHeight="1">
      <c r="B37" s="7" t="s">
        <v>474</v>
      </c>
      <c r="C37" s="7"/>
      <c r="D37"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Statutory Rate</v>
      </c>
      <c r="E37"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SDRate</v>
      </c>
      <c r="F37" s="7" t="str">
        <f ca="1">IF(Table_Risk_125[[#This Row],[Header]]="Yes","",IF(Table_Risk_125[[#This Row],[Property]]&lt;&gt;"",Risk_1_Prefix&amp;SUBSTITUTE(Table_Risk_125[[#This Row],[Type]]," ","")&amp;SUBSTITUTE(Table_Risk_125[[#This Row],[Property]]," ",""),""))</f>
        <v>PStatutoryRateSDRate</v>
      </c>
      <c r="G37"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0.09</v>
      </c>
      <c r="H37" s="7">
        <f ca="1">IF(OR(Table_Risk_125[[#This Row],[Header]]="Yes",Table_Risk_125[[#This Row],[Property]]=""),"",IF(OR(Table_Risk_125[[#This Row],[Text]]="true",Table_Risk_125[[#This Row],[Text]]="false",ISNUMBER(Table_Risk_125[[#This Row],[Text]])),Table_Risk_125[[#This Row],[Text]],""""&amp;Table_Risk_125[[#This Row],[Text]]&amp;""""))</f>
        <v>0.09</v>
      </c>
      <c r="I37"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"SDRate":0.09},</v>
      </c>
      <c r="J37" s="17">
        <f t="array" aca="1" ref="J37" ca="1">IF(NOT(ISNA(MATCH(J33,Table_Statutory_Rates[#Headers],0))),
INDEX(
Table_Statutory_Rates[],
MATCH(1,(Table_Statutory_Rates[Type]=Risk_1_Type)*(Table_Statutory_Rates[Next Value]&gt;J34),0),
MATCH(J33,Table_Statutory_Rates[#Headers],0)
),0)</f>
        <v>0.09</v>
      </c>
      <c r="K37" s="17">
        <f t="array" aca="1" ref="K37" ca="1">IF(NOT(ISNA(MATCH(K33,Table_Statutory_Rates[#Headers],0))),
INDEX(
Table_Statutory_Rates[],
MATCH(1,(Table_Statutory_Rates[Type]=Risk_1_Type)*(Table_Statutory_Rates[Next Value]&gt;K34),0),
MATCH(K33,Table_Statutory_Rates[#Headers],0)
),0)</f>
        <v>0.09</v>
      </c>
      <c r="L37" s="17">
        <f t="array" aca="1" ref="L37" ca="1">IF(NOT(ISNA(MATCH(L33,Table_Statutory_Rates[#Headers],0))),
INDEX(
Table_Statutory_Rates[],
MATCH(1,(Table_Statutory_Rates[Type]=Risk_1_Type)*(Table_Statutory_Rates[Next Value]&gt;L34),0),
MATCH(L33,Table_Statutory_Rates[#Headers],0)
),0)</f>
        <v>0</v>
      </c>
      <c r="M37" s="17">
        <f t="array" aca="1" ref="M37" ca="1">IF(NOT(ISNA(MATCH(M33,Table_Statutory_Rates[#Headers],0))),
INDEX(
Table_Statutory_Rates[],
MATCH(1,(Table_Statutory_Rates[Type]=Risk_1_Type)*(Table_Statutory_Rates[Next Value]&gt;M34),0),
MATCH(M33,Table_Statutory_Rates[#Headers],0)
),0)</f>
        <v>0.09</v>
      </c>
      <c r="N37" s="17">
        <f t="array" aca="1" ref="N37" ca="1">IF(NOT(ISNA(MATCH(N33,Table_Statutory_Rates[#Headers],0))),
INDEX(
Table_Statutory_Rates[],
MATCH(1,(Table_Statutory_Rates[Type]=Risk_1_Type)*(Table_Statutory_Rates[Next Value]&gt;N34),0),
MATCH(N33,Table_Statutory_Rates[#Headers],0)
),0)</f>
        <v>0.1</v>
      </c>
    </row>
    <row r="38" spans="2:14" ht="29.25" thickBot="1">
      <c r="B38" s="3" t="s">
        <v>475</v>
      </c>
      <c r="C38" s="3" t="s">
        <v>71</v>
      </c>
      <c r="D38" s="3"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
      </c>
      <c r="E38" s="3"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payment</v>
      </c>
      <c r="F38" s="3" t="str">
        <f>IF(Table_Risk_125[[#This Row],[Header]]="Yes","",IF(Table_Risk_125[[#This Row],[Property]]&lt;&gt;"",Risk_1_Prefix&amp;SUBSTITUTE(Table_Risk_125[[#This Row],[Type]]," ","")&amp;SUBSTITUTE(Table_Risk_125[[#This Row],[Property]]," ",""),""))</f>
        <v/>
      </c>
      <c r="G38" s="3" t="str">
        <f>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38" s="3" t="str">
        <f>IF(OR(Table_Risk_125[[#This Row],[Header]]="Yes",Table_Risk_125[[#This Row],[Property]]=""),"",IF(OR(Table_Risk_125[[#This Row],[Text]]="true",Table_Risk_125[[#This Row],[Text]]="false",ISNUMBER(Table_Risk_125[[#This Row],[Text]])),Table_Risk_125[[#This Row],[Text]],""""&amp;Table_Risk_125[[#This Row],[Text]]&amp;""""))</f>
        <v/>
      </c>
      <c r="I38" s="3"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"payment":{</v>
      </c>
      <c r="J38" s="3"/>
      <c r="K38" s="3"/>
      <c r="L38" s="3"/>
      <c r="M38" s="3"/>
      <c r="N38" s="3"/>
    </row>
    <row r="39" spans="2:14" s="13" customFormat="1" ht="21" hidden="1" customHeight="1">
      <c r="B39" s="7"/>
      <c r="C39" s="7"/>
      <c r="D39"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Payment</v>
      </c>
      <c r="E39"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
      </c>
      <c r="F39" s="7" t="str">
        <f>IF(Table_Risk_125[[#This Row],[Header]]="Yes","",IF(Table_Risk_125[[#This Row],[Property]]&lt;&gt;"",Risk_1_Prefix&amp;SUBSTITUTE(Table_Risk_125[[#This Row],[Type]]," ","")&amp;SUBSTITUTE(Table_Risk_125[[#This Row],[Property]]," ",""),""))</f>
        <v/>
      </c>
      <c r="G39" s="7" t="str">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
      </c>
      <c r="H39" s="7" t="str">
        <f>IF(OR(Table_Risk_125[[#This Row],[Header]]="Yes",Table_Risk_125[[#This Row],[Property]]=""),"",IF(OR(Table_Risk_125[[#This Row],[Text]]="true",Table_Risk_125[[#This Row],[Text]]="false",ISNUMBER(Table_Risk_125[[#This Row],[Text]])),Table_Risk_125[[#This Row],[Text]],""""&amp;Table_Risk_125[[#This Row],[Text]]&amp;""""))</f>
        <v/>
      </c>
      <c r="I39"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
      </c>
      <c r="J39" s="7"/>
      <c r="K39" s="7"/>
      <c r="L39" s="7"/>
      <c r="M39" s="7"/>
      <c r="N39" s="7"/>
    </row>
    <row r="40" spans="2:14" s="13" customFormat="1" ht="21" customHeight="1">
      <c r="B40" s="7" t="s">
        <v>449</v>
      </c>
      <c r="C40" s="7"/>
      <c r="D40"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Payment</v>
      </c>
      <c r="E40"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premium</v>
      </c>
      <c r="F40" s="7" t="str">
        <f ca="1">IF(Table_Risk_125[[#This Row],[Header]]="Yes","",IF(Table_Risk_125[[#This Row],[Property]]&lt;&gt;"",Risk_1_Prefix&amp;SUBSTITUTE(Table_Risk_125[[#This Row],[Type]]," ","")&amp;SUBSTITUTE(Table_Risk_125[[#This Row],[Property]]," ",""),""))</f>
        <v>PPaymentPremium</v>
      </c>
      <c r="G40"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409.9</v>
      </c>
      <c r="H40" s="7">
        <f ca="1">IF(OR(Table_Risk_125[[#This Row],[Header]]="Yes",Table_Risk_125[[#This Row],[Property]]=""),"",IF(OR(Table_Risk_125[[#This Row],[Text]]="true",Table_Risk_125[[#This Row],[Text]]="false",ISNUMBER(Table_Risk_125[[#This Row],[Text]])),Table_Risk_125[[#This Row],[Text]],""""&amp;Table_Risk_125[[#This Row],[Text]]&amp;""""))</f>
        <v>409.9</v>
      </c>
      <c r="I40"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"premium":409.9,</v>
      </c>
      <c r="J40" s="28">
        <f>J24</f>
        <v>409.9</v>
      </c>
      <c r="K40" s="28" t="e">
        <f>#REF!</f>
        <v>#REF!</v>
      </c>
      <c r="L40" s="28" t="e">
        <f>#REF!</f>
        <v>#REF!</v>
      </c>
      <c r="M40" s="28" t="e">
        <f>#REF!</f>
        <v>#REF!</v>
      </c>
      <c r="N40" s="28" t="e">
        <f>#REF!</f>
        <v>#REF!</v>
      </c>
    </row>
    <row r="41" spans="2:14" s="13" customFormat="1" ht="21" customHeight="1">
      <c r="B41" s="7" t="s">
        <v>476</v>
      </c>
      <c r="C41" s="7"/>
      <c r="D41"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Payment</v>
      </c>
      <c r="E41"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ESL</v>
      </c>
      <c r="F41" s="7" t="str">
        <f ca="1">IF(Table_Risk_125[[#This Row],[Header]]="Yes","",IF(Table_Risk_125[[#This Row],[Property]]&lt;&gt;"",Risk_1_Prefix&amp;SUBSTITUTE(Table_Risk_125[[#This Row],[Type]]," ","")&amp;SUBSTITUTE(Table_Risk_125[[#This Row],[Property]]," ",""),""))</f>
        <v>PPaymentESL</v>
      </c>
      <c r="G41"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40.99</v>
      </c>
      <c r="H41" s="7">
        <f ca="1">IF(OR(Table_Risk_125[[#This Row],[Header]]="Yes",Table_Risk_125[[#This Row],[Property]]=""),"",IF(OR(Table_Risk_125[[#This Row],[Text]]="true",Table_Risk_125[[#This Row],[Text]]="false",ISNUMBER(Table_Risk_125[[#This Row],[Text]])),Table_Risk_125[[#This Row],[Text]],""""&amp;Table_Risk_125[[#This Row],[Text]]&amp;""""))</f>
        <v>40.99</v>
      </c>
      <c r="I41"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"ESL":40.99,</v>
      </c>
      <c r="J41" s="10">
        <f ca="1">J40*J35</f>
        <v>40.99</v>
      </c>
      <c r="K41" s="10" t="e">
        <f t="shared" ref="K41:N41" ca="1" si="1">K40*K35</f>
        <v>#REF!</v>
      </c>
      <c r="L41" s="10" t="e">
        <f t="shared" ca="1" si="1"/>
        <v>#REF!</v>
      </c>
      <c r="M41" s="10" t="e">
        <f t="shared" ca="1" si="1"/>
        <v>#REF!</v>
      </c>
      <c r="N41" s="10" t="e">
        <f t="shared" ca="1" si="1"/>
        <v>#REF!</v>
      </c>
    </row>
    <row r="42" spans="2:14" s="13" customFormat="1" ht="21" customHeight="1">
      <c r="B42" s="7" t="s">
        <v>477</v>
      </c>
      <c r="C42" s="7"/>
      <c r="D42"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Payment</v>
      </c>
      <c r="E42"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GST</v>
      </c>
      <c r="F42" s="7" t="str">
        <f ca="1">IF(Table_Risk_125[[#This Row],[Header]]="Yes","",IF(Table_Risk_125[[#This Row],[Property]]&lt;&gt;"",Risk_1_Prefix&amp;SUBSTITUTE(Table_Risk_125[[#This Row],[Type]]," ","")&amp;SUBSTITUTE(Table_Risk_125[[#This Row],[Property]]," ",""),""))</f>
        <v>PPaymentGST</v>
      </c>
      <c r="G42"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45.088999999999999</v>
      </c>
      <c r="H42" s="7">
        <f ca="1">IF(OR(Table_Risk_125[[#This Row],[Header]]="Yes",Table_Risk_125[[#This Row],[Property]]=""),"",IF(OR(Table_Risk_125[[#This Row],[Text]]="true",Table_Risk_125[[#This Row],[Text]]="false",ISNUMBER(Table_Risk_125[[#This Row],[Text]])),Table_Risk_125[[#This Row],[Text]],""""&amp;Table_Risk_125[[#This Row],[Text]]&amp;""""))</f>
        <v>45.088999999999999</v>
      </c>
      <c r="I42"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"GST":45.089,</v>
      </c>
      <c r="J42" s="32">
        <f ca="1">SUM(J40:J41)*J36</f>
        <v>45.088999999999999</v>
      </c>
      <c r="K42" s="32" t="e">
        <f t="shared" ref="K42:N42" ca="1" si="2">SUM(K40:K41)*K36</f>
        <v>#REF!</v>
      </c>
      <c r="L42" s="32" t="e">
        <f t="shared" ca="1" si="2"/>
        <v>#REF!</v>
      </c>
      <c r="M42" s="32" t="e">
        <f t="shared" ca="1" si="2"/>
        <v>#REF!</v>
      </c>
      <c r="N42" s="32" t="e">
        <f t="shared" ca="1" si="2"/>
        <v>#REF!</v>
      </c>
    </row>
    <row r="43" spans="2:14" s="13" customFormat="1" ht="21" customHeight="1">
      <c r="B43" s="7" t="s">
        <v>478</v>
      </c>
      <c r="C43" s="7"/>
      <c r="D43"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Payment</v>
      </c>
      <c r="E43"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SD</v>
      </c>
      <c r="F43" s="7" t="str">
        <f ca="1">IF(Table_Risk_125[[#This Row],[Header]]="Yes","",IF(Table_Risk_125[[#This Row],[Property]]&lt;&gt;"",Risk_1_Prefix&amp;SUBSTITUTE(Table_Risk_125[[#This Row],[Type]]," ","")&amp;SUBSTITUTE(Table_Risk_125[[#This Row],[Property]]," ",""),""))</f>
        <v>PPaymentSD</v>
      </c>
      <c r="G43"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44.638109999999998</v>
      </c>
      <c r="H43" s="7">
        <f ca="1">IF(OR(Table_Risk_125[[#This Row],[Header]]="Yes",Table_Risk_125[[#This Row],[Property]]=""),"",IF(OR(Table_Risk_125[[#This Row],[Text]]="true",Table_Risk_125[[#This Row],[Text]]="false",ISNUMBER(Table_Risk_125[[#This Row],[Text]])),Table_Risk_125[[#This Row],[Text]],""""&amp;Table_Risk_125[[#This Row],[Text]]&amp;""""))</f>
        <v>44.638109999999998</v>
      </c>
      <c r="I43"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"SD":44.63811,</v>
      </c>
      <c r="J43" s="32">
        <f ca="1">SUM(J40:J42)*J37</f>
        <v>44.638109999999998</v>
      </c>
      <c r="K43" s="32" t="e">
        <f t="shared" ref="K43:N43" ca="1" si="3">SUM(K40:K42)*K37</f>
        <v>#REF!</v>
      </c>
      <c r="L43" s="32" t="e">
        <f t="shared" ca="1" si="3"/>
        <v>#REF!</v>
      </c>
      <c r="M43" s="32" t="e">
        <f t="shared" ca="1" si="3"/>
        <v>#REF!</v>
      </c>
      <c r="N43" s="32" t="e">
        <f t="shared" ca="1" si="3"/>
        <v>#REF!</v>
      </c>
    </row>
    <row r="44" spans="2:14" s="13" customFormat="1" ht="21" customHeight="1">
      <c r="B44" s="7" t="s">
        <v>313</v>
      </c>
      <c r="C44" s="7"/>
      <c r="D44" s="7" t="str">
        <f ca="1">IF(Table_Risk_125[[#This Row],[Header]]="Yes","",IF(INDIRECT(SUBSTITUTE(ADDRESS(1,COLUMN(),4),"1","")&amp;ROW()-1)="",IF(RIGHT(INDIRECT(SUBSTITUTE(ADDRESS(1,COLUMN(Table_Risk_125[[#This Row],[Property]]),4),"1","")&amp;ROW()-1),1)="s",LEFT(INDIRECT(SUBSTITUTE(ADDRESS(1,COLUMN(Table_Risk_125[[#This Row],[Property]]),4),"1","")&amp;ROW()-1),LEN(INDIRECT(SUBSTITUTE(ADDRESS(1,COLUMN(Table_Risk_125[[#This Row],[Property]]),4),"1","")&amp;ROW()-1))-1),INDIRECT(SUBSTITUTE(ADDRESS(1,COLUMN(Table_Risk_125[[#This Row],[Property]]),4),"1","")&amp;ROW()-1)),INDIRECT(SUBSTITUTE(ADDRESS(1,COLUMN(),4),"1","")&amp;ROW()-1)))</f>
        <v>Payment</v>
      </c>
      <c r="E44" s="7" t="str">
        <f>IF(Table_Risk_125[[#This Row],[Property]]&lt;&gt;"",SUBSTITUTE(IF(EXACT(UPPER(Table_Risk_125[[#This Row],[Property]]),Table_Risk_125[[#This Row],[Property]]),Table_Risk_125[[#This Row],[Property]],IF(EXACT(UPPER(RIGHT(LEFT(Table_Risk_125[[#This Row],[Property]],2),1)),RIGHT(LEFT(Table_Risk_125[[#This Row],[Property]],2),1)),Table_Risk_125[[#This Row],[Property]],LOWER(LEFT(Table_Risk_125[[#This Row],[Property]],1))&amp;RIGHT(Table_Risk_125[[#This Row],[Property]],LEN(Table_Risk_125[[#This Row],[Property]])-1)))," ",""),"")</f>
        <v>total</v>
      </c>
      <c r="F44" s="7" t="str">
        <f ca="1">IF(Table_Risk_125[[#This Row],[Header]]="Yes","",IF(Table_Risk_125[[#This Row],[Property]]&lt;&gt;"",Risk_1_Prefix&amp;SUBSTITUTE(Table_Risk_125[[#This Row],[Type]]," ","")&amp;SUBSTITUTE(Table_Risk_125[[#This Row],[Property]]," ",""),""))</f>
        <v>PPaymentTotal</v>
      </c>
      <c r="G44" s="7">
        <f ca="1">IF(Table_Risk_125[[#This Row],[Header]]&lt;&gt;"Yes",IF(AND(Table_Risk_125[[#This Row],[Type]]="Rating Factor",Table_Risk_125[[#This Row],[Property]]&lt;&gt;""),IF(INDEX(Table_Question_Sets[Value],MATCH(Table_Risk_125[[#This Row],[Property]],Table_Question_Sets[Property],0),0)&lt;&gt;"",INDEX(Table_Question_Sets[Value],MATCH(Table_Risk_125[[#This Row],[Property]],Table_Question_Sets[Property],0),0),
IF(Table_Risk_125[[#This Row],[Value]]="","",IF(Table_Risk_125[[#This Row],[Value]]=TRUE,"true",IF(Table_Risk_125[[#This Row],[Value]]=FALSE,"false",IF(ISNUMBER(Table_Risk_125[[#This Row],[Value]]),VALUE(Table_Risk_125[[#This Row],[Value]]),Table_Risk_125[[#This Row],[Value]]))))),
IF(Table_Risk_125[[#This Row],[Value]]="","",IF(Table_Risk_125[[#This Row],[Value]]=TRUE,"true",IF(Table_Risk_125[[#This Row],[Value]]=FALSE,"false",IF(ISNUMBER(Table_Risk_125[[#This Row],[Value]]),VALUE(Table_Risk_125[[#This Row],[Value]]),Table_Risk_125[[#This Row],[Value]]))))
),"")</f>
        <v>540.61711000000003</v>
      </c>
      <c r="H44" s="7">
        <f ca="1">IF(OR(Table_Risk_125[[#This Row],[Header]]="Yes",Table_Risk_125[[#This Row],[Property]]=""),"",IF(OR(Table_Risk_125[[#This Row],[Text]]="true",Table_Risk_125[[#This Row],[Text]]="false",ISNUMBER(Table_Risk_125[[#This Row],[Text]])),Table_Risk_125[[#This Row],[Text]],""""&amp;Table_Risk_125[[#This Row],[Text]]&amp;""""))</f>
        <v>540.61711000000003</v>
      </c>
      <c r="I44" s="7" t="str">
        <f ca="1">IF(Table_Risk_125[[#This Row],[Header]]="Yes",
"""" &amp; Table_Risk_125[[#This Row],[Key]] &amp; """:{",
IF(Table_Risk_125[[#This Row],[Property]]&lt;&gt;"",""""&amp;Table_Risk_125[[#This Row],[Key]]&amp;""":"&amp;Table_Risk_125[[#This Row],[String]]&amp;IF(INDIRECT(SUBSTITUTE(ADDRESS(1,COLUMN(Table_Risk_125[[#This Row],[Type]]),4),"1","")&amp;ROW(Table_Risk_125[[#This Row],[Value]])+1)="","}"&amp;IF(INDIRECT(SUBSTITUTE(ADDRESS(1,COLUMN(Table_Risk_125[[#This Row],[Property]]),4),"1","")&amp;ROW(Table_Risk_125[[#This Row],[Value]])+1)="","",","),","),"")
)</f>
        <v>"total":540.61711}</v>
      </c>
      <c r="J44" s="10">
        <f ca="1">SUM(J40:J43)</f>
        <v>540.61711000000003</v>
      </c>
      <c r="K44" s="10" t="e">
        <f t="shared" ref="K44:N44" si="4">SUM(K40:K43)</f>
        <v>#REF!</v>
      </c>
      <c r="L44" s="10" t="e">
        <f t="shared" si="4"/>
        <v>#REF!</v>
      </c>
      <c r="M44" s="10" t="e">
        <f t="shared" si="4"/>
        <v>#REF!</v>
      </c>
      <c r="N44" s="10" t="e">
        <f t="shared" si="4"/>
        <v>#REF!</v>
      </c>
    </row>
  </sheetData>
  <sheetProtection insertRows="0" deleteRows="0"/>
  <conditionalFormatting sqref="J17:N18">
    <cfRule type="cellIs" dxfId="350" priority="1" operator="equal">
      <formula>FALSE</formula>
    </cfRule>
  </conditionalFormatting>
  <dataValidations count="4">
    <dataValidation type="list" allowBlank="1" showInputMessage="1" showErrorMessage="1" sqref="B10:B15" xr:uid="{CB9E049C-C922-4112-A184-C4A8AD47E5D4}">
      <formula1>Select_Rating_Factor</formula1>
    </dataValidation>
    <dataValidation type="list" allowBlank="1" showInputMessage="1" showErrorMessage="1" sqref="K10:N11" xr:uid="{48E2D6D2-819F-49F9-BA81-BC0551D4C5B8}">
      <formula1>#REF!</formula1>
    </dataValidation>
    <dataValidation type="list" allowBlank="1" showInputMessage="1" showErrorMessage="1" sqref="J30 J32:N32" xr:uid="{88C802B2-0471-4EE0-A7B2-A527F56D2DFB}">
      <formula1>Select_ESL_Eligibility</formula1>
    </dataValidation>
    <dataValidation type="list" allowBlank="1" showInputMessage="1" showErrorMessage="1" sqref="J31:N31" xr:uid="{60FF0DE4-822B-48EB-852E-3FC9280B51ED}">
      <formula1>Select_Risk_Type</formula1>
    </dataValidation>
  </dataValidation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5F34"/>
  </sheetPr>
  <dimension ref="B2:N38"/>
  <sheetViews>
    <sheetView workbookViewId="0" xr3:uid="{78B4E459-6924-5F8B-B7BA-2DD04133E49E}">
      <selection activeCell="B11" sqref="B11"/>
    </sheetView>
  </sheetViews>
  <sheetFormatPr defaultColWidth="9.125" defaultRowHeight="21" customHeight="1"/>
  <cols>
    <col min="1" max="1" width="9.125" style="2" customWidth="1"/>
    <col min="2" max="2" width="57.125" style="2" customWidth="1"/>
    <col min="3" max="3" width="12.875" style="2" hidden="1" customWidth="1"/>
    <col min="4" max="4" width="34.875" style="2" hidden="1" customWidth="1"/>
    <col min="5" max="6" width="35.125" style="2" hidden="1" customWidth="1"/>
    <col min="7" max="7" width="36.25" style="2" hidden="1" customWidth="1"/>
    <col min="8" max="8" width="43.75" style="2" hidden="1" customWidth="1"/>
    <col min="9" max="9" width="55.125" style="2" hidden="1" customWidth="1"/>
    <col min="10" max="10" width="42.875" style="2" customWidth="1"/>
    <col min="11" max="13" width="20.125" style="2" hidden="1" customWidth="1"/>
    <col min="14" max="14" width="0.25" style="2" hidden="1" customWidth="1"/>
    <col min="15" max="18" width="15" style="2" customWidth="1"/>
    <col min="19" max="22" width="9.125" style="2"/>
    <col min="23" max="23" width="41.75" style="2" customWidth="1"/>
    <col min="24" max="24" width="34.75" style="2" customWidth="1"/>
    <col min="25" max="16384" width="9.125" style="2"/>
  </cols>
  <sheetData>
    <row r="2" spans="2:14" ht="47.25" thickBot="1">
      <c r="B2" s="12" t="str">
        <f>"Risk 2 - "&amp;Risk_2_Name</f>
        <v>Risk 2 - Public Liability</v>
      </c>
      <c r="C2" s="12"/>
      <c r="D2" s="12"/>
      <c r="E2" s="12"/>
      <c r="F2" s="12"/>
      <c r="G2" s="12"/>
      <c r="H2" s="12"/>
      <c r="I2" s="12"/>
      <c r="J2" s="12"/>
      <c r="K2" s="12"/>
      <c r="L2" s="12"/>
      <c r="M2" s="12"/>
      <c r="N2" s="12"/>
    </row>
    <row r="4" spans="2:14" ht="15">
      <c r="B4" t="s">
        <v>1</v>
      </c>
      <c r="C4" t="s">
        <v>2</v>
      </c>
      <c r="D4" t="s">
        <v>3</v>
      </c>
      <c r="E4" t="s">
        <v>4</v>
      </c>
      <c r="F4" t="s">
        <v>5</v>
      </c>
      <c r="G4" t="s">
        <v>47</v>
      </c>
      <c r="H4" t="s">
        <v>48</v>
      </c>
      <c r="I4" s="1" t="s">
        <v>69</v>
      </c>
      <c r="J4" t="s">
        <v>6</v>
      </c>
      <c r="K4" t="s">
        <v>434</v>
      </c>
      <c r="L4" t="s">
        <v>435</v>
      </c>
      <c r="M4" t="s">
        <v>436</v>
      </c>
      <c r="N4" t="s">
        <v>437</v>
      </c>
    </row>
    <row r="5" spans="2:14" ht="29.25" thickBot="1">
      <c r="B5" s="3" t="s">
        <v>438</v>
      </c>
      <c r="C5" s="3" t="s">
        <v>71</v>
      </c>
      <c r="D5"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5"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settings</v>
      </c>
      <c r="F5" s="3" t="str">
        <f>IF(Table_Risk_2[[#This Row],[Header]]="Yes","",IF(Table_Risk_2[[#This Row],[Property]]&lt;&gt;"",Risk_2_Prefix&amp;SUBSTITUTE(Table_Risk_2[[#This Row],[Type]]," ","")&amp;SUBSTITUTE(Table_Risk_2[[#This Row],[Property]]," ",""),""))</f>
        <v/>
      </c>
      <c r="G5" s="19"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5" s="19" t="str">
        <f>IF(OR(Table_Risk_2[[#This Row],[Header]]="Yes",Table_Risk_2[[#This Row],[Property]]=""),"",IF(OR(Table_Risk_2[[#This Row],[Text]]="true",Table_Risk_2[[#This Row],[Text]]="false",ISNUMBER(Table_Risk_2[[#This Row],[Text]])),Table_Risk_2[[#This Row],[Text]],""""&amp;Table_Risk_2[[#This Row],[Text]]&amp;""""))</f>
        <v/>
      </c>
      <c r="I5"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"settings":{</v>
      </c>
      <c r="J5" s="3"/>
      <c r="K5" s="3"/>
      <c r="L5" s="3"/>
      <c r="M5" s="3"/>
      <c r="N5" s="3"/>
    </row>
    <row r="6" spans="2:14" s="13" customFormat="1" ht="21" hidden="1" customHeight="1">
      <c r="B6" s="7"/>
      <c r="C6" s="7"/>
      <c r="D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6" s="7" t="str">
        <f>IF(Table_Risk_2[[#This Row],[Header]]="Yes","",IF(Table_Risk_2[[#This Row],[Property]]&lt;&gt;"",Risk_2_Prefix&amp;SUBSTITUTE(Table_Risk_2[[#This Row],[Type]]," ","")&amp;SUBSTITUTE(Table_Risk_2[[#This Row],[Property]]," ",""),""))</f>
        <v/>
      </c>
      <c r="G6"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6" s="16" t="str">
        <f>IF(OR(Table_Risk_2[[#This Row],[Header]]="Yes",Table_Risk_2[[#This Row],[Property]]=""),"",IF(OR(Table_Risk_2[[#This Row],[Text]]="true",Table_Risk_2[[#This Row],[Text]]="false",ISNUMBER(Table_Risk_2[[#This Row],[Text]])),Table_Risk_2[[#This Row],[Text]],""""&amp;Table_Risk_2[[#This Row],[Text]]&amp;""""))</f>
        <v/>
      </c>
      <c r="I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6" s="7"/>
      <c r="K6" s="7"/>
      <c r="L6" s="7"/>
      <c r="M6" s="7"/>
      <c r="N6" s="7"/>
    </row>
    <row r="7" spans="2:14" s="13" customFormat="1" ht="21" customHeight="1">
      <c r="B7" s="7" t="s">
        <v>439</v>
      </c>
      <c r="C7" s="7"/>
      <c r="D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riskName</v>
      </c>
      <c r="F7" s="7" t="str">
        <f ca="1">IF(Table_Risk_2[[#This Row],[Header]]="Yes","",IF(Table_Risk_2[[#This Row],[Property]]&lt;&gt;"",Risk_2_Prefix&amp;SUBSTITUTE(Table_Risk_2[[#This Row],[Type]]," ","")&amp;SUBSTITUTE(Table_Risk_2[[#This Row],[Property]]," ",""),""))</f>
        <v>PLSettingRiskName</v>
      </c>
      <c r="G7"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Public Liability</v>
      </c>
      <c r="H7" s="16" t="str">
        <f ca="1">IF(OR(Table_Risk_2[[#This Row],[Header]]="Yes",Table_Risk_2[[#This Row],[Property]]=""),"",IF(OR(Table_Risk_2[[#This Row],[Text]]="true",Table_Risk_2[[#This Row],[Text]]="false",ISNUMBER(Table_Risk_2[[#This Row],[Text]])),Table_Risk_2[[#This Row],[Text]],""""&amp;Table_Risk_2[[#This Row],[Text]]&amp;""""))</f>
        <v>"Public Liability"</v>
      </c>
      <c r="I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"riskName":"Public Liability",</v>
      </c>
      <c r="J7" s="7" t="s">
        <v>483</v>
      </c>
      <c r="K7" s="7"/>
      <c r="L7" s="7"/>
      <c r="M7" s="7"/>
      <c r="N7" s="7"/>
    </row>
    <row r="8" spans="2:14" s="13" customFormat="1" ht="21" customHeight="1">
      <c r="B8" s="7" t="s">
        <v>484</v>
      </c>
      <c r="C8" s="7"/>
      <c r="D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Setting</v>
      </c>
      <c r="E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keyPrefix</v>
      </c>
      <c r="F8" s="7" t="str">
        <f ca="1">IF(Table_Risk_2[[#This Row],[Header]]="Yes","",IF(Table_Risk_2[[#This Row],[Property]]&lt;&gt;"",Risk_2_Prefix&amp;SUBSTITUTE(Table_Risk_2[[#This Row],[Type]]," ","")&amp;SUBSTITUTE(Table_Risk_2[[#This Row],[Property]]," ",""),""))</f>
        <v>PLSettingKeyPrefix</v>
      </c>
      <c r="G8"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PL</v>
      </c>
      <c r="H8" s="16" t="str">
        <f ca="1">IF(OR(Table_Risk_2[[#This Row],[Header]]="Yes",Table_Risk_2[[#This Row],[Property]]=""),"",IF(OR(Table_Risk_2[[#This Row],[Text]]="true",Table_Risk_2[[#This Row],[Text]]="false",ISNUMBER(Table_Risk_2[[#This Row],[Text]])),Table_Risk_2[[#This Row],[Text]],""""&amp;Table_Risk_2[[#This Row],[Text]]&amp;""""))</f>
        <v>"PL"</v>
      </c>
      <c r="I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"keyPrefix":"PL"},</v>
      </c>
      <c r="J8" s="7" t="s">
        <v>485</v>
      </c>
      <c r="K8" s="7"/>
      <c r="L8" s="7"/>
      <c r="M8" s="7"/>
      <c r="N8" s="7"/>
    </row>
    <row r="9" spans="2:14" ht="29.25" thickBot="1">
      <c r="B9" s="3" t="s">
        <v>442</v>
      </c>
      <c r="C9" s="3" t="s">
        <v>71</v>
      </c>
      <c r="D9"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9"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ratingFactors</v>
      </c>
      <c r="F9" s="3" t="str">
        <f>IF(Table_Risk_2[[#This Row],[Header]]="Yes","",IF(Table_Risk_2[[#This Row],[Property]]&lt;&gt;"",Risk_2_Prefix&amp;SUBSTITUTE(Table_Risk_2[[#This Row],[Type]]," ","")&amp;SUBSTITUTE(Table_Risk_2[[#This Row],[Property]]," ",""),""))</f>
        <v/>
      </c>
      <c r="G9" s="19"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9" s="19" t="str">
        <f>IF(OR(Table_Risk_2[[#This Row],[Header]]="Yes",Table_Risk_2[[#This Row],[Property]]=""),"",IF(OR(Table_Risk_2[[#This Row],[Text]]="true",Table_Risk_2[[#This Row],[Text]]="false",ISNUMBER(Table_Risk_2[[#This Row],[Text]])),Table_Risk_2[[#This Row],[Text]],""""&amp;Table_Risk_2[[#This Row],[Text]]&amp;""""))</f>
        <v/>
      </c>
      <c r="I9"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"ratingFactors":{</v>
      </c>
      <c r="J9" s="3"/>
      <c r="K9" s="3"/>
      <c r="L9" s="3"/>
      <c r="M9" s="3"/>
      <c r="N9" s="3"/>
    </row>
    <row r="10" spans="2:14" s="13" customFormat="1" ht="21" hidden="1" customHeight="1">
      <c r="B10" s="7"/>
      <c r="C10" s="7"/>
      <c r="D1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0" s="7" t="str">
        <f>IF(Table_Risk_2[[#This Row],[Header]]="Yes","",IF(Table_Risk_2[[#This Row],[Property]]&lt;&gt;"",Risk_2_Prefix&amp;SUBSTITUTE(Table_Risk_2[[#This Row],[Type]]," ","")&amp;SUBSTITUTE(Table_Risk_2[[#This Row],[Property]]," ",""),""))</f>
        <v/>
      </c>
      <c r="G10"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0" s="16" t="str">
        <f>IF(OR(Table_Risk_2[[#This Row],[Header]]="Yes",Table_Risk_2[[#This Row],[Property]]=""),"",IF(OR(Table_Risk_2[[#This Row],[Text]]="true",Table_Risk_2[[#This Row],[Text]]="false",ISNUMBER(Table_Risk_2[[#This Row],[Text]])),Table_Risk_2[[#This Row],[Text]],""""&amp;Table_Risk_2[[#This Row],[Text]]&amp;""""))</f>
        <v/>
      </c>
      <c r="I1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0" s="7"/>
      <c r="K10" s="7"/>
      <c r="L10" s="7"/>
      <c r="M10" s="7"/>
      <c r="N10" s="7"/>
    </row>
    <row r="11" spans="2:14" s="13" customFormat="1" ht="21" customHeight="1">
      <c r="B11" s="8" t="s">
        <v>88</v>
      </c>
      <c r="C11" s="7"/>
      <c r="D1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ratingState</v>
      </c>
      <c r="F11" s="7" t="str">
        <f ca="1">IF(Table_Risk_2[[#This Row],[Header]]="Yes","",IF(Table_Risk_2[[#This Row],[Property]]&lt;&gt;"",Risk_2_Prefix&amp;SUBSTITUTE(Table_Risk_2[[#This Row],[Type]]," ","")&amp;SUBSTITUTE(Table_Risk_2[[#This Row],[Property]]," ",""),""))</f>
        <v>PLRatingFactorRatingState</v>
      </c>
      <c r="G11"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NSW</v>
      </c>
      <c r="H11" s="16" t="str">
        <f ca="1">IF(OR(Table_Risk_2[[#This Row],[Header]]="Yes",Table_Risk_2[[#This Row],[Property]]=""),"",IF(OR(Table_Risk_2[[#This Row],[Text]]="true",Table_Risk_2[[#This Row],[Text]]="false",ISNUMBER(Table_Risk_2[[#This Row],[Text]])),Table_Risk_2[[#This Row],[Text]],""""&amp;Table_Risk_2[[#This Row],[Text]]&amp;""""))</f>
        <v>"NSW"</v>
      </c>
      <c r="I1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"ratingState":"NSW",</v>
      </c>
      <c r="J11" s="7" t="str">
        <f>INDEX(Table_Question_Sets[Used Value],MATCH(Table_Risk_2[[#This Row],[Property]],Table_Question_Sets[Property],0),0)</f>
        <v>NSW</v>
      </c>
      <c r="K11" s="7"/>
      <c r="L11" s="7"/>
      <c r="M11" s="7"/>
      <c r="N11" s="7"/>
    </row>
    <row r="12" spans="2:14" s="13" customFormat="1" ht="21" customHeight="1">
      <c r="B12" s="8" t="s">
        <v>198</v>
      </c>
      <c r="C12" s="7"/>
      <c r="D12"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Rating Factor</v>
      </c>
      <c r="E12"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12" s="7" t="str">
        <f ca="1">IF(Table_Risk_2[[#This Row],[Header]]="Yes","",IF(Table_Risk_2[[#This Row],[Property]]&lt;&gt;"",Risk_2_Prefix&amp;SUBSTITUTE(Table_Risk_2[[#This Row],[Type]]," ","")&amp;SUBSTITUTE(Table_Risk_2[[#This Row],[Property]]," ",""),""))</f>
        <v>PLRatingFactorPolicyStartDate</v>
      </c>
      <c r="G12"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05/04/2019</v>
      </c>
      <c r="H12" s="16" t="str">
        <f ca="1">IF(OR(Table_Risk_2[[#This Row],[Header]]="Yes",Table_Risk_2[[#This Row],[Property]]=""),"",IF(OR(Table_Risk_2[[#This Row],[Text]]="true",Table_Risk_2[[#This Row],[Text]]="false",ISNUMBER(Table_Risk_2[[#This Row],[Text]])),Table_Risk_2[[#This Row],[Text]],""""&amp;Table_Risk_2[[#This Row],[Text]]&amp;""""))</f>
        <v>"05/04/2019"</v>
      </c>
      <c r="I12"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"policyStartDate":"05/04/2019"},</v>
      </c>
      <c r="J12" s="25">
        <f ca="1">INDEX(Table_Question_Sets[Used Value],MATCH(Table_Risk_2[[#This Row],[Property]],Table_Question_Sets[Property],0),0)</f>
        <v>43589</v>
      </c>
      <c r="K12" s="11">
        <f ca="1">Table_Risk_2[[#This Row],[Value]]</f>
        <v>43589</v>
      </c>
      <c r="L12" s="11">
        <f ca="1">Table_Risk_2[[#This Row],[Value]]</f>
        <v>43589</v>
      </c>
      <c r="M12" s="11">
        <f ca="1">Table_Risk_2[[#This Row],[Value]]</f>
        <v>43589</v>
      </c>
      <c r="N12" s="11">
        <f ca="1">Table_Risk_2[[#This Row],[Value]]</f>
        <v>43589</v>
      </c>
    </row>
    <row r="13" spans="2:14" ht="29.25" thickBot="1">
      <c r="B13" s="3" t="s">
        <v>443</v>
      </c>
      <c r="C13" s="3" t="s">
        <v>71</v>
      </c>
      <c r="D1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checks</v>
      </c>
      <c r="F13" s="3" t="str">
        <f>IF(Table_Risk_2[[#This Row],[Header]]="Yes","",IF(Table_Risk_2[[#This Row],[Property]]&lt;&gt;"",Risk_2_Prefix&amp;SUBSTITUTE(Table_Risk_2[[#This Row],[Type]]," ","")&amp;SUBSTITUTE(Table_Risk_2[[#This Row],[Property]]," ",""),""))</f>
        <v/>
      </c>
      <c r="G13" s="19"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3" s="19" t="str">
        <f>IF(OR(Table_Risk_2[[#This Row],[Header]]="Yes",Table_Risk_2[[#This Row],[Property]]=""),"",IF(OR(Table_Risk_2[[#This Row],[Text]]="true",Table_Risk_2[[#This Row],[Text]]="false",ISNUMBER(Table_Risk_2[[#This Row],[Text]])),Table_Risk_2[[#This Row],[Text]],""""&amp;Table_Risk_2[[#This Row],[Text]]&amp;""""))</f>
        <v/>
      </c>
      <c r="I1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"checks":{</v>
      </c>
      <c r="J13" s="3"/>
      <c r="K13" s="3"/>
      <c r="L13" s="3"/>
      <c r="M13" s="3"/>
      <c r="N13" s="3"/>
    </row>
    <row r="14" spans="2:14" s="13" customFormat="1" ht="21" hidden="1" customHeight="1">
      <c r="B14" s="7"/>
      <c r="C14" s="7"/>
      <c r="D1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4" s="7" t="str">
        <f>IF(Table_Risk_2[[#This Row],[Header]]="Yes","",IF(Table_Risk_2[[#This Row],[Property]]&lt;&gt;"",Risk_2_Prefix&amp;SUBSTITUTE(Table_Risk_2[[#This Row],[Type]]," ","")&amp;SUBSTITUTE(Table_Risk_2[[#This Row],[Property]]," ",""),""))</f>
        <v/>
      </c>
      <c r="G14"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4" s="16" t="str">
        <f>IF(OR(Table_Risk_2[[#This Row],[Header]]="Yes",Table_Risk_2[[#This Row],[Property]]=""),"",IF(OR(Table_Risk_2[[#This Row],[Text]]="true",Table_Risk_2[[#This Row],[Text]]="false",ISNUMBER(Table_Risk_2[[#This Row],[Text]])),Table_Risk_2[[#This Row],[Text]],""""&amp;Table_Risk_2[[#This Row],[Text]]&amp;""""))</f>
        <v/>
      </c>
      <c r="I1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4" s="7"/>
      <c r="K14" s="7"/>
      <c r="L14" s="7"/>
      <c r="M14" s="7"/>
      <c r="N14" s="7"/>
    </row>
    <row r="15" spans="2:14" s="13" customFormat="1" ht="21" customHeight="1">
      <c r="B15" s="8" t="s">
        <v>481</v>
      </c>
      <c r="C15" s="7"/>
      <c r="D1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Check</v>
      </c>
      <c r="E1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includeRisk</v>
      </c>
      <c r="F15" s="7" t="str">
        <f ca="1">IF(Table_Risk_2[[#This Row],[Header]]="Yes","",IF(Table_Risk_2[[#This Row],[Property]]&lt;&gt;"",Risk_2_Prefix&amp;SUBSTITUTE(Table_Risk_2[[#This Row],[Type]]," ","")&amp;SUBSTITUTE(Table_Risk_2[[#This Row],[Property]]," ",""),""))</f>
        <v>PLCheckIncludeRisk</v>
      </c>
      <c r="G15"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false</v>
      </c>
      <c r="H15" s="16" t="str">
        <f ca="1">IF(OR(Table_Risk_2[[#This Row],[Header]]="Yes",Table_Risk_2[[#This Row],[Property]]=""),"",IF(OR(Table_Risk_2[[#This Row],[Text]]="true",Table_Risk_2[[#This Row],[Text]]="false",ISNUMBER(Table_Risk_2[[#This Row],[Text]])),Table_Risk_2[[#This Row],[Text]],""""&amp;Table_Risk_2[[#This Row],[Text]]&amp;""""))</f>
        <v>false</v>
      </c>
      <c r="I1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"includeRisk":false},</v>
      </c>
      <c r="J15" s="7" t="b">
        <f>IF(Risk_1_Name="Premises",TRUE,FALSE)</f>
        <v>0</v>
      </c>
      <c r="K15" s="7" t="e">
        <f>VLOOKUP(#REF!,Table_Building_Rates[],MATCH("Can Buy PI and PL",Table_Building_Rates[#Headers],0),FALSE)</f>
        <v>#REF!</v>
      </c>
      <c r="L15" s="7" t="e">
        <f>VLOOKUP(#REF!,Table_Building_Rates[],MATCH("Can Buy PI and PL",Table_Building_Rates[#Headers],0),FALSE)</f>
        <v>#REF!</v>
      </c>
      <c r="M15" s="7" t="e">
        <f>VLOOKUP(#REF!,Table_Building_Rates[],MATCH("Can Buy PI and PL",Table_Building_Rates[#Headers],0),FALSE)</f>
        <v>#REF!</v>
      </c>
      <c r="N15" s="7" t="e">
        <f>VLOOKUP(#REF!,Table_Building_Rates[],MATCH("Can Buy PI and PL",Table_Building_Rates[#Headers],0),FALSE)</f>
        <v>#REF!</v>
      </c>
    </row>
    <row r="16" spans="2:14" ht="29.25" thickBot="1">
      <c r="B16" s="3" t="s">
        <v>449</v>
      </c>
      <c r="C16" s="3" t="s">
        <v>71</v>
      </c>
      <c r="D16"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16"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16" s="3" t="str">
        <f>IF(Table_Risk_2[[#This Row],[Header]]="Yes","",IF(Table_Risk_2[[#This Row],[Property]]&lt;&gt;"",Risk_2_Prefix&amp;SUBSTITUTE(Table_Risk_2[[#This Row],[Type]]," ","")&amp;SUBSTITUTE(Table_Risk_2[[#This Row],[Property]]," ",""),""))</f>
        <v/>
      </c>
      <c r="G16" s="19"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6" s="19" t="str">
        <f>IF(OR(Table_Risk_2[[#This Row],[Header]]="Yes",Table_Risk_2[[#This Row],[Property]]=""),"",IF(OR(Table_Risk_2[[#This Row],[Text]]="true",Table_Risk_2[[#This Row],[Text]]="false",ISNUMBER(Table_Risk_2[[#This Row],[Text]])),Table_Risk_2[[#This Row],[Text]],""""&amp;Table_Risk_2[[#This Row],[Text]]&amp;""""))</f>
        <v/>
      </c>
      <c r="I16"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v>
      </c>
      <c r="J16" s="3"/>
      <c r="K16" s="3"/>
      <c r="L16" s="3"/>
      <c r="M16" s="3"/>
      <c r="N16" s="3"/>
    </row>
    <row r="17" spans="2:14" s="13" customFormat="1" ht="21" hidden="1" customHeight="1">
      <c r="B17" s="7"/>
      <c r="C17" s="7"/>
      <c r="D1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17" s="7" t="str">
        <f>IF(Table_Risk_2[[#This Row],[Header]]="Yes","",IF(Table_Risk_2[[#This Row],[Property]]&lt;&gt;"",Risk_2_Prefix&amp;SUBSTITUTE(Table_Risk_2[[#This Row],[Type]]," ","")&amp;SUBSTITUTE(Table_Risk_2[[#This Row],[Property]]," ",""),""))</f>
        <v/>
      </c>
      <c r="G17"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17" s="16" t="str">
        <f>IF(OR(Table_Risk_2[[#This Row],[Header]]="Yes",Table_Risk_2[[#This Row],[Property]]=""),"",IF(OR(Table_Risk_2[[#This Row],[Text]]="true",Table_Risk_2[[#This Row],[Text]]="false",ISNUMBER(Table_Risk_2[[#This Row],[Text]])),Table_Risk_2[[#This Row],[Text]],""""&amp;Table_Risk_2[[#This Row],[Text]]&amp;""""))</f>
        <v/>
      </c>
      <c r="I1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17" s="7"/>
      <c r="K17" s="7"/>
      <c r="L17" s="7"/>
      <c r="M17" s="7"/>
      <c r="N17" s="7"/>
    </row>
    <row r="18" spans="2:14" s="13" customFormat="1" ht="21" customHeight="1">
      <c r="B18" s="8" t="s">
        <v>486</v>
      </c>
      <c r="C18" s="7"/>
      <c r="D1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basepremium</v>
      </c>
      <c r="F18" s="7" t="str">
        <f ca="1">IF(Table_Risk_2[[#This Row],[Header]]="Yes","",IF(Table_Risk_2[[#This Row],[Property]]&lt;&gt;"",Risk_2_Prefix&amp;SUBSTITUTE(Table_Risk_2[[#This Row],[Type]]," ","")&amp;SUBSTITUTE(Table_Risk_2[[#This Row],[Property]]," ",""),""))</f>
        <v>PLPremiumBasepremium</v>
      </c>
      <c r="G18"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8" s="16">
        <f ca="1">IF(OR(Table_Risk_2[[#This Row],[Header]]="Yes",Table_Risk_2[[#This Row],[Property]]=""),"",IF(OR(Table_Risk_2[[#This Row],[Text]]="true",Table_Risk_2[[#This Row],[Text]]="false",ISNUMBER(Table_Risk_2[[#This Row],[Text]])),Table_Risk_2[[#This Row],[Text]],""""&amp;Table_Risk_2[[#This Row],[Text]]&amp;""""))</f>
        <v>0</v>
      </c>
      <c r="I1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"basepremium":0,</v>
      </c>
      <c r="J18" s="10">
        <v>0</v>
      </c>
      <c r="K18" s="10" t="e">
        <f>IF(#REF!,ROUND(VLOOKUP(#REF!,#REF!,2,FALSE)*#REF!,2),0)</f>
        <v>#REF!</v>
      </c>
      <c r="L18" s="10" t="e">
        <f>IF(#REF!,ROUND(VLOOKUP(#REF!,#REF!,2,FALSE)*#REF!,2),0)</f>
        <v>#REF!</v>
      </c>
      <c r="M18" s="10" t="e">
        <f>IF(#REF!,ROUND(VLOOKUP(#REF!,#REF!,2,FALSE)*#REF!,2),0)</f>
        <v>#REF!</v>
      </c>
      <c r="N18" s="10" t="e">
        <f>IF(#REF!,ROUND(VLOOKUP(#REF!,#REF!,2,FALSE)*#REF!,2),0)</f>
        <v>#REF!</v>
      </c>
    </row>
    <row r="19" spans="2:14" s="13" customFormat="1" ht="21" customHeight="1">
      <c r="B19" s="7" t="s">
        <v>482</v>
      </c>
      <c r="C19" s="7"/>
      <c r="D19"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Premium</v>
      </c>
      <c r="E19"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totalPremium</v>
      </c>
      <c r="F19" s="7" t="str">
        <f ca="1">IF(Table_Risk_2[[#This Row],[Header]]="Yes","",IF(Table_Risk_2[[#This Row],[Property]]&lt;&gt;"",Risk_2_Prefix&amp;SUBSTITUTE(Table_Risk_2[[#This Row],[Type]]," ","")&amp;SUBSTITUTE(Table_Risk_2[[#This Row],[Property]]," ",""),""))</f>
        <v>PLPremiumTotalPremium</v>
      </c>
      <c r="G19"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19" s="16">
        <f ca="1">IF(OR(Table_Risk_2[[#This Row],[Header]]="Yes",Table_Risk_2[[#This Row],[Property]]=""),"",IF(OR(Table_Risk_2[[#This Row],[Text]]="true",Table_Risk_2[[#This Row],[Text]]="false",ISNUMBER(Table_Risk_2[[#This Row],[Text]])),Table_Risk_2[[#This Row],[Text]],""""&amp;Table_Risk_2[[#This Row],[Text]]&amp;""""))</f>
        <v>0</v>
      </c>
      <c r="I19"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"totalPremium":0},</v>
      </c>
      <c r="J19" s="10">
        <f>J18</f>
        <v>0</v>
      </c>
      <c r="K19" s="10" t="e">
        <f>IF(#REF!,IF(#REF!,K18,IF(#REF!,#REF!,0)),0)</f>
        <v>#REF!</v>
      </c>
      <c r="L19" s="10" t="e">
        <f>IF(#REF!,IF(#REF!,L18,IF(#REF!,#REF!,0)),0)</f>
        <v>#REF!</v>
      </c>
      <c r="M19" s="10" t="e">
        <f>IF(#REF!,IF(#REF!,M18,IF(#REF!,#REF!,0)),0)</f>
        <v>#REF!</v>
      </c>
      <c r="N19" s="10" t="e">
        <f>IF(#REF!,IF(#REF!,N18,IF(#REF!,#REF!,0)),0)</f>
        <v>#REF!</v>
      </c>
    </row>
    <row r="20" spans="2:14" ht="29.25" thickBot="1">
      <c r="B20" s="3" t="s">
        <v>374</v>
      </c>
      <c r="C20" s="3" t="s">
        <v>71</v>
      </c>
      <c r="D20"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0"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other</v>
      </c>
      <c r="F20" s="3" t="str">
        <f>IF(Table_Risk_2[[#This Row],[Header]]="Yes","",IF(Table_Risk_2[[#This Row],[Property]]&lt;&gt;"",Risk_2_Prefix&amp;SUBSTITUTE(Table_Risk_2[[#This Row],[Type]]," ","")&amp;SUBSTITUTE(Table_Risk_2[[#This Row],[Property]]," ",""),""))</f>
        <v/>
      </c>
      <c r="G20" s="19"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0" s="19" t="str">
        <f>IF(OR(Table_Risk_2[[#This Row],[Header]]="Yes",Table_Risk_2[[#This Row],[Property]]=""),"",IF(OR(Table_Risk_2[[#This Row],[Text]]="true",Table_Risk_2[[#This Row],[Text]]="false",ISNUMBER(Table_Risk_2[[#This Row],[Text]])),Table_Risk_2[[#This Row],[Text]],""""&amp;Table_Risk_2[[#This Row],[Text]]&amp;""""))</f>
        <v/>
      </c>
      <c r="I20"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"other":{</v>
      </c>
      <c r="J20" s="3"/>
      <c r="K20" s="3"/>
      <c r="L20" s="3"/>
      <c r="M20" s="3"/>
      <c r="N20" s="3"/>
    </row>
    <row r="21" spans="2:14" s="13" customFormat="1" ht="21" hidden="1" customHeight="1">
      <c r="B21" s="7"/>
      <c r="C21" s="7"/>
      <c r="D2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1" s="7" t="str">
        <f>IF(Table_Risk_2[[#This Row],[Header]]="Yes","",IF(Table_Risk_2[[#This Row],[Property]]&lt;&gt;"",Risk_2_Prefix&amp;SUBSTITUTE(Table_Risk_2[[#This Row],[Type]]," ","")&amp;SUBSTITUTE(Table_Risk_2[[#This Row],[Property]]," ",""),""))</f>
        <v/>
      </c>
      <c r="G21"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1" s="16" t="str">
        <f>IF(OR(Table_Risk_2[[#This Row],[Header]]="Yes",Table_Risk_2[[#This Row],[Property]]=""),"",IF(OR(Table_Risk_2[[#This Row],[Text]]="true",Table_Risk_2[[#This Row],[Text]]="false",ISNUMBER(Table_Risk_2[[#This Row],[Text]])),Table_Risk_2[[#This Row],[Text]],""""&amp;Table_Risk_2[[#This Row],[Text]]&amp;""""))</f>
        <v/>
      </c>
      <c r="I2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1" s="7"/>
      <c r="K21" s="7"/>
      <c r="L21" s="7"/>
      <c r="M21" s="7"/>
      <c r="N21" s="7"/>
    </row>
    <row r="22" spans="2:14" s="13" customFormat="1" ht="21" customHeight="1">
      <c r="B22" s="7" t="s">
        <v>487</v>
      </c>
      <c r="C22" s="7"/>
      <c r="D22"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Other</v>
      </c>
      <c r="E22" s="7" t="s">
        <v>488</v>
      </c>
      <c r="F22" s="7" t="str">
        <f ca="1">IF(Table_Risk_2[[#This Row],[Header]]="Yes","",IF(Table_Risk_2[[#This Row],[Property]]&lt;&gt;"",Risk_2_Prefix&amp;SUBSTITUTE(Table_Risk_2[[#This Row],[Type]]," ","")&amp;SUBSTITUTE(Table_Risk_2[[#This Row],[Property]]," ",""),""))</f>
        <v>PLOtherBlah</v>
      </c>
      <c r="G22"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Val</v>
      </c>
      <c r="H22" s="16" t="str">
        <f ca="1">IF(OR(Table_Risk_2[[#This Row],[Header]]="Yes",Table_Risk_2[[#This Row],[Property]]=""),"",IF(OR(Table_Risk_2[[#This Row],[Text]]="true",Table_Risk_2[[#This Row],[Text]]="false",ISNUMBER(Table_Risk_2[[#This Row],[Text]])),Table_Risk_2[[#This Row],[Text]],""""&amp;Table_Risk_2[[#This Row],[Text]]&amp;""""))</f>
        <v>"Val"</v>
      </c>
      <c r="I22"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"Something":"Val"},</v>
      </c>
      <c r="J22" s="7" t="s">
        <v>489</v>
      </c>
      <c r="K22" s="7"/>
      <c r="L22" s="7"/>
      <c r="M22" s="7"/>
      <c r="N22" s="7"/>
    </row>
    <row r="23" spans="2:14" ht="29.25" thickBot="1">
      <c r="B23" s="3" t="s">
        <v>465</v>
      </c>
      <c r="C23" s="3" t="s">
        <v>71</v>
      </c>
      <c r="D23"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23"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statutoryRates</v>
      </c>
      <c r="F23" s="3" t="str">
        <f>IF(Table_Risk_2[[#This Row],[Header]]="Yes","",IF(Table_Risk_2[[#This Row],[Property]]&lt;&gt;"",Risk_2_Prefix&amp;SUBSTITUTE(Table_Risk_2[[#This Row],[Type]]," ","")&amp;SUBSTITUTE(Table_Risk_2[[#This Row],[Property]]," ",""),""))</f>
        <v/>
      </c>
      <c r="G23" s="19"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3" s="19" t="str">
        <f>IF(OR(Table_Risk_2[[#This Row],[Header]]="Yes",Table_Risk_2[[#This Row],[Property]]=""),"",IF(OR(Table_Risk_2[[#This Row],[Text]]="true",Table_Risk_2[[#This Row],[Text]]="false",ISNUMBER(Table_Risk_2[[#This Row],[Text]])),Table_Risk_2[[#This Row],[Text]],""""&amp;Table_Risk_2[[#This Row],[Text]]&amp;""""))</f>
        <v/>
      </c>
      <c r="I23"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"statutoryRates":{</v>
      </c>
      <c r="J23" s="3"/>
      <c r="K23" s="3"/>
      <c r="L23" s="3"/>
      <c r="M23" s="3"/>
      <c r="N23" s="3"/>
    </row>
    <row r="24" spans="2:14" s="13" customFormat="1" ht="21" hidden="1" customHeight="1">
      <c r="B24" s="7"/>
      <c r="C24" s="7"/>
      <c r="D2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24" s="7" t="str">
        <f>IF(Table_Risk_2[[#This Row],[Header]]="Yes","",IF(Table_Risk_2[[#This Row],[Property]]&lt;&gt;"",Risk_2_Prefix&amp;SUBSTITUTE(Table_Risk_2[[#This Row],[Type]]," ","")&amp;SUBSTITUTE(Table_Risk_2[[#This Row],[Property]]," ",""),""))</f>
        <v/>
      </c>
      <c r="G24"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24" s="16" t="str">
        <f>IF(OR(Table_Risk_2[[#This Row],[Header]]="Yes",Table_Risk_2[[#This Row],[Property]]=""),"",IF(OR(Table_Risk_2[[#This Row],[Text]]="true",Table_Risk_2[[#This Row],[Text]]="false",ISNUMBER(Table_Risk_2[[#This Row],[Text]])),Table_Risk_2[[#This Row],[Text]],""""&amp;Table_Risk_2[[#This Row],[Text]]&amp;""""))</f>
        <v/>
      </c>
      <c r="I2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24" s="7"/>
      <c r="K24" s="7"/>
      <c r="L24" s="7"/>
      <c r="M24" s="7"/>
      <c r="N24" s="7"/>
    </row>
    <row r="25" spans="2:14" s="13" customFormat="1" ht="21" customHeight="1">
      <c r="B25" s="7" t="s">
        <v>466</v>
      </c>
      <c r="C25" s="7"/>
      <c r="D2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riskType</v>
      </c>
      <c r="F25" s="7" t="str">
        <f ca="1">IF(Table_Risk_2[[#This Row],[Header]]="Yes","",IF(Table_Risk_2[[#This Row],[Property]]&lt;&gt;"",Risk_2_Prefix&amp;SUBSTITUTE(Table_Risk_2[[#This Row],[Type]]," ","")&amp;SUBSTITUTE(Table_Risk_2[[#This Row],[Property]]," ",""),""))</f>
        <v>PLStatutoryRateRiskType</v>
      </c>
      <c r="G25"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General</v>
      </c>
      <c r="H25" s="16" t="str">
        <f ca="1">IF(OR(Table_Risk_2[[#This Row],[Header]]="Yes",Table_Risk_2[[#This Row],[Property]]=""),"",IF(OR(Table_Risk_2[[#This Row],[Text]]="true",Table_Risk_2[[#This Row],[Text]]="false",ISNUMBER(Table_Risk_2[[#This Row],[Text]])),Table_Risk_2[[#This Row],[Text]],""""&amp;Table_Risk_2[[#This Row],[Text]]&amp;""""))</f>
        <v>"General"</v>
      </c>
      <c r="I2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"riskType":"General",</v>
      </c>
      <c r="J25" s="7" t="s">
        <v>467</v>
      </c>
      <c r="K25" s="7" t="str">
        <f>Risk_2_Type</f>
        <v>General</v>
      </c>
      <c r="L25" s="7" t="str">
        <f>Risk_2_Type</f>
        <v>General</v>
      </c>
      <c r="M25" s="7" t="str">
        <f>Risk_2_Type</f>
        <v>General</v>
      </c>
      <c r="N25" s="7" t="str">
        <f>Risk_2_Type</f>
        <v>General</v>
      </c>
    </row>
    <row r="26" spans="2:14" s="13" customFormat="1" ht="21" customHeight="1">
      <c r="B26" s="8" t="s">
        <v>468</v>
      </c>
      <c r="C26" s="7"/>
      <c r="D2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ESLApplicability</v>
      </c>
      <c r="F26" s="7" t="str">
        <f ca="1">IF(Table_Risk_2[[#This Row],[Header]]="Yes","",IF(Table_Risk_2[[#This Row],[Property]]&lt;&gt;"",Risk_2_Prefix&amp;SUBSTITUTE(Table_Risk_2[[#This Row],[Type]]," ","")&amp;SUBSTITUTE(Table_Risk_2[[#This Row],[Property]]," ",""),""))</f>
        <v>PLStatutoryRateESLApplicability</v>
      </c>
      <c r="G26"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Applicable</v>
      </c>
      <c r="H26" s="16" t="str">
        <f ca="1">IF(OR(Table_Risk_2[[#This Row],[Header]]="Yes",Table_Risk_2[[#This Row],[Property]]=""),"",IF(OR(Table_Risk_2[[#This Row],[Text]]="true",Table_Risk_2[[#This Row],[Text]]="false",ISNUMBER(Table_Risk_2[[#This Row],[Text]])),Table_Risk_2[[#This Row],[Text]],""""&amp;Table_Risk_2[[#This Row],[Text]]&amp;""""))</f>
        <v>"Applicable"</v>
      </c>
      <c r="I2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"ESLApplicability":"Applicable",</v>
      </c>
      <c r="J26" s="7" t="s">
        <v>469</v>
      </c>
      <c r="K26" s="7" t="str">
        <f>Risk_2_ESL</f>
        <v>Applicable</v>
      </c>
      <c r="L26" s="7" t="str">
        <f>Risk_2_ESL</f>
        <v>Applicable</v>
      </c>
      <c r="M26" s="7" t="str">
        <f>Risk_2_ESL</f>
        <v>Applicable</v>
      </c>
      <c r="N26" s="7" t="str">
        <f>Risk_2_ESL</f>
        <v>Applicable</v>
      </c>
    </row>
    <row r="27" spans="2:14" s="13" customFormat="1" ht="21" customHeight="1">
      <c r="B27" s="8" t="s">
        <v>471</v>
      </c>
      <c r="C27" s="7"/>
      <c r="D2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jurisdiction</v>
      </c>
      <c r="F27" s="7" t="str">
        <f ca="1">IF(Table_Risk_2[[#This Row],[Header]]="Yes","",IF(Table_Risk_2[[#This Row],[Property]]&lt;&gt;"",Risk_2_Prefix&amp;SUBSTITUTE(Table_Risk_2[[#This Row],[Type]]," ","")&amp;SUBSTITUTE(Table_Risk_2[[#This Row],[Property]]," ",""),""))</f>
        <v>PLStatutoryRateJurisdiction</v>
      </c>
      <c r="G27"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NSW</v>
      </c>
      <c r="H27" s="16" t="str">
        <f ca="1">IF(OR(Table_Risk_2[[#This Row],[Header]]="Yes",Table_Risk_2[[#This Row],[Property]]=""),"",IF(OR(Table_Risk_2[[#This Row],[Text]]="true",Table_Risk_2[[#This Row],[Text]]="false",ISNUMBER(Table_Risk_2[[#This Row],[Text]])),Table_Risk_2[[#This Row],[Text]],""""&amp;Table_Risk_2[[#This Row],[Text]]&amp;""""))</f>
        <v>"NSW"</v>
      </c>
      <c r="I2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"jurisdiction":"NSW",</v>
      </c>
      <c r="J27" s="7" t="str">
        <f>J11</f>
        <v>NSW</v>
      </c>
      <c r="K27" s="7" t="e">
        <f>#REF!</f>
        <v>#REF!</v>
      </c>
      <c r="L27" s="7" t="e">
        <f>#REF!</f>
        <v>#REF!</v>
      </c>
      <c r="M27" s="7" t="e">
        <f>#REF!</f>
        <v>#REF!</v>
      </c>
      <c r="N27" s="7" t="e">
        <f>#REF!</f>
        <v>#REF!</v>
      </c>
    </row>
    <row r="28" spans="2:14" s="13" customFormat="1" ht="21" customHeight="1">
      <c r="B28" s="8" t="s">
        <v>198</v>
      </c>
      <c r="C28" s="7"/>
      <c r="D2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policyStartDate</v>
      </c>
      <c r="F28" s="7" t="str">
        <f ca="1">IF(Table_Risk_2[[#This Row],[Header]]="Yes","",IF(Table_Risk_2[[#This Row],[Property]]&lt;&gt;"",Risk_2_Prefix&amp;SUBSTITUTE(Table_Risk_2[[#This Row],[Type]]," ","")&amp;SUBSTITUTE(Table_Risk_2[[#This Row],[Property]]," ",""),""))</f>
        <v>PLStatutoryRatePolicyStartDate</v>
      </c>
      <c r="G28"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43589</v>
      </c>
      <c r="H28" s="16">
        <f ca="1">IF(OR(Table_Risk_2[[#This Row],[Header]]="Yes",Table_Risk_2[[#This Row],[Property]]=""),"",IF(OR(Table_Risk_2[[#This Row],[Text]]="true",Table_Risk_2[[#This Row],[Text]]="false",ISNUMBER(Table_Risk_2[[#This Row],[Text]])),Table_Risk_2[[#This Row],[Text]],""""&amp;Table_Risk_2[[#This Row],[Text]]&amp;""""))</f>
        <v>43589</v>
      </c>
      <c r="I2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"policyStartDate":43589,</v>
      </c>
      <c r="J28" s="25">
        <f ca="1">J12</f>
        <v>43589</v>
      </c>
      <c r="K28" s="25">
        <f ca="1">K12</f>
        <v>43589</v>
      </c>
      <c r="L28" s="25">
        <f ca="1">L12</f>
        <v>43589</v>
      </c>
      <c r="M28" s="25">
        <f ca="1">M12</f>
        <v>43589</v>
      </c>
      <c r="N28" s="25">
        <f ca="1">N12</f>
        <v>43589</v>
      </c>
    </row>
    <row r="29" spans="2:14" s="13" customFormat="1" ht="21" customHeight="1">
      <c r="B29" s="8" t="s">
        <v>472</v>
      </c>
      <c r="C29" s="7"/>
      <c r="D29"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29"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ESLRate</v>
      </c>
      <c r="F29" s="7" t="str">
        <f ca="1">IF(Table_Risk_2[[#This Row],[Header]]="Yes","",IF(Table_Risk_2[[#This Row],[Property]]&lt;&gt;"",Risk_2_Prefix&amp;SUBSTITUTE(Table_Risk_2[[#This Row],[Type]]," ","")&amp;SUBSTITUTE(Table_Risk_2[[#This Row],[Property]]," ",""),""))</f>
        <v>PLStatutoryRateESLRate</v>
      </c>
      <c r="G29"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29" s="16">
        <f ca="1">IF(OR(Table_Risk_2[[#This Row],[Header]]="Yes",Table_Risk_2[[#This Row],[Property]]=""),"",IF(OR(Table_Risk_2[[#This Row],[Text]]="true",Table_Risk_2[[#This Row],[Text]]="false",ISNUMBER(Table_Risk_2[[#This Row],[Text]])),Table_Risk_2[[#This Row],[Text]],""""&amp;Table_Risk_2[[#This Row],[Text]]&amp;""""))</f>
        <v>0.1</v>
      </c>
      <c r="I29"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"ESLRate":0.1,</v>
      </c>
      <c r="J29" s="17">
        <f t="array" aca="1" ref="J29" ca="1">IF(AND(Risk_2_ESL="Applicable",NOT(ISNA(MATCH(J27,Table_Statutory_Rates[#Headers],0)))),
INDEX(
Table_Statutory_Rates[],
MATCH(1,(Table_Statutory_Rates[Type]="ESL")*(Table_Statutory_Rates[Next Value]&gt;J28),0),
MATCH(J27,Table_Statutory_Rates[#Headers],0)
),0)</f>
        <v>0.1</v>
      </c>
      <c r="K29" s="17" t="e">
        <f t="array" aca="1" ref="K29" ca="1">IF(Risk_2_ESL="Applicable",
INDEX(
Table_Statutory_Rates[],
MATCH(1,(Table_Statutory_Rates[Type]="ESL")*(Table_Statutory_Rates[Next Value]&gt;K28),0),
MATCH(K27,Table_Statutory_Rates[#Headers],0)
),0)</f>
        <v>#REF!</v>
      </c>
      <c r="L29" s="17" t="e">
        <f t="array" aca="1" ref="L29" ca="1">IF(Risk_2_ESL="Applicable",
INDEX(
Table_Statutory_Rates[],
MATCH(1,(Table_Statutory_Rates[Type]="ESL")*(Table_Statutory_Rates[Next Value]&gt;L28),0),
MATCH(L27,Table_Statutory_Rates[#Headers],0)
),0)</f>
        <v>#REF!</v>
      </c>
      <c r="M29" s="17" t="e">
        <f t="array" aca="1" ref="M29" ca="1">IF(Risk_2_ESL="Applicable",
INDEX(
Table_Statutory_Rates[],
MATCH(1,(Table_Statutory_Rates[Type]="ESL")*(Table_Statutory_Rates[Next Value]&gt;M28),0),
MATCH(M27,Table_Statutory_Rates[#Headers],0)
),0)</f>
        <v>#REF!</v>
      </c>
      <c r="N29" s="17" t="e">
        <f t="array" aca="1" ref="N29" ca="1">IF(Risk_2_ESL="Applicable",
INDEX(
Table_Statutory_Rates[],
MATCH(1,(Table_Statutory_Rates[Type]="ESL")*(Table_Statutory_Rates[Next Value]&gt;N28),0),
MATCH(N27,Table_Statutory_Rates[#Headers],0)
),0)</f>
        <v>#REF!</v>
      </c>
    </row>
    <row r="30" spans="2:14" s="13" customFormat="1" ht="21" customHeight="1">
      <c r="B30" s="7" t="s">
        <v>473</v>
      </c>
      <c r="C30" s="7"/>
      <c r="D30"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0"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GSTRate</v>
      </c>
      <c r="F30" s="7" t="str">
        <f ca="1">IF(Table_Risk_2[[#This Row],[Header]]="Yes","",IF(Table_Risk_2[[#This Row],[Property]]&lt;&gt;"",Risk_2_Prefix&amp;SUBSTITUTE(Table_Risk_2[[#This Row],[Type]]," ","")&amp;SUBSTITUTE(Table_Risk_2[[#This Row],[Property]]," ",""),""))</f>
        <v>PLStatutoryRateGSTRate</v>
      </c>
      <c r="G30"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0.1</v>
      </c>
      <c r="H30" s="16">
        <f ca="1">IF(OR(Table_Risk_2[[#This Row],[Header]]="Yes",Table_Risk_2[[#This Row],[Property]]=""),"",IF(OR(Table_Risk_2[[#This Row],[Text]]="true",Table_Risk_2[[#This Row],[Text]]="false",ISNUMBER(Table_Risk_2[[#This Row],[Text]])),Table_Risk_2[[#This Row],[Text]],""""&amp;Table_Risk_2[[#This Row],[Text]]&amp;""""))</f>
        <v>0.1</v>
      </c>
      <c r="I30"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"GSTRate":0.1,</v>
      </c>
      <c r="J30" s="17">
        <f t="array" aca="1" ref="J30" ca="1">IF(NOT(ISNA(MATCH(J27,Table_Statutory_Rates[#Headers],0))),
INDEX(
Table_Statutory_Rates[],
MATCH(1,(Table_Statutory_Rates[Type]="GST")*(Table_Statutory_Rates[Next Value]&gt;J28),0),
MATCH(J27,Table_Statutory_Rates[#Headers],0)
),0)</f>
        <v>0.1</v>
      </c>
      <c r="K30" s="17" t="e">
        <f t="array" aca="1" ref="K30" ca="1">INDEX(
Table_Statutory_Rates[],
MATCH(1,(Table_Statutory_Rates[Type]="GST")*(Table_Statutory_Rates[Next Value]&gt;K28),0),
MATCH(K27,Table_Statutory_Rates[#Headers],0)
)</f>
        <v>#REF!</v>
      </c>
      <c r="L30" s="17" t="e">
        <f t="array" aca="1" ref="L30" ca="1">INDEX(
Table_Statutory_Rates[],
MATCH(1,(Table_Statutory_Rates[Type]="GST")*(Table_Statutory_Rates[Next Value]&gt;L28),0),
MATCH(L27,Table_Statutory_Rates[#Headers],0)
)</f>
        <v>#REF!</v>
      </c>
      <c r="M30" s="17" t="e">
        <f t="array" aca="1" ref="M30" ca="1">INDEX(
Table_Statutory_Rates[],
MATCH(1,(Table_Statutory_Rates[Type]="GST")*(Table_Statutory_Rates[Next Value]&gt;M28),0),
MATCH(M27,Table_Statutory_Rates[#Headers],0)
)</f>
        <v>#REF!</v>
      </c>
      <c r="N30" s="17" t="e">
        <f t="array" aca="1" ref="N30" ca="1">INDEX(
Table_Statutory_Rates[],
MATCH(1,(Table_Statutory_Rates[Type]="GST")*(Table_Statutory_Rates[Next Value]&gt;N28),0),
MATCH(N27,Table_Statutory_Rates[#Headers],0)
)</f>
        <v>#REF!</v>
      </c>
    </row>
    <row r="31" spans="2:14" s="13" customFormat="1" ht="21" customHeight="1">
      <c r="B31" s="7" t="s">
        <v>474</v>
      </c>
      <c r="C31" s="7"/>
      <c r="D31"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Statutory Rate</v>
      </c>
      <c r="E31"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SDRate</v>
      </c>
      <c r="F31" s="7" t="str">
        <f ca="1">IF(Table_Risk_2[[#This Row],[Header]]="Yes","",IF(Table_Risk_2[[#This Row],[Property]]&lt;&gt;"",Risk_2_Prefix&amp;SUBSTITUTE(Table_Risk_2[[#This Row],[Type]]," ","")&amp;SUBSTITUTE(Table_Risk_2[[#This Row],[Property]]," ",""),""))</f>
        <v>PLStatutoryRateSDRate</v>
      </c>
      <c r="G31"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0.09</v>
      </c>
      <c r="H31" s="16">
        <f ca="1">IF(OR(Table_Risk_2[[#This Row],[Header]]="Yes",Table_Risk_2[[#This Row],[Property]]=""),"",IF(OR(Table_Risk_2[[#This Row],[Text]]="true",Table_Risk_2[[#This Row],[Text]]="false",ISNUMBER(Table_Risk_2[[#This Row],[Text]])),Table_Risk_2[[#This Row],[Text]],""""&amp;Table_Risk_2[[#This Row],[Text]]&amp;""""))</f>
        <v>0.09</v>
      </c>
      <c r="I31"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"SDRate":0.09},</v>
      </c>
      <c r="J31" s="17">
        <f t="array" aca="1" ref="J31" ca="1">IF(NOT(ISNA(MATCH(J27,Table_Statutory_Rates[#Headers],0))),
INDEX(
Table_Statutory_Rates[],
MATCH(1,(Table_Statutory_Rates[Type]=Risk_2_Type)*(Table_Statutory_Rates[Next Value]&gt;J28),0),
MATCH(J27,Table_Statutory_Rates[#Headers],0)
),0)</f>
        <v>0.09</v>
      </c>
      <c r="K31" s="17" t="e">
        <f t="array" aca="1" ref="K31" ca="1">INDEX(
Table_Statutory_Rates[],
MATCH(1,(Table_Statutory_Rates[Type]=Risk_2_Type)*(Table_Statutory_Rates[Next Value]&gt;K28),0),
MATCH(K27,Table_Statutory_Rates[#Headers],0)
)</f>
        <v>#REF!</v>
      </c>
      <c r="L31" s="17" t="e">
        <f t="array" aca="1" ref="L31" ca="1">INDEX(
Table_Statutory_Rates[],
MATCH(1,(Table_Statutory_Rates[Type]=Risk_2_Type)*(Table_Statutory_Rates[Next Value]&gt;L28),0),
MATCH(L27,Table_Statutory_Rates[#Headers],0)
)</f>
        <v>#REF!</v>
      </c>
      <c r="M31" s="17" t="e">
        <f t="array" aca="1" ref="M31" ca="1">INDEX(
Table_Statutory_Rates[],
MATCH(1,(Table_Statutory_Rates[Type]=Risk_2_Type)*(Table_Statutory_Rates[Next Value]&gt;M28),0),
MATCH(M27,Table_Statutory_Rates[#Headers],0)
)</f>
        <v>#REF!</v>
      </c>
      <c r="N31" s="17" t="e">
        <f t="array" aca="1" ref="N31" ca="1">INDEX(
Table_Statutory_Rates[],
MATCH(1,(Table_Statutory_Rates[Type]=Risk_2_Type)*(Table_Statutory_Rates[Next Value]&gt;N28),0),
MATCH(N27,Table_Statutory_Rates[#Headers],0)
)</f>
        <v>#REF!</v>
      </c>
    </row>
    <row r="32" spans="2:14" ht="29.25" thickBot="1">
      <c r="B32" s="3" t="s">
        <v>475</v>
      </c>
      <c r="C32" s="3" t="s">
        <v>71</v>
      </c>
      <c r="D32" s="3"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
      </c>
      <c r="E32" s="3"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payment</v>
      </c>
      <c r="F32" s="3" t="str">
        <f>IF(Table_Risk_2[[#This Row],[Header]]="Yes","",IF(Table_Risk_2[[#This Row],[Property]]&lt;&gt;"",Risk_2_Prefix&amp;SUBSTITUTE(Table_Risk_2[[#This Row],[Type]]," ","")&amp;SUBSTITUTE(Table_Risk_2[[#This Row],[Property]]," ",""),""))</f>
        <v/>
      </c>
      <c r="G32" s="19" t="str">
        <f>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2" s="19" t="str">
        <f>IF(OR(Table_Risk_2[[#This Row],[Header]]="Yes",Table_Risk_2[[#This Row],[Property]]=""),"",IF(OR(Table_Risk_2[[#This Row],[Text]]="true",Table_Risk_2[[#This Row],[Text]]="false",ISNUMBER(Table_Risk_2[[#This Row],[Text]])),Table_Risk_2[[#This Row],[Text]],""""&amp;Table_Risk_2[[#This Row],[Text]]&amp;""""))</f>
        <v/>
      </c>
      <c r="I32" s="3"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"payment":{</v>
      </c>
      <c r="J32" s="3"/>
      <c r="K32" s="3"/>
      <c r="L32" s="3"/>
      <c r="M32" s="3"/>
      <c r="N32" s="3"/>
    </row>
    <row r="33" spans="2:14" s="13" customFormat="1" ht="21" hidden="1" customHeight="1">
      <c r="B33" s="7"/>
      <c r="C33" s="7"/>
      <c r="D33"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3"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
      </c>
      <c r="F33" s="7" t="str">
        <f>IF(Table_Risk_2[[#This Row],[Header]]="Yes","",IF(Table_Risk_2[[#This Row],[Property]]&lt;&gt;"",Risk_2_Prefix&amp;SUBSTITUTE(Table_Risk_2[[#This Row],[Type]]," ","")&amp;SUBSTITUTE(Table_Risk_2[[#This Row],[Property]]," ",""),""))</f>
        <v/>
      </c>
      <c r="G33" s="16" t="str">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
      </c>
      <c r="H33" s="16" t="str">
        <f>IF(OR(Table_Risk_2[[#This Row],[Header]]="Yes",Table_Risk_2[[#This Row],[Property]]=""),"",IF(OR(Table_Risk_2[[#This Row],[Text]]="true",Table_Risk_2[[#This Row],[Text]]="false",ISNUMBER(Table_Risk_2[[#This Row],[Text]])),Table_Risk_2[[#This Row],[Text]],""""&amp;Table_Risk_2[[#This Row],[Text]]&amp;""""))</f>
        <v/>
      </c>
      <c r="I33"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
      </c>
      <c r="J33" s="7"/>
      <c r="K33" s="7"/>
      <c r="L33" s="7"/>
      <c r="M33" s="7"/>
      <c r="N33" s="7"/>
    </row>
    <row r="34" spans="2:14" s="13" customFormat="1" ht="21" customHeight="1">
      <c r="B34" s="8" t="s">
        <v>449</v>
      </c>
      <c r="C34" s="7"/>
      <c r="D34"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4"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premium</v>
      </c>
      <c r="F34" s="7" t="str">
        <f ca="1">IF(Table_Risk_2[[#This Row],[Header]]="Yes","",IF(Table_Risk_2[[#This Row],[Property]]&lt;&gt;"",Risk_2_Prefix&amp;SUBSTITUTE(Table_Risk_2[[#This Row],[Type]]," ","")&amp;SUBSTITUTE(Table_Risk_2[[#This Row],[Property]]," ",""),""))</f>
        <v>PLPaymentPremium</v>
      </c>
      <c r="G34"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4" s="16">
        <f ca="1">IF(OR(Table_Risk_2[[#This Row],[Header]]="Yes",Table_Risk_2[[#This Row],[Property]]=""),"",IF(OR(Table_Risk_2[[#This Row],[Text]]="true",Table_Risk_2[[#This Row],[Text]]="false",ISNUMBER(Table_Risk_2[[#This Row],[Text]])),Table_Risk_2[[#This Row],[Text]],""""&amp;Table_Risk_2[[#This Row],[Text]]&amp;""""))</f>
        <v>0</v>
      </c>
      <c r="I34"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"premium":0,</v>
      </c>
      <c r="J34" s="28">
        <f>J19</f>
        <v>0</v>
      </c>
      <c r="K34" s="28" t="e">
        <f>K19</f>
        <v>#REF!</v>
      </c>
      <c r="L34" s="28" t="e">
        <f>L19</f>
        <v>#REF!</v>
      </c>
      <c r="M34" s="28" t="e">
        <f>M19</f>
        <v>#REF!</v>
      </c>
      <c r="N34" s="28" t="e">
        <f>N19</f>
        <v>#REF!</v>
      </c>
    </row>
    <row r="35" spans="2:14" s="13" customFormat="1" ht="21" customHeight="1">
      <c r="B35" s="8" t="s">
        <v>476</v>
      </c>
      <c r="C35" s="7"/>
      <c r="D35"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5"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ESL</v>
      </c>
      <c r="F35" s="7" t="str">
        <f ca="1">IF(Table_Risk_2[[#This Row],[Header]]="Yes","",IF(Table_Risk_2[[#This Row],[Property]]&lt;&gt;"",Risk_2_Prefix&amp;SUBSTITUTE(Table_Risk_2[[#This Row],[Type]]," ","")&amp;SUBSTITUTE(Table_Risk_2[[#This Row],[Property]]," ",""),""))</f>
        <v>PLPaymentESL</v>
      </c>
      <c r="G35"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5" s="16">
        <f ca="1">IF(OR(Table_Risk_2[[#This Row],[Header]]="Yes",Table_Risk_2[[#This Row],[Property]]=""),"",IF(OR(Table_Risk_2[[#This Row],[Text]]="true",Table_Risk_2[[#This Row],[Text]]="false",ISNUMBER(Table_Risk_2[[#This Row],[Text]])),Table_Risk_2[[#This Row],[Text]],""""&amp;Table_Risk_2[[#This Row],[Text]]&amp;""""))</f>
        <v>0</v>
      </c>
      <c r="I35"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"ESL":0,</v>
      </c>
      <c r="J35" s="10">
        <f ca="1">J34*J29</f>
        <v>0</v>
      </c>
      <c r="K35" s="10" t="e">
        <f ca="1">K34*K29</f>
        <v>#REF!</v>
      </c>
      <c r="L35" s="10" t="e">
        <f ca="1">L34*L29</f>
        <v>#REF!</v>
      </c>
      <c r="M35" s="10" t="e">
        <f ca="1">M34*M29</f>
        <v>#REF!</v>
      </c>
      <c r="N35" s="10" t="e">
        <f ca="1">N34*N29</f>
        <v>#REF!</v>
      </c>
    </row>
    <row r="36" spans="2:14" s="13" customFormat="1" ht="21" customHeight="1">
      <c r="B36" s="7" t="s">
        <v>477</v>
      </c>
      <c r="C36" s="7"/>
      <c r="D36"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6"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GST</v>
      </c>
      <c r="F36" s="7" t="str">
        <f ca="1">IF(Table_Risk_2[[#This Row],[Header]]="Yes","",IF(Table_Risk_2[[#This Row],[Property]]&lt;&gt;"",Risk_2_Prefix&amp;SUBSTITUTE(Table_Risk_2[[#This Row],[Type]]," ","")&amp;SUBSTITUTE(Table_Risk_2[[#This Row],[Property]]," ",""),""))</f>
        <v>PLPaymentGST</v>
      </c>
      <c r="G36"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6" s="16">
        <f ca="1">IF(OR(Table_Risk_2[[#This Row],[Header]]="Yes",Table_Risk_2[[#This Row],[Property]]=""),"",IF(OR(Table_Risk_2[[#This Row],[Text]]="true",Table_Risk_2[[#This Row],[Text]]="false",ISNUMBER(Table_Risk_2[[#This Row],[Text]])),Table_Risk_2[[#This Row],[Text]],""""&amp;Table_Risk_2[[#This Row],[Text]]&amp;""""))</f>
        <v>0</v>
      </c>
      <c r="I36"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"GST":0,</v>
      </c>
      <c r="J36" s="32">
        <f ca="1">SUM(J34:J35)*J30</f>
        <v>0</v>
      </c>
      <c r="K36" s="32" t="e">
        <f ca="1">SUM(K34:K35)*K30</f>
        <v>#REF!</v>
      </c>
      <c r="L36" s="32" t="e">
        <f ca="1">SUM(L34:L35)*L30</f>
        <v>#REF!</v>
      </c>
      <c r="M36" s="32" t="e">
        <f ca="1">SUM(M34:M35)*M30</f>
        <v>#REF!</v>
      </c>
      <c r="N36" s="32" t="e">
        <f ca="1">SUM(N34:N35)*N30</f>
        <v>#REF!</v>
      </c>
    </row>
    <row r="37" spans="2:14" s="13" customFormat="1" ht="21" customHeight="1">
      <c r="B37" s="7" t="s">
        <v>478</v>
      </c>
      <c r="C37" s="7"/>
      <c r="D37"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7"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SD</v>
      </c>
      <c r="F37" s="7" t="str">
        <f ca="1">IF(Table_Risk_2[[#This Row],[Header]]="Yes","",IF(Table_Risk_2[[#This Row],[Property]]&lt;&gt;"",Risk_2_Prefix&amp;SUBSTITUTE(Table_Risk_2[[#This Row],[Type]]," ","")&amp;SUBSTITUTE(Table_Risk_2[[#This Row],[Property]]," ",""),""))</f>
        <v>PLPaymentSD</v>
      </c>
      <c r="G37"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7" s="16">
        <f ca="1">IF(OR(Table_Risk_2[[#This Row],[Header]]="Yes",Table_Risk_2[[#This Row],[Property]]=""),"",IF(OR(Table_Risk_2[[#This Row],[Text]]="true",Table_Risk_2[[#This Row],[Text]]="false",ISNUMBER(Table_Risk_2[[#This Row],[Text]])),Table_Risk_2[[#This Row],[Text]],""""&amp;Table_Risk_2[[#This Row],[Text]]&amp;""""))</f>
        <v>0</v>
      </c>
      <c r="I37"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"SD":0,</v>
      </c>
      <c r="J37" s="32">
        <f ca="1">SUM(J34:J36)*J31</f>
        <v>0</v>
      </c>
      <c r="K37" s="32" t="e">
        <f ca="1">SUM(K34:K36)*K31</f>
        <v>#REF!</v>
      </c>
      <c r="L37" s="32" t="e">
        <f ca="1">SUM(L34:L36)*L31</f>
        <v>#REF!</v>
      </c>
      <c r="M37" s="32" t="e">
        <f ca="1">SUM(M34:M36)*M31</f>
        <v>#REF!</v>
      </c>
      <c r="N37" s="32" t="e">
        <f ca="1">SUM(N34:N36)*N31</f>
        <v>#REF!</v>
      </c>
    </row>
    <row r="38" spans="2:14" s="13" customFormat="1" ht="21" customHeight="1">
      <c r="B38" s="7" t="s">
        <v>313</v>
      </c>
      <c r="C38" s="7"/>
      <c r="D38" s="7" t="str">
        <f ca="1">IF(Table_Risk_2[[#This Row],[Header]]="Yes","",IF(INDIRECT(SUBSTITUTE(ADDRESS(1,COLUMN(),4),"1","")&amp;ROW()-1)="",IF(RIGHT(INDIRECT(SUBSTITUTE(ADDRESS(1,COLUMN(Table_Risk_2[[#This Row],[Property]]),4),"1","")&amp;ROW()-1),1)="s",LEFT(INDIRECT(SUBSTITUTE(ADDRESS(1,COLUMN(Table_Risk_2[[#This Row],[Property]]),4),"1","")&amp;ROW()-1),LEN(INDIRECT(SUBSTITUTE(ADDRESS(1,COLUMN(Table_Risk_2[[#This Row],[Property]]),4),"1","")&amp;ROW()-1))-1),INDIRECT(SUBSTITUTE(ADDRESS(1,COLUMN(Table_Risk_2[[#This Row],[Property]]),4),"1","")&amp;ROW()-1)),INDIRECT(SUBSTITUTE(ADDRESS(1,COLUMN(),4),"1","")&amp;ROW()-1)))</f>
        <v>Payment</v>
      </c>
      <c r="E38" s="7" t="str">
        <f>IF(Table_Risk_2[[#This Row],[Property]]&lt;&gt;"",SUBSTITUTE(IF(EXACT(UPPER(Table_Risk_2[[#This Row],[Property]]),Table_Risk_2[[#This Row],[Property]]),Table_Risk_2[[#This Row],[Property]],IF(EXACT(UPPER(RIGHT(LEFT(Table_Risk_2[[#This Row],[Property]],2),1)),RIGHT(LEFT(Table_Risk_2[[#This Row],[Property]],2),1)),Table_Risk_2[[#This Row],[Property]],LOWER(LEFT(Table_Risk_2[[#This Row],[Property]],1))&amp;RIGHT(Table_Risk_2[[#This Row],[Property]],LEN(Table_Risk_2[[#This Row],[Property]])-1)))," ",""),"")</f>
        <v>total</v>
      </c>
      <c r="F38" s="7" t="str">
        <f ca="1">IF(Table_Risk_2[[#This Row],[Header]]="Yes","",IF(Table_Risk_2[[#This Row],[Property]]&lt;&gt;"",Risk_2_Prefix&amp;SUBSTITUTE(Table_Risk_2[[#This Row],[Type]]," ","")&amp;SUBSTITUTE(Table_Risk_2[[#This Row],[Property]]," ",""),""))</f>
        <v>PLPaymentTotal</v>
      </c>
      <c r="G38" s="16">
        <f ca="1">IF(Table_Risk_2[[#This Row],[Header]]&lt;&gt;"Yes",IF(AND(Table_Risk_2[[#This Row],[Type]]="Rating Factor",Table_Risk_2[[#This Row],[Property]]&lt;&gt;""),IF(INDEX(Table_Question_Sets[Value],MATCH(Table_Risk_2[[#This Row],[Property]],Table_Question_Sets[Property],0),0)&lt;&gt;"",INDEX(Table_Question_Sets[Value],MATCH(Table_Risk_2[[#This Row],[Property]],Table_Question_Sets[Property],0),0),
IF(Table_Risk_2[[#This Row],[Value]]="","",IF(Table_Risk_2[[#This Row],[Value]]=TRUE,"true",IF(Table_Risk_2[[#This Row],[Value]]=FALSE,"false",IF(ISNUMBER(Table_Risk_2[[#This Row],[Value]]),VALUE(Table_Risk_2[[#This Row],[Value]]),Table_Risk_2[[#This Row],[Value]]))))),
IF(Table_Risk_2[[#This Row],[Value]]="","",IF(Table_Risk_2[[#This Row],[Value]]=TRUE,"true",IF(Table_Risk_2[[#This Row],[Value]]=FALSE,"false",IF(ISNUMBER(Table_Risk_2[[#This Row],[Value]]),VALUE(Table_Risk_2[[#This Row],[Value]]),Table_Risk_2[[#This Row],[Value]]))))
),"")</f>
        <v>0</v>
      </c>
      <c r="H38" s="16">
        <f ca="1">IF(OR(Table_Risk_2[[#This Row],[Header]]="Yes",Table_Risk_2[[#This Row],[Property]]=""),"",IF(OR(Table_Risk_2[[#This Row],[Text]]="true",Table_Risk_2[[#This Row],[Text]]="false",ISNUMBER(Table_Risk_2[[#This Row],[Text]])),Table_Risk_2[[#This Row],[Text]],""""&amp;Table_Risk_2[[#This Row],[Text]]&amp;""""))</f>
        <v>0</v>
      </c>
      <c r="I38" s="7" t="str">
        <f ca="1">IF(Table_Risk_2[[#This Row],[Header]]="Yes",
"""" &amp; Table_Risk_2[[#This Row],[Key]] &amp; """:{",
IF(Table_Risk_2[[#This Row],[Property]]&lt;&gt;"",""""&amp;Table_Risk_2[[#This Row],[Key]]&amp;""":"&amp;Table_Risk_2[[#This Row],[String]]&amp;IF(INDIRECT(SUBSTITUTE(ADDRESS(1,COLUMN(Table_Risk_2[[#This Row],[Type]]),4),"1","")&amp;ROW(Table_Risk_2[[#This Row],[Value]])+1)="","}"&amp;IF(INDIRECT(SUBSTITUTE(ADDRESS(1,COLUMN(Table_Risk_2[[#This Row],[Property]]),4),"1","")&amp;ROW(Table_Risk_2[[#This Row],[Value]])+1)="","",","),","),"")
)</f>
        <v>"total":0}</v>
      </c>
      <c r="J38" s="10">
        <f ca="1">SUM(J34:J37)</f>
        <v>0</v>
      </c>
      <c r="K38" s="10" t="e">
        <f t="shared" ref="K38:N38" si="0">SUM(K34:K37)</f>
        <v>#REF!</v>
      </c>
      <c r="L38" s="10" t="e">
        <f t="shared" si="0"/>
        <v>#REF!</v>
      </c>
      <c r="M38" s="10" t="e">
        <f t="shared" si="0"/>
        <v>#REF!</v>
      </c>
      <c r="N38" s="10" t="e">
        <f t="shared" si="0"/>
        <v>#REF!</v>
      </c>
    </row>
  </sheetData>
  <sheetProtection insertRows="0" deleteRows="0"/>
  <conditionalFormatting sqref="J14:N15">
    <cfRule type="cellIs" dxfId="321" priority="2" operator="equal">
      <formula>FALSE</formula>
    </cfRule>
  </conditionalFormatting>
  <dataValidations count="4">
    <dataValidation type="list" allowBlank="1" showInputMessage="1" showErrorMessage="1" sqref="J26" xr:uid="{00000000-0002-0000-0500-000000000000}">
      <formula1>Select_ESL_Eligibility</formula1>
    </dataValidation>
    <dataValidation type="list" allowBlank="1" showInputMessage="1" showErrorMessage="1" sqref="J24:J25" xr:uid="{00000000-0002-0000-0500-000001000000}">
      <formula1>Select_Risk_Type</formula1>
    </dataValidation>
    <dataValidation type="list" allowBlank="1" showInputMessage="1" showErrorMessage="1" sqref="B10:B11" xr:uid="{00000000-0002-0000-0500-000002000000}">
      <formula1>Select_Rating_Factor</formula1>
    </dataValidation>
    <dataValidation type="list" allowBlank="1" showInputMessage="1" showErrorMessage="1" sqref="K10:N11" xr:uid="{00000000-0002-0000-0500-000003000000}">
      <formula1>#REF!</formula1>
    </dataValidation>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5F34"/>
  </sheetPr>
  <dimension ref="B2:P40"/>
  <sheetViews>
    <sheetView workbookViewId="0" xr3:uid="{9B253EF2-77E0-53E3-AE26-4D66ECD923F3}">
      <selection activeCell="G23" sqref="G23"/>
    </sheetView>
  </sheetViews>
  <sheetFormatPr defaultColWidth="9.125" defaultRowHeight="21" customHeight="1"/>
  <cols>
    <col min="1" max="1" width="9.125" style="2"/>
    <col min="2" max="2" width="42.875" style="14" customWidth="1"/>
    <col min="3" max="3" width="12.75" style="14" hidden="1" customWidth="1"/>
    <col min="4" max="4" width="27" style="14" hidden="1" customWidth="1"/>
    <col min="5" max="5" width="27" style="23" hidden="1" customWidth="1"/>
    <col min="6" max="13" width="19.75" style="2" customWidth="1"/>
    <col min="14" max="15" width="9.125" style="2"/>
    <col min="16" max="16" width="20.875" style="2" customWidth="1"/>
    <col min="17" max="16384" width="9.125" style="2"/>
  </cols>
  <sheetData>
    <row r="2" spans="2:16" ht="47.25" thickBot="1">
      <c r="B2" s="15" t="s">
        <v>465</v>
      </c>
      <c r="C2" s="15"/>
      <c r="D2" s="15"/>
      <c r="E2" s="22"/>
      <c r="F2" s="12"/>
      <c r="G2" s="12"/>
      <c r="H2" s="12"/>
      <c r="I2" s="12"/>
      <c r="J2" s="12"/>
      <c r="K2" s="12"/>
      <c r="L2" s="12"/>
      <c r="M2" s="12"/>
    </row>
    <row r="4" spans="2:16" ht="21" customHeight="1">
      <c r="B4" s="14" t="s">
        <v>490</v>
      </c>
    </row>
    <row r="6" spans="2:16" ht="15">
      <c r="B6" s="39" t="s">
        <v>491</v>
      </c>
      <c r="C6" s="39" t="s">
        <v>2</v>
      </c>
      <c r="D6" s="39" t="s">
        <v>3</v>
      </c>
      <c r="E6" s="42" t="s">
        <v>492</v>
      </c>
      <c r="F6" t="s">
        <v>359</v>
      </c>
      <c r="G6" s="1" t="s">
        <v>89</v>
      </c>
      <c r="H6" t="s">
        <v>360</v>
      </c>
      <c r="I6" s="1" t="s">
        <v>361</v>
      </c>
      <c r="J6" t="s">
        <v>362</v>
      </c>
      <c r="K6" t="s">
        <v>363</v>
      </c>
      <c r="L6" t="s">
        <v>364</v>
      </c>
      <c r="M6" t="s">
        <v>365</v>
      </c>
    </row>
    <row r="7" spans="2:16" ht="29.25" thickBot="1">
      <c r="B7" s="19" t="s">
        <v>477</v>
      </c>
      <c r="C7" s="19" t="s">
        <v>71</v>
      </c>
      <c r="D7"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7" s="43">
        <f ca="1">IF(INDIRECT(SUBSTITUTE(ADDRESS(1,COLUMN(Table_Statutory_Rates[[#This Row],[Effective Date]]),4),"1","")&amp;ROW()+1)&lt;&gt;"",INDIRECT(SUBSTITUTE(ADDRESS(1,COLUMN(Table_Statutory_Rates[[#This Row],[Effective Date]]),4),"1","")&amp;ROW()+1),"END")</f>
        <v>42736</v>
      </c>
      <c r="F7" s="3"/>
      <c r="G7" s="3"/>
      <c r="H7" s="3"/>
      <c r="I7" s="3"/>
      <c r="J7" s="3"/>
      <c r="K7" s="3"/>
      <c r="L7" s="3"/>
      <c r="M7" s="3"/>
    </row>
    <row r="8" spans="2:16" s="13" customFormat="1" ht="21" customHeight="1">
      <c r="B8" s="21">
        <v>42736</v>
      </c>
      <c r="C8" s="21"/>
      <c r="D8"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GST</v>
      </c>
      <c r="E8" s="21" t="str">
        <f ca="1">IF(INDIRECT(SUBSTITUTE(ADDRESS(1,COLUMN(Table_Statutory_Rates[[#This Row],[Effective Date]]),4),"1","")&amp;ROW()+1)&lt;&gt;"",INDIRECT(SUBSTITUTE(ADDRESS(1,COLUMN(Table_Statutory_Rates[[#This Row],[Effective Date]]),4),"1","")&amp;ROW()+1),"END")</f>
        <v>Stamp Duty</v>
      </c>
      <c r="F8" s="17">
        <v>0.1</v>
      </c>
      <c r="G8" s="17">
        <f>Table_Statutory_Rates[[#This Row],[ACT]]</f>
        <v>0.1</v>
      </c>
      <c r="H8" s="17">
        <f>Table_Statutory_Rates[[#This Row],[NSW]]</f>
        <v>0.1</v>
      </c>
      <c r="I8" s="17">
        <f>Table_Statutory_Rates[[#This Row],[NT]]</f>
        <v>0.1</v>
      </c>
      <c r="J8" s="17">
        <f>Table_Statutory_Rates[[#This Row],[QLD]]</f>
        <v>0.1</v>
      </c>
      <c r="K8" s="17">
        <f>Table_Statutory_Rates[[#This Row],[SA]]</f>
        <v>0.1</v>
      </c>
      <c r="L8" s="17">
        <f>Table_Statutory_Rates[[#This Row],[TAS]]</f>
        <v>0.1</v>
      </c>
      <c r="M8" s="17">
        <f>Table_Statutory_Rates[[#This Row],[VIC]]</f>
        <v>0.1</v>
      </c>
    </row>
    <row r="9" spans="2:16" ht="29.25" thickBot="1">
      <c r="B9" s="19" t="s">
        <v>493</v>
      </c>
      <c r="C9" s="19" t="s">
        <v>71</v>
      </c>
      <c r="D9"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9" s="43" t="str">
        <f ca="1">IF(INDIRECT(SUBSTITUTE(ADDRESS(1,COLUMN(Table_Statutory_Rates[[#This Row],[Effective Date]]),4),"1","")&amp;ROW()+1)&lt;&gt;"",INDIRECT(SUBSTITUTE(ADDRESS(1,COLUMN(Table_Statutory_Rates[[#This Row],[Effective Date]]),4),"1","")&amp;ROW()+1),"END")</f>
        <v>General</v>
      </c>
      <c r="F9" s="44"/>
      <c r="G9" s="44"/>
      <c r="H9" s="44"/>
      <c r="I9" s="44"/>
      <c r="J9" s="44"/>
      <c r="K9" s="44"/>
      <c r="L9" s="44"/>
      <c r="M9" s="44"/>
    </row>
    <row r="10" spans="2:16" ht="21.75" thickBot="1">
      <c r="B10" s="56" t="str">
        <f>B30</f>
        <v>General</v>
      </c>
      <c r="C10" s="56" t="s">
        <v>71</v>
      </c>
      <c r="D10" s="5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0" s="66">
        <f ca="1">IF(INDIRECT(SUBSTITUTE(ADDRESS(1,COLUMN(Table_Statutory_Rates[[#This Row],[Effective Date]]),4),"1","")&amp;ROW()+1)&lt;&gt;"",INDIRECT(SUBSTITUTE(ADDRESS(1,COLUMN(Table_Statutory_Rates[[#This Row],[Effective Date]]),4),"1","")&amp;ROW()+1),"END")</f>
        <v>42736</v>
      </c>
      <c r="F10" s="67"/>
      <c r="G10" s="67"/>
      <c r="H10" s="67"/>
      <c r="I10" s="67"/>
      <c r="J10" s="67"/>
      <c r="K10" s="67"/>
      <c r="L10" s="67"/>
      <c r="M10" s="67"/>
    </row>
    <row r="11" spans="2:16" s="13" customFormat="1" ht="21" customHeight="1">
      <c r="B11" s="21">
        <v>42736</v>
      </c>
      <c r="C11" s="21"/>
      <c r="D11"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General</v>
      </c>
      <c r="E11" s="21" t="str">
        <f ca="1">IF(INDIRECT(SUBSTITUTE(ADDRESS(1,COLUMN(Table_Statutory_Rates[[#This Row],[Effective Date]]),4),"1","")&amp;ROW()+1)&lt;&gt;"",INDIRECT(SUBSTITUTE(ADDRESS(1,COLUMN(Table_Statutory_Rates[[#This Row],[Effective Date]]),4),"1","")&amp;ROW()+1),"END")</f>
        <v>Public Liability</v>
      </c>
      <c r="F11" s="26">
        <v>0</v>
      </c>
      <c r="G11" s="26">
        <v>0.09</v>
      </c>
      <c r="H11" s="26">
        <v>0.1</v>
      </c>
      <c r="I11" s="26">
        <v>0.09</v>
      </c>
      <c r="J11" s="26">
        <v>0.11</v>
      </c>
      <c r="K11" s="26">
        <v>0.1</v>
      </c>
      <c r="L11" s="26">
        <v>0.1</v>
      </c>
      <c r="M11" s="17">
        <v>0.1</v>
      </c>
      <c r="P11" s="24"/>
    </row>
    <row r="12" spans="2:16" ht="21.75" thickBot="1">
      <c r="B12" s="56" t="str">
        <f>B31</f>
        <v>Public Liability</v>
      </c>
      <c r="C12" s="56" t="s">
        <v>71</v>
      </c>
      <c r="D12" s="5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2" s="66">
        <f ca="1">IF(INDIRECT(SUBSTITUTE(ADDRESS(1,COLUMN(Table_Statutory_Rates[[#This Row],[Effective Date]]),4),"1","")&amp;ROW()+1)&lt;&gt;"",INDIRECT(SUBSTITUTE(ADDRESS(1,COLUMN(Table_Statutory_Rates[[#This Row],[Effective Date]]),4),"1","")&amp;ROW()+1),"END")</f>
        <v>42370</v>
      </c>
      <c r="F12" s="67"/>
      <c r="G12" s="67"/>
      <c r="H12" s="67"/>
      <c r="I12" s="67"/>
      <c r="J12" s="67"/>
      <c r="K12" s="67"/>
      <c r="L12" s="67"/>
      <c r="M12" s="67"/>
      <c r="P12" s="68"/>
    </row>
    <row r="13" spans="2:16" s="13" customFormat="1" ht="21" customHeight="1">
      <c r="B13" s="21">
        <v>42370</v>
      </c>
      <c r="C13" s="21"/>
      <c r="D13"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Public Liability</v>
      </c>
      <c r="E13" s="21" t="str">
        <f ca="1">IF(INDIRECT(SUBSTITUTE(ADDRESS(1,COLUMN(Table_Statutory_Rates[[#This Row],[Effective Date]]),4),"1","")&amp;ROW()+1)&lt;&gt;"",INDIRECT(SUBSTITUTE(ADDRESS(1,COLUMN(Table_Statutory_Rates[[#This Row],[Effective Date]]),4),"1","")&amp;ROW()+1),"END")</f>
        <v>Professional Indemnity</v>
      </c>
      <c r="F13" s="17">
        <v>0</v>
      </c>
      <c r="G13" s="17">
        <v>0.09</v>
      </c>
      <c r="H13" s="17">
        <v>0.1</v>
      </c>
      <c r="I13" s="17">
        <v>0.09</v>
      </c>
      <c r="J13" s="17">
        <v>0.11</v>
      </c>
      <c r="K13" s="17">
        <v>0.1</v>
      </c>
      <c r="L13" s="17">
        <v>0.1</v>
      </c>
      <c r="M13" s="17">
        <v>0.1</v>
      </c>
    </row>
    <row r="14" spans="2:16" ht="21" customHeight="1" thickBot="1">
      <c r="B14" s="56" t="str">
        <f>B32</f>
        <v>Professional Indemnity</v>
      </c>
      <c r="C14" s="56" t="s">
        <v>71</v>
      </c>
      <c r="D14" s="5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4" s="66">
        <f ca="1">IF(INDIRECT(SUBSTITUTE(ADDRESS(1,COLUMN(Table_Statutory_Rates[[#This Row],[Effective Date]]),4),"1","")&amp;ROW()+1)&lt;&gt;"",INDIRECT(SUBSTITUTE(ADDRESS(1,COLUMN(Table_Statutory_Rates[[#This Row],[Effective Date]]),4),"1","")&amp;ROW()+1),"END")</f>
        <v>42736</v>
      </c>
      <c r="F14" s="67"/>
      <c r="G14" s="67"/>
      <c r="H14" s="67"/>
      <c r="I14" s="67"/>
      <c r="J14" s="67"/>
      <c r="K14" s="67"/>
      <c r="L14" s="67"/>
      <c r="M14" s="67"/>
    </row>
    <row r="15" spans="2:16" s="13" customFormat="1" ht="21" customHeight="1">
      <c r="B15" s="21">
        <v>42736</v>
      </c>
      <c r="C15" s="21"/>
      <c r="D15"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Professional Indemnity</v>
      </c>
      <c r="E15" s="21" t="str">
        <f ca="1">IF(INDIRECT(SUBSTITUTE(ADDRESS(1,COLUMN(Table_Statutory_Rates[[#This Row],[Effective Date]]),4),"1","")&amp;ROW()+1)&lt;&gt;"",INDIRECT(SUBSTITUTE(ADDRESS(1,COLUMN(Table_Statutory_Rates[[#This Row],[Effective Date]]),4),"1","")&amp;ROW()+1),"END")</f>
        <v>Motor</v>
      </c>
      <c r="F15" s="17">
        <v>0</v>
      </c>
      <c r="G15" s="17">
        <v>0.05</v>
      </c>
      <c r="H15" s="17">
        <v>0.1</v>
      </c>
      <c r="I15" s="17">
        <v>0.09</v>
      </c>
      <c r="J15" s="17">
        <v>0.11</v>
      </c>
      <c r="K15" s="17">
        <v>0.1</v>
      </c>
      <c r="L15" s="17">
        <v>0.1</v>
      </c>
      <c r="M15" s="17">
        <v>0.1</v>
      </c>
    </row>
    <row r="16" spans="2:16" ht="21" customHeight="1" thickBot="1">
      <c r="B16" s="56" t="str">
        <f>B33</f>
        <v>Motor</v>
      </c>
      <c r="C16" s="56" t="s">
        <v>71</v>
      </c>
      <c r="D16" s="5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6" s="66">
        <f ca="1">IF(INDIRECT(SUBSTITUTE(ADDRESS(1,COLUMN(Table_Statutory_Rates[[#This Row],[Effective Date]]),4),"1","")&amp;ROW()+1)&lt;&gt;"",INDIRECT(SUBSTITUTE(ADDRESS(1,COLUMN(Table_Statutory_Rates[[#This Row],[Effective Date]]),4),"1","")&amp;ROW()+1),"END")</f>
        <v>42736</v>
      </c>
      <c r="F16" s="67"/>
      <c r="G16" s="67"/>
      <c r="H16" s="67"/>
      <c r="I16" s="67"/>
      <c r="J16" s="67"/>
      <c r="K16" s="67"/>
      <c r="L16" s="67"/>
      <c r="M16" s="67"/>
    </row>
    <row r="17" spans="2:13" s="13" customFormat="1" ht="21" customHeight="1">
      <c r="B17" s="21">
        <v>42736</v>
      </c>
      <c r="C17" s="21"/>
      <c r="D17"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Motor</v>
      </c>
      <c r="E17" s="21" t="str">
        <f ca="1">IF(INDIRECT(SUBSTITUTE(ADDRESS(1,COLUMN(Table_Statutory_Rates[[#This Row],[Effective Date]]),4),"1","")&amp;ROW()+1)&lt;&gt;"",INDIRECT(SUBSTITUTE(ADDRESS(1,COLUMN(Table_Statutory_Rates[[#This Row],[Effective Date]]),4),"1","")&amp;ROW()+1),"END")</f>
        <v>Farm</v>
      </c>
      <c r="F17" s="17">
        <v>0</v>
      </c>
      <c r="G17" s="17">
        <v>0.05</v>
      </c>
      <c r="H17" s="17">
        <v>0.1</v>
      </c>
      <c r="I17" s="17">
        <v>0.09</v>
      </c>
      <c r="J17" s="17">
        <v>0.11</v>
      </c>
      <c r="K17" s="17">
        <v>0.1</v>
      </c>
      <c r="L17" s="17">
        <v>0.1</v>
      </c>
      <c r="M17" s="17">
        <v>0.1</v>
      </c>
    </row>
    <row r="18" spans="2:13" ht="21" customHeight="1" thickBot="1">
      <c r="B18" s="56" t="str">
        <f>B34</f>
        <v>Farm</v>
      </c>
      <c r="C18" s="56" t="s">
        <v>71</v>
      </c>
      <c r="D18" s="5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18" s="66">
        <f ca="1">IF(INDIRECT(SUBSTITUTE(ADDRESS(1,COLUMN(Table_Statutory_Rates[[#This Row],[Effective Date]]),4),"1","")&amp;ROW()+1)&lt;&gt;"",INDIRECT(SUBSTITUTE(ADDRESS(1,COLUMN(Table_Statutory_Rates[[#This Row],[Effective Date]]),4),"1","")&amp;ROW()+1),"END")</f>
        <v>42736</v>
      </c>
      <c r="F18" s="67"/>
      <c r="G18" s="67"/>
      <c r="H18" s="67"/>
      <c r="I18" s="67"/>
      <c r="J18" s="67"/>
      <c r="K18" s="67"/>
      <c r="L18" s="67"/>
      <c r="M18" s="67"/>
    </row>
    <row r="19" spans="2:13" s="13" customFormat="1" ht="21" customHeight="1">
      <c r="B19" s="21">
        <v>42736</v>
      </c>
      <c r="C19" s="21"/>
      <c r="D19"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19" s="21">
        <f ca="1">IF(INDIRECT(SUBSTITUTE(ADDRESS(1,COLUMN(Table_Statutory_Rates[[#This Row],[Effective Date]]),4),"1","")&amp;ROW()+1)&lt;&gt;"",INDIRECT(SUBSTITUTE(ADDRESS(1,COLUMN(Table_Statutory_Rates[[#This Row],[Effective Date]]),4),"1","")&amp;ROW()+1),"END")</f>
        <v>42917</v>
      </c>
      <c r="F19" s="17">
        <v>0</v>
      </c>
      <c r="G19" s="27">
        <v>2.5000000000000001E-2</v>
      </c>
      <c r="H19" s="17">
        <v>0.1</v>
      </c>
      <c r="I19" s="17">
        <v>0.09</v>
      </c>
      <c r="J19" s="17">
        <v>0.11</v>
      </c>
      <c r="K19" s="17">
        <v>0.1</v>
      </c>
      <c r="L19" s="17">
        <v>0.1</v>
      </c>
      <c r="M19" s="17">
        <v>0.1</v>
      </c>
    </row>
    <row r="20" spans="2:13" s="13" customFormat="1" ht="21" customHeight="1">
      <c r="B20" s="21">
        <v>42917</v>
      </c>
      <c r="C20" s="21"/>
      <c r="D20"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Farm</v>
      </c>
      <c r="E20" s="21" t="str">
        <f ca="1">IF(INDIRECT(SUBSTITUTE(ADDRESS(1,COLUMN(Table_Statutory_Rates[[#This Row],[Effective Date]]),4),"1","")&amp;ROW()+1)&lt;&gt;"",INDIRECT(SUBSTITUTE(ADDRESS(1,COLUMN(Table_Statutory_Rates[[#This Row],[Effective Date]]),4),"1","")&amp;ROW()+1),"END")</f>
        <v>ESL</v>
      </c>
      <c r="F20" s="17">
        <f>F19</f>
        <v>0</v>
      </c>
      <c r="G20" s="27">
        <v>2.5000000000000001E-2</v>
      </c>
      <c r="H20" s="17">
        <f t="shared" ref="H20:M20" si="0">H19</f>
        <v>0.1</v>
      </c>
      <c r="I20" s="17">
        <f t="shared" si="0"/>
        <v>0.09</v>
      </c>
      <c r="J20" s="17">
        <f t="shared" si="0"/>
        <v>0.11</v>
      </c>
      <c r="K20" s="17">
        <f t="shared" si="0"/>
        <v>0.1</v>
      </c>
      <c r="L20" s="17">
        <v>0</v>
      </c>
      <c r="M20" s="17">
        <f t="shared" si="0"/>
        <v>0.1</v>
      </c>
    </row>
    <row r="21" spans="2:13" ht="29.25" thickBot="1">
      <c r="B21" s="19" t="s">
        <v>476</v>
      </c>
      <c r="C21" s="19" t="s">
        <v>71</v>
      </c>
      <c r="D21" s="19"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
      </c>
      <c r="E21" s="43">
        <f ca="1">IF(INDIRECT(SUBSTITUTE(ADDRESS(1,COLUMN(Table_Statutory_Rates[[#This Row],[Effective Date]]),4),"1","")&amp;ROW()+1)&lt;&gt;"",INDIRECT(SUBSTITUTE(ADDRESS(1,COLUMN(Table_Statutory_Rates[[#This Row],[Effective Date]]),4),"1","")&amp;ROW()+1),"END")</f>
        <v>42736</v>
      </c>
      <c r="F21" s="44"/>
      <c r="G21" s="44"/>
      <c r="H21" s="44"/>
      <c r="I21" s="44"/>
      <c r="J21" s="44"/>
      <c r="K21" s="44"/>
      <c r="L21" s="44"/>
      <c r="M21" s="44"/>
    </row>
    <row r="22" spans="2:13" s="13" customFormat="1" ht="21" customHeight="1">
      <c r="B22" s="21">
        <v>42736</v>
      </c>
      <c r="C22" s="21"/>
      <c r="D22" s="16" t="str">
        <f ca="1">IF(Table_Statutory_Rates[[#This Row],[Header]]="Yes","",IF(INDIRECT(SUBSTITUTE(ADDRESS(1,COLUMN(),4),"1","")&amp;ROW()-1)="",IF(RIGHT(INDIRECT(SUBSTITUTE(ADDRESS(1,COLUMN(Table_Statutory_Rates[[#This Row],[Effective Date]]),4),"1","")&amp;ROW()-1),1)="s",LEFT(INDIRECT(SUBSTITUTE(ADDRESS(1,COLUMN(Table_Statutory_Rates[[#This Row],[Effective Date]]),4),"1","")&amp;ROW()-1),LEN(INDIRECT(SUBSTITUTE(ADDRESS(1,COLUMN(Table_Statutory_Rates[[#This Row],[Effective Date]]),4),"1","")&amp;ROW()-1))-1),INDIRECT(SUBSTITUTE(ADDRESS(1,COLUMN(Table_Statutory_Rates[[#This Row],[Effective Date]]),4),"1","")&amp;ROW()-1)),INDIRECT(SUBSTITUTE(ADDRESS(1,COLUMN(),4),"1","")&amp;ROW()-1)))</f>
        <v>ESL</v>
      </c>
      <c r="E22" s="21" t="str">
        <f ca="1">IF(INDIRECT(SUBSTITUTE(ADDRESS(1,COLUMN(Table_Statutory_Rates[[#This Row],[Effective Date]]),4),"1","")&amp;ROW()+1)&lt;&gt;"",INDIRECT(SUBSTITUTE(ADDRESS(1,COLUMN(Table_Statutory_Rates[[#This Row],[Effective Date]]),4),"1","")&amp;ROW()+1),"END")</f>
        <v>END</v>
      </c>
      <c r="F22" s="17">
        <v>0</v>
      </c>
      <c r="G22" s="17">
        <v>0.1</v>
      </c>
      <c r="H22" s="17">
        <v>0</v>
      </c>
      <c r="I22" s="17">
        <v>0</v>
      </c>
      <c r="J22" s="17">
        <v>0</v>
      </c>
      <c r="K22" s="17">
        <v>0</v>
      </c>
      <c r="L22" s="17">
        <v>0</v>
      </c>
      <c r="M22" s="17">
        <v>0</v>
      </c>
    </row>
    <row r="27" spans="2:13" ht="29.25" thickBot="1">
      <c r="B27" s="19" t="s">
        <v>494</v>
      </c>
    </row>
    <row r="29" spans="2:13" ht="15">
      <c r="B29" t="s">
        <v>6</v>
      </c>
    </row>
    <row r="30" spans="2:13" ht="21" customHeight="1">
      <c r="B30" t="s">
        <v>467</v>
      </c>
    </row>
    <row r="31" spans="2:13" ht="21" customHeight="1">
      <c r="B31" t="s">
        <v>483</v>
      </c>
    </row>
    <row r="32" spans="2:13" ht="21" customHeight="1">
      <c r="B32" t="s">
        <v>495</v>
      </c>
    </row>
    <row r="33" spans="2:2" ht="21" customHeight="1">
      <c r="B33" t="s">
        <v>496</v>
      </c>
    </row>
    <row r="34" spans="2:2" ht="21" customHeight="1">
      <c r="B34" t="s">
        <v>497</v>
      </c>
    </row>
    <row r="36" spans="2:2" ht="29.25" thickBot="1">
      <c r="B36" s="19" t="s">
        <v>498</v>
      </c>
    </row>
    <row r="38" spans="2:2" ht="15">
      <c r="B38" t="s">
        <v>6</v>
      </c>
    </row>
    <row r="39" spans="2:2" ht="21" customHeight="1">
      <c r="B39" t="s">
        <v>469</v>
      </c>
    </row>
    <row r="40" spans="2:2" ht="21" customHeight="1">
      <c r="B40" t="s">
        <v>470</v>
      </c>
    </row>
  </sheetData>
  <sheetProtection sheet="1" insertRows="0" deleteRows="0"/>
  <pageMargins left="0.7" right="0.7" top="0.75" bottom="0.75" header="0.3" footer="0.3"/>
  <pageSetup paperSize="9" orientation="portrait"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5F34"/>
  </sheetPr>
  <dimension ref="B1:G31"/>
  <sheetViews>
    <sheetView topLeftCell="A4" workbookViewId="0" xr3:uid="{85D5C41F-068E-5C55-9968-509E7C2A5619}">
      <selection activeCell="G21" sqref="G21"/>
    </sheetView>
  </sheetViews>
  <sheetFormatPr defaultColWidth="9.125" defaultRowHeight="21" customHeight="1"/>
  <cols>
    <col min="1" max="1" width="9.125" style="2"/>
    <col min="2" max="2" width="31" style="2" customWidth="1"/>
    <col min="3" max="6" width="19.875" style="2" customWidth="1"/>
    <col min="7" max="7" width="18.875" style="2" customWidth="1"/>
    <col min="8" max="16384" width="9.125" style="2"/>
  </cols>
  <sheetData>
    <row r="1" spans="2:6" s="13" customFormat="1" ht="21" customHeight="1"/>
    <row r="2" spans="2:6" ht="47.25" thickBot="1">
      <c r="B2" s="12" t="s">
        <v>499</v>
      </c>
      <c r="C2" s="12"/>
      <c r="D2" s="12"/>
      <c r="E2" s="12"/>
      <c r="F2" s="12"/>
    </row>
    <row r="4" spans="2:6" ht="29.25" thickBot="1">
      <c r="B4" s="3" t="s">
        <v>238</v>
      </c>
      <c r="C4" s="3"/>
      <c r="D4" s="3"/>
      <c r="E4" s="3"/>
      <c r="F4" s="3"/>
    </row>
    <row r="6" spans="2:6" ht="15">
      <c r="B6" t="s">
        <v>500</v>
      </c>
      <c r="C6" s="46" t="s">
        <v>241</v>
      </c>
      <c r="D6" s="46" t="s">
        <v>412</v>
      </c>
      <c r="E6" t="s">
        <v>414</v>
      </c>
      <c r="F6" t="s">
        <v>415</v>
      </c>
    </row>
    <row r="7" spans="2:6" s="13" customFormat="1" ht="21" customHeight="1">
      <c r="B7" s="7" t="s">
        <v>3</v>
      </c>
      <c r="C7" s="7" t="s">
        <v>501</v>
      </c>
      <c r="D7" s="7"/>
      <c r="E7" s="7"/>
      <c r="F7" s="7"/>
    </row>
    <row r="8" spans="2:6" s="13" customFormat="1" ht="21" customHeight="1">
      <c r="B8" s="8" t="s">
        <v>502</v>
      </c>
      <c r="C8" s="7" t="b">
        <v>1</v>
      </c>
      <c r="D8" s="7"/>
      <c r="E8" s="7"/>
      <c r="F8" s="7"/>
    </row>
    <row r="9" spans="2:6" s="13" customFormat="1" ht="21" customHeight="1">
      <c r="B9" s="7" t="s">
        <v>503</v>
      </c>
      <c r="C9" s="7">
        <v>1</v>
      </c>
      <c r="D9" s="7">
        <v>12</v>
      </c>
      <c r="E9" s="7">
        <v>26</v>
      </c>
      <c r="F9" s="7">
        <v>52</v>
      </c>
    </row>
    <row r="10" spans="2:6" ht="29.25" thickBot="1">
      <c r="B10" s="3" t="s">
        <v>501</v>
      </c>
      <c r="C10" s="3"/>
      <c r="D10" s="3"/>
      <c r="E10" s="3"/>
      <c r="F10" s="3"/>
    </row>
    <row r="11" spans="2:6" s="13" customFormat="1" ht="21" customHeight="1">
      <c r="B11" s="7" t="s">
        <v>504</v>
      </c>
      <c r="C11" s="10">
        <v>0</v>
      </c>
      <c r="D11" s="10">
        <v>0</v>
      </c>
      <c r="E11" s="10">
        <f>Table_Payment_Options[[#This Row],[Monthly]]</f>
        <v>0</v>
      </c>
      <c r="F11" s="10">
        <f>Table_Payment_Options[[#This Row],[Fortnightly]]</f>
        <v>0</v>
      </c>
    </row>
    <row r="12" spans="2:6" s="13" customFormat="1" ht="21" customHeight="1">
      <c r="B12" s="7" t="s">
        <v>505</v>
      </c>
      <c r="C12" s="10">
        <v>0</v>
      </c>
      <c r="D12" s="10">
        <v>0</v>
      </c>
      <c r="E12" s="10">
        <f>Table_Payment_Options[[#This Row],[Monthly]]</f>
        <v>0</v>
      </c>
      <c r="F12" s="10">
        <f>Table_Payment_Options[[#This Row],[Fortnightly]]</f>
        <v>0</v>
      </c>
    </row>
    <row r="13" spans="2:6" s="13" customFormat="1" ht="21" customHeight="1">
      <c r="B13" s="7" t="s">
        <v>506</v>
      </c>
      <c r="C13" s="17">
        <v>0</v>
      </c>
      <c r="D13" s="17">
        <v>0</v>
      </c>
      <c r="E13" s="17">
        <f>Table_Payment_Options[[#This Row],[Monthly]]</f>
        <v>0</v>
      </c>
      <c r="F13" s="17">
        <f>Table_Payment_Options[[#This Row],[Fortnightly]]</f>
        <v>0</v>
      </c>
    </row>
    <row r="14" spans="2:6" ht="29.25" thickBot="1">
      <c r="B14" s="3" t="s">
        <v>507</v>
      </c>
      <c r="C14" s="3"/>
      <c r="D14" s="3"/>
      <c r="E14" s="3"/>
      <c r="F14" s="3"/>
    </row>
    <row r="15" spans="2:6" s="13" customFormat="1" ht="21" customHeight="1">
      <c r="B15" s="7" t="s">
        <v>504</v>
      </c>
      <c r="C15" s="10">
        <v>0</v>
      </c>
      <c r="D15" s="10">
        <v>0</v>
      </c>
      <c r="E15" s="10">
        <f>Table_Payment_Options[[#This Row],[Monthly]]</f>
        <v>0</v>
      </c>
      <c r="F15" s="10">
        <f>Table_Payment_Options[[#This Row],[Fortnightly]]</f>
        <v>0</v>
      </c>
    </row>
    <row r="16" spans="2:6" s="13" customFormat="1" ht="21" customHeight="1">
      <c r="B16" s="7" t="s">
        <v>505</v>
      </c>
      <c r="C16" s="10">
        <v>0</v>
      </c>
      <c r="D16" s="10">
        <v>0</v>
      </c>
      <c r="E16" s="10">
        <f>Table_Payment_Options[[#This Row],[Monthly]]</f>
        <v>0</v>
      </c>
      <c r="F16" s="10">
        <f>Table_Payment_Options[[#This Row],[Fortnightly]]</f>
        <v>0</v>
      </c>
    </row>
    <row r="17" spans="2:7" s="13" customFormat="1" ht="21" customHeight="1">
      <c r="B17" s="7" t="s">
        <v>506</v>
      </c>
      <c r="C17" s="17">
        <v>0</v>
      </c>
      <c r="D17" s="17">
        <v>0</v>
      </c>
      <c r="E17" s="17">
        <f>Table_Payment_Options[[#This Row],[Monthly]]</f>
        <v>0</v>
      </c>
      <c r="F17" s="17">
        <f>Table_Payment_Options[[#This Row],[Fortnightly]]</f>
        <v>0</v>
      </c>
    </row>
    <row r="19" spans="2:7" ht="29.25" thickBot="1">
      <c r="B19" s="3" t="s">
        <v>242</v>
      </c>
      <c r="C19" s="3"/>
      <c r="D19" s="3"/>
      <c r="E19" s="3"/>
      <c r="F19" s="3"/>
    </row>
    <row r="21" spans="2:7" ht="15">
      <c r="B21" t="s">
        <v>500</v>
      </c>
      <c r="C21" t="s">
        <v>416</v>
      </c>
      <c r="D21" t="s">
        <v>417</v>
      </c>
      <c r="E21" t="s">
        <v>418</v>
      </c>
      <c r="F21" t="s">
        <v>419</v>
      </c>
      <c r="G21" s="7" t="s">
        <v>249</v>
      </c>
    </row>
    <row r="22" spans="2:7" ht="29.25" thickBot="1">
      <c r="B22" s="3" t="s">
        <v>501</v>
      </c>
      <c r="C22" s="3"/>
      <c r="D22" s="3"/>
      <c r="E22" s="3"/>
      <c r="F22" s="3"/>
      <c r="G22" s="30"/>
    </row>
    <row r="23" spans="2:7" s="13" customFormat="1" ht="21" customHeight="1">
      <c r="B23" s="7" t="s">
        <v>508</v>
      </c>
      <c r="C23" s="7"/>
      <c r="D23" s="7" t="b">
        <v>1</v>
      </c>
      <c r="E23" s="7" t="b">
        <v>1</v>
      </c>
      <c r="F23" s="7" t="b">
        <v>1</v>
      </c>
      <c r="G23" s="7" t="b">
        <v>1</v>
      </c>
    </row>
    <row r="24" spans="2:7" s="13" customFormat="1" ht="21" customHeight="1">
      <c r="B24" s="7" t="s">
        <v>502</v>
      </c>
      <c r="C24" s="7"/>
      <c r="D24" s="7" t="b">
        <v>1</v>
      </c>
      <c r="E24" s="7"/>
      <c r="F24" s="7"/>
      <c r="G24" s="7"/>
    </row>
    <row r="25" spans="2:7" s="13" customFormat="1" ht="21" customHeight="1">
      <c r="B25" s="7" t="s">
        <v>509</v>
      </c>
      <c r="C25" s="7">
        <v>0</v>
      </c>
      <c r="D25" s="7">
        <v>0</v>
      </c>
      <c r="E25" s="7">
        <v>0</v>
      </c>
      <c r="F25" s="7">
        <v>0</v>
      </c>
      <c r="G25" s="7">
        <v>0</v>
      </c>
    </row>
    <row r="26" spans="2:7" s="13" customFormat="1" ht="21" customHeight="1">
      <c r="B26" s="7" t="s">
        <v>510</v>
      </c>
      <c r="C26" s="69">
        <v>0</v>
      </c>
      <c r="D26" s="69">
        <v>1.4999999999999999E-2</v>
      </c>
      <c r="E26" s="69">
        <v>1.4999999999999999E-2</v>
      </c>
      <c r="F26" s="69">
        <v>3.773E-2</v>
      </c>
      <c r="G26" s="69">
        <v>3.3000000000000002E-2</v>
      </c>
    </row>
    <row r="27" spans="2:7" ht="29.25" thickBot="1">
      <c r="B27" s="3" t="s">
        <v>507</v>
      </c>
      <c r="C27" s="3"/>
      <c r="D27" s="3"/>
      <c r="E27" s="3"/>
      <c r="F27" s="3"/>
      <c r="G27" s="30"/>
    </row>
    <row r="28" spans="2:7" s="13" customFormat="1" ht="21" customHeight="1">
      <c r="B28" s="7" t="s">
        <v>508</v>
      </c>
      <c r="C28" s="7" t="b">
        <v>1</v>
      </c>
      <c r="D28" s="7"/>
      <c r="E28" s="7"/>
      <c r="F28" s="7"/>
      <c r="G28" s="7"/>
    </row>
    <row r="29" spans="2:7" s="13" customFormat="1" ht="21" customHeight="1">
      <c r="B29" s="7" t="s">
        <v>502</v>
      </c>
      <c r="C29" s="7" t="b">
        <v>1</v>
      </c>
      <c r="D29" s="7"/>
      <c r="E29" s="7"/>
      <c r="F29" s="7"/>
      <c r="G29" s="7"/>
    </row>
    <row r="30" spans="2:7" s="13" customFormat="1" ht="21" customHeight="1">
      <c r="B30" s="7" t="s">
        <v>509</v>
      </c>
      <c r="C30" s="7">
        <v>0</v>
      </c>
      <c r="D30" s="7">
        <v>0</v>
      </c>
      <c r="E30" s="7">
        <v>0</v>
      </c>
      <c r="F30" s="7">
        <v>0</v>
      </c>
      <c r="G30" s="7">
        <v>0</v>
      </c>
    </row>
    <row r="31" spans="2:7" s="13" customFormat="1" ht="21" customHeight="1">
      <c r="B31" s="7" t="s">
        <v>510</v>
      </c>
      <c r="C31" s="69">
        <v>0</v>
      </c>
      <c r="D31" s="69">
        <v>0</v>
      </c>
      <c r="E31" s="69">
        <v>0</v>
      </c>
      <c r="F31" s="69">
        <v>0</v>
      </c>
      <c r="G31" s="69">
        <v>0</v>
      </c>
    </row>
  </sheetData>
  <pageMargins left="0.7" right="0.7" top="0.75" bottom="0.75" header="0.3" footer="0.3"/>
  <pageSetup paperSize="9" orientation="portrait"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5F34"/>
  </sheetPr>
  <dimension ref="B1:N30"/>
  <sheetViews>
    <sheetView topLeftCell="A13" workbookViewId="0" xr3:uid="{44B22561-5205-5C8A-B808-2C70100D228F}">
      <selection activeCell="G15" sqref="G15"/>
    </sheetView>
  </sheetViews>
  <sheetFormatPr defaultColWidth="9.125" defaultRowHeight="21" customHeight="1"/>
  <cols>
    <col min="1" max="1" width="9.125" style="2"/>
    <col min="2" max="2" width="42.875" style="2" customWidth="1"/>
    <col min="3" max="7" width="22.375" style="2" customWidth="1"/>
    <col min="8" max="8" width="22.375" style="2" hidden="1" customWidth="1"/>
    <col min="9" max="9" width="22.375" style="2" customWidth="1"/>
    <col min="10" max="10" width="19.625" style="2" hidden="1" customWidth="1"/>
    <col min="11" max="14" width="22.375" style="2" customWidth="1"/>
    <col min="15" max="25" width="18.75" style="2" customWidth="1"/>
    <col min="26" max="16384" width="9.125" style="2"/>
  </cols>
  <sheetData>
    <row r="1" spans="2:13" ht="21" customHeight="1">
      <c r="C1" s="57"/>
      <c r="D1" s="57"/>
      <c r="E1" s="57"/>
      <c r="F1" s="57"/>
      <c r="G1" s="57"/>
      <c r="H1" s="57"/>
      <c r="I1" s="57"/>
      <c r="J1" s="57"/>
      <c r="K1" s="57"/>
      <c r="L1" s="57"/>
      <c r="M1" s="57"/>
    </row>
    <row r="2" spans="2:13" ht="47.25" thickBot="1">
      <c r="B2" s="12" t="s">
        <v>511</v>
      </c>
      <c r="C2" s="58"/>
      <c r="D2" s="58"/>
      <c r="E2" s="58"/>
      <c r="F2" s="58"/>
      <c r="G2" s="58"/>
      <c r="H2" s="58"/>
      <c r="I2" s="58"/>
      <c r="J2" s="58"/>
      <c r="K2" s="58"/>
      <c r="L2" s="58"/>
      <c r="M2" s="58"/>
    </row>
    <row r="3" spans="2:13" ht="21" customHeight="1">
      <c r="C3" s="57"/>
      <c r="D3" s="57"/>
      <c r="E3" s="57"/>
      <c r="F3" s="57"/>
      <c r="G3" s="57"/>
      <c r="H3" s="57"/>
      <c r="I3" s="57"/>
      <c r="J3" s="57"/>
      <c r="K3" s="57"/>
      <c r="L3" s="57"/>
      <c r="M3" s="57"/>
    </row>
    <row r="4" spans="2:13" ht="47.25" thickBot="1">
      <c r="B4" s="3" t="s">
        <v>512</v>
      </c>
      <c r="C4" s="59"/>
      <c r="D4" s="59"/>
      <c r="E4" s="59"/>
      <c r="F4" s="59"/>
      <c r="G4" s="59"/>
      <c r="H4" s="59"/>
      <c r="I4" s="58"/>
      <c r="J4" s="58"/>
      <c r="K4" s="58"/>
      <c r="L4" s="58"/>
      <c r="M4" s="58"/>
    </row>
    <row r="5" spans="2:13" ht="21" customHeight="1">
      <c r="C5" s="57"/>
      <c r="D5" s="57"/>
      <c r="E5" s="57"/>
      <c r="F5" s="57"/>
      <c r="G5" s="57"/>
      <c r="H5" s="57"/>
      <c r="I5" s="57"/>
      <c r="J5" s="57"/>
      <c r="K5" s="57"/>
      <c r="L5" s="57"/>
      <c r="M5" s="57"/>
    </row>
    <row r="6" spans="2:13" ht="15">
      <c r="B6" t="s">
        <v>500</v>
      </c>
      <c r="C6" s="6" t="s">
        <v>449</v>
      </c>
      <c r="D6" s="60" t="s">
        <v>476</v>
      </c>
      <c r="E6" s="6" t="s">
        <v>477</v>
      </c>
      <c r="F6" s="60" t="s">
        <v>493</v>
      </c>
      <c r="G6" s="60" t="s">
        <v>513</v>
      </c>
      <c r="H6" s="60" t="s">
        <v>514</v>
      </c>
      <c r="I6" s="60" t="s">
        <v>515</v>
      </c>
      <c r="J6" s="60" t="s">
        <v>516</v>
      </c>
      <c r="K6" s="60" t="s">
        <v>517</v>
      </c>
      <c r="L6" s="60" t="s">
        <v>518</v>
      </c>
      <c r="M6" s="60" t="s">
        <v>313</v>
      </c>
    </row>
    <row r="7" spans="2:13" ht="29.25" thickBot="1">
      <c r="B7" s="3" t="s">
        <v>519</v>
      </c>
      <c r="C7" s="59"/>
      <c r="D7" s="59"/>
      <c r="E7" s="59"/>
      <c r="F7" s="59"/>
      <c r="G7" s="59"/>
      <c r="H7" s="59"/>
      <c r="I7" s="59"/>
      <c r="J7" s="59"/>
      <c r="K7" s="59"/>
      <c r="L7" s="59"/>
      <c r="M7" s="62"/>
    </row>
    <row r="8" spans="2:13" ht="21" customHeight="1">
      <c r="B8" s="1" t="str">
        <f>Risk_1_Name</f>
        <v>Property</v>
      </c>
      <c r="C8" s="61">
        <f ca="1">'Risk 1'!J54</f>
        <v>348.41500000000002</v>
      </c>
      <c r="D8" s="61">
        <f ca="1">'Risk 1'!J55</f>
        <v>34.841500000000003</v>
      </c>
      <c r="E8" s="61">
        <f ca="1">'Risk 1'!J56</f>
        <v>38.325650000000003</v>
      </c>
      <c r="F8" s="61">
        <f ca="1">'Risk 1'!J57</f>
        <v>37.942393500000001</v>
      </c>
      <c r="G8" s="61">
        <v>0</v>
      </c>
      <c r="H8" s="5">
        <f ca="1">SUM(Table_Premium_Breakdown[[#This Row],[Premium]:[Service Fees]])</f>
        <v>459.52454349999999</v>
      </c>
      <c r="I8" s="61">
        <v>0</v>
      </c>
      <c r="J8" s="61">
        <f ca="1">SUM(Table_Premium_Breakdown[[#This Row],[Sub Total 1]:[Interest]])</f>
        <v>459.52454349999999</v>
      </c>
      <c r="K8" s="61">
        <v>0</v>
      </c>
      <c r="L8" s="61">
        <v>0</v>
      </c>
      <c r="M8" s="61">
        <f ca="1">SUM(Table_Premium_Breakdown[[#This Row],[Sub Total 2]:[Transaction Costs]])</f>
        <v>459.52454349999999</v>
      </c>
    </row>
    <row r="9" spans="2:13" ht="21" customHeight="1">
      <c r="B9" s="1" t="str">
        <f>Risk_2_Name</f>
        <v>Public Liability</v>
      </c>
      <c r="C9" s="61">
        <f>'Risk 2'!J34</f>
        <v>0</v>
      </c>
      <c r="D9" s="61">
        <f ca="1">'Risk 2'!J35</f>
        <v>0</v>
      </c>
      <c r="E9" s="61">
        <f ca="1">'Risk 2'!J36</f>
        <v>0</v>
      </c>
      <c r="F9" s="61">
        <f ca="1">'Risk 2'!J37</f>
        <v>0</v>
      </c>
      <c r="G9" s="61">
        <v>0</v>
      </c>
      <c r="H9" s="5">
        <f ca="1">SUM(Table_Premium_Breakdown[[#This Row],[Premium]:[Service Fees]])</f>
        <v>0</v>
      </c>
      <c r="I9" s="61">
        <v>0</v>
      </c>
      <c r="J9" s="61">
        <f ca="1">SUM(Table_Premium_Breakdown[[#This Row],[Sub Total 1]:[Interest]])</f>
        <v>0</v>
      </c>
      <c r="K9" s="61">
        <v>0</v>
      </c>
      <c r="L9" s="61">
        <v>0</v>
      </c>
      <c r="M9" s="61">
        <f ca="1">SUM(Table_Premium_Breakdown[[#This Row],[Sub Total 2]:[Transaction Costs]])</f>
        <v>0</v>
      </c>
    </row>
    <row r="10" spans="2:13" ht="21" customHeight="1">
      <c r="B10"/>
      <c r="C10" s="6"/>
      <c r="D10" s="61"/>
      <c r="E10" s="6"/>
      <c r="F10" s="6"/>
      <c r="G10" s="6"/>
      <c r="H10" s="5"/>
      <c r="I10" s="6"/>
      <c r="J10" s="61"/>
      <c r="K10" s="6"/>
      <c r="L10" s="6"/>
      <c r="M10" s="61"/>
    </row>
    <row r="11" spans="2:13" ht="21" customHeight="1">
      <c r="B11"/>
      <c r="C11" s="5"/>
      <c r="D11" s="5"/>
      <c r="E11" s="5"/>
      <c r="F11" s="5"/>
      <c r="G11" s="5"/>
      <c r="H11" s="5"/>
      <c r="I11" s="5"/>
      <c r="J11" s="61"/>
      <c r="K11" s="5"/>
      <c r="L11" s="5"/>
      <c r="M11" s="5"/>
    </row>
    <row r="12" spans="2:13" ht="29.25" thickBot="1">
      <c r="B12" s="3" t="s">
        <v>520</v>
      </c>
      <c r="C12" s="59"/>
      <c r="D12" s="59"/>
      <c r="E12" s="59"/>
      <c r="F12" s="59"/>
      <c r="G12" s="59"/>
      <c r="H12" s="63"/>
      <c r="I12" s="59"/>
      <c r="J12" s="59"/>
      <c r="K12" s="59"/>
      <c r="L12" s="59"/>
      <c r="M12" s="62"/>
    </row>
    <row r="13" spans="2:13" ht="21" customHeight="1">
      <c r="B13" t="s">
        <v>521</v>
      </c>
      <c r="C13" s="5">
        <v>0</v>
      </c>
      <c r="D13" s="5">
        <v>0</v>
      </c>
      <c r="E13" s="5">
        <v>0</v>
      </c>
      <c r="F13" s="5">
        <v>0</v>
      </c>
      <c r="G13" s="5">
        <f ca="1">IF(OFFSET(Table_Payment_Options[],0,MATCH(Input_Payment_Option,Table_Payment_Options[#Headers],0)-1,1,1)="Direct",
OFFSET(Payment_Options_Direct_Once_Off_Fee,0,MATCH(Input_Payment_Option,Table_Payment_Options[#Headers],0)-1,1,1)+
OFFSET(Payment_Options_Direct_Per_Instalment_Fee,0,MATCH(Input_Payment_Option,Table_Payment_Options[#Headers],0)-1,1,1)*
OFFSET(Payment_Options_Number_Of_Instalments,0,MATCH(Input_Payment_Option,Table_Payment_Options[#Headers],0)-1,1,1),
0)</f>
        <v>0</v>
      </c>
      <c r="H13" s="5">
        <f ca="1">SUM(Table_Premium_Breakdown[[#This Row],[Premium]:[Service Fees]])</f>
        <v>0</v>
      </c>
      <c r="I13" s="5">
        <f ca="1">IF(OFFSET(Table_Payment_Options[],0,MATCH(Input_Payment_Option,Table_Payment_Options[#Headers],0)-1,1,1)="Direct",
-Table_Premium_Breakdown[[#Totals],[Sub Total 1]]
-(PMT(
OFFSET(Payment_Options_Direct_Interest_Rate,0,MATCH(Input_Payment_Option,Table_Payment_Options[#Headers],0)-1,1,1)/OFFSET(Payment_Options_Number_Of_Instalments,0,MATCH(Input_Payment_Option,Table_Payment_Options[#Headers],0)-1,1,1),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3" s="61">
        <f ca="1">SUM(Table_Premium_Breakdown[[#This Row],[Sub Total 1]:[Interest]])</f>
        <v>0</v>
      </c>
      <c r="K13" s="5">
        <v>0</v>
      </c>
      <c r="L13" s="5">
        <v>0</v>
      </c>
      <c r="M13" s="5">
        <f ca="1">SUM(Table_Premium_Breakdown[[#This Row],[Sub Total 2]:[Transaction Costs]])</f>
        <v>0</v>
      </c>
    </row>
    <row r="14" spans="2:13" ht="21" customHeight="1">
      <c r="B14" t="s">
        <v>416</v>
      </c>
      <c r="C14" s="5">
        <v>0</v>
      </c>
      <c r="D14" s="5">
        <v>0</v>
      </c>
      <c r="E14" s="5">
        <v>0</v>
      </c>
      <c r="F14" s="5">
        <v>0</v>
      </c>
      <c r="G14" s="5">
        <f ca="1">IF(OFFSET(Table_Payment_Options[],0,MATCH(Input_Payment_Option,Table_Payment_Options[#Headers],0)-1,1,1)="Funded",
OFFSET(Payment_Options_Funded_Once_Off_Fee,0,MATCH(Input_Payment_Option,Table_Payment_Options[#Headers],0)-1,1,1)+
OFFSET(Payment_Options_Funded_Per_Instalment_Fee,0,MATCH(Input_Payment_Option,Table_Payment_Options[#Headers],0)-1,1,1)*
OFFSET(Payment_Options_Number_Of_Instalments,0,MATCH(Input_Payment_Option,Table_Payment_Options[#Headers],0)-1,1,1),
0)</f>
        <v>0</v>
      </c>
      <c r="H14" s="5">
        <f ca="1">SUM(Table_Premium_Breakdown[[#This Row],[Premium]:[Service Fees]])</f>
        <v>0</v>
      </c>
      <c r="I14" s="5">
        <f ca="1">IF(OFFSET(Table_Payment_Options[],0,MATCH(Input_Payment_Option,Table_Payment_Options[#Headers],0)-1,1,1)="Funded",
-Table_Premium_Breakdown[[#Totals],[Sub Total 1]]
-(PMT(
OFFSET(Payment_Options_Funded_Interest_Rate,0,MATCH(Input_Payment_Option,Table_Payment_Options[#Headers],0)-1,1,1)/OFFSET(Payment_Options_Number_Of_Instalments,0,MATCH(Input_Payment_Option,Table_Payment_Options[#Headers],0)-1,1,1),
OFFSET(Payment_Options_Number_Of_Instalments,0,MATCH(Input_Payment_Option,Table_Payment_Options[#Headers],0)-1,1,1),
Table_Premium_Breakdown[[#Totals],[Sub Total 1]]))*
OFFSET(Payment_Options_Number_Of_Instalments,0,MATCH(Input_Payment_Option,Table_Payment_Options[#Headers],0)-1,1,1),
0)</f>
        <v>0</v>
      </c>
      <c r="J14" s="61">
        <f ca="1">SUM(Table_Premium_Breakdown[[#This Row],[Sub Total 1]:[Interest]])</f>
        <v>0</v>
      </c>
      <c r="K14" s="5">
        <f ca="1">IF(OFFSET(Table_Payment_Options[],0,MATCH(Input_Payment_Option,Table_Payment_Options[#Headers],0)-1,1,1)="Funded",
OFFSET(Payment_Methods_Funded_Merchant_Fee,0,MATCH(Input_Payment_Method,Table_Payment_Methods[#Headers],0)-1,1,1)*Table_Premium_Breakdown[[#Totals],[Sub Total 2]],
0)</f>
        <v>0</v>
      </c>
      <c r="L14" s="5">
        <f ca="1">IF(OFFSET(Table_Payment_Options[],0,MATCH(Input_Payment_Option,Table_Payment_Options[#Headers],0)-1,1,1)="Funded",
OFFSET(Payment_Methods_Funded_Transaction_Fee,0,MATCH(Input_Payment_Method,Table_Payment_Methods[#Headers],0)-1,1,1)*
OFFSET(Payment_Options_Number_Of_Instalments,0,MATCH(Input_Payment_Option,Table_Payment_Options[#Headers],0)-1,1,1),
0)</f>
        <v>0</v>
      </c>
      <c r="M14" s="5">
        <f ca="1">SUM(Table_Premium_Breakdown[[#This Row],[Sub Total 2]:[Transaction Costs]])</f>
        <v>0</v>
      </c>
    </row>
    <row r="15" spans="2:13" ht="21" customHeight="1">
      <c r="B15" t="s">
        <v>522</v>
      </c>
      <c r="C15" s="5">
        <v>0</v>
      </c>
      <c r="D15" s="5">
        <v>0</v>
      </c>
      <c r="E15" s="5">
        <f>Table_Premium_Breakdown[[#This Row],[Service Fees]]*0.1</f>
        <v>7.5</v>
      </c>
      <c r="F15" s="5">
        <v>0</v>
      </c>
      <c r="G15" s="5">
        <f>'Risk 1'!J41+'Risk 1'!J42</f>
        <v>75</v>
      </c>
      <c r="H15" s="5">
        <f>SUM(Table_Premium_Breakdown[[#This Row],[Premium]:[Service Fees]])</f>
        <v>82.5</v>
      </c>
      <c r="I15" s="5">
        <v>0</v>
      </c>
      <c r="J15" s="61">
        <f>SUM(Table_Premium_Breakdown[[#This Row],[Sub Total 1]:[Interest]])</f>
        <v>82.5</v>
      </c>
      <c r="K15" s="5">
        <f ca="1">IF(OFFSET(Table_Payment_Options[],0,MATCH(Input_Payment_Option,Table_Payment_Options[#Headers],0)-1,1,1)="Direct",
OFFSET(Payment_Methods_Direct_Merchant_Fee,0,MATCH(Input_Payment_Method,Table_Payment_Methods[#Headers],0)-1,1,1)*Table_Premium_Breakdown[[#Totals],[Sub Total 2]],
0)</f>
        <v>8.1303681524999991</v>
      </c>
      <c r="L15" s="5">
        <f ca="1">IF(OFFSET(Table_Payment_Options[],0,MATCH(Input_Payment_Option,Table_Payment_Options[#Headers],0)-1,1,1)="Direct",
OFFSET(Payment_Methods_Direct_Transaction_Fee,0,MATCH(Input_Payment_Method,Table_Payment_Methods[#Headers],0)-1,1,1)*
OFFSET(Payment_Options_Number_Of_Instalments,0,MATCH(Input_Payment_Option,Table_Payment_Options[#Headers],0)-1,1,1),
0)</f>
        <v>0</v>
      </c>
      <c r="M15" s="5">
        <f ca="1">SUM(Table_Premium_Breakdown[[#This Row],[Sub Total 2]:[Transaction Costs]])</f>
        <v>90.630368152499997</v>
      </c>
    </row>
    <row r="16" spans="2:13" ht="15">
      <c r="B16" s="90" t="s">
        <v>313</v>
      </c>
      <c r="C16" s="98">
        <f ca="1">SUM(Table_Premium_Breakdown[Premium])</f>
        <v>348.41500000000002</v>
      </c>
      <c r="D16" s="98">
        <f ca="1">SUM(Table_Premium_Breakdown[ESL])</f>
        <v>34.841500000000003</v>
      </c>
      <c r="E16" s="98">
        <f ca="1">SUM(Table_Premium_Breakdown[GST])</f>
        <v>45.825650000000003</v>
      </c>
      <c r="F16" s="98">
        <f ca="1">SUM(Table_Premium_Breakdown[Stamp Duty])</f>
        <v>37.942393500000001</v>
      </c>
      <c r="G16" s="98">
        <f ca="1">SUM(Table_Premium_Breakdown[Service Fees])</f>
        <v>75</v>
      </c>
      <c r="H16" s="98">
        <f ca="1">SUM(Table_Premium_Breakdown[Sub Total 1])</f>
        <v>542.02454349999994</v>
      </c>
      <c r="I16" s="98">
        <f ca="1">SUM(Table_Premium_Breakdown[Interest])</f>
        <v>0</v>
      </c>
      <c r="J16" s="98">
        <f ca="1">SUM(Table_Premium_Breakdown[Sub Total 2])</f>
        <v>542.02454349999994</v>
      </c>
      <c r="K16" s="98">
        <f ca="1">SUM(Table_Premium_Breakdown[Merchant Fees])</f>
        <v>8.1303681524999991</v>
      </c>
      <c r="L16" s="98">
        <f ca="1">SUM(Table_Premium_Breakdown[Transaction Costs])</f>
        <v>0</v>
      </c>
      <c r="M16" s="98">
        <f ca="1">SUM(Table_Premium_Breakdown[Total])</f>
        <v>550.1549116525</v>
      </c>
    </row>
    <row r="17" spans="2:14" ht="21" customHeight="1">
      <c r="C17" s="57"/>
      <c r="D17" s="57"/>
      <c r="E17" s="57"/>
      <c r="F17" s="57"/>
      <c r="G17" s="57"/>
      <c r="H17" s="57"/>
      <c r="I17" s="57"/>
      <c r="J17" s="57"/>
      <c r="K17" s="57"/>
      <c r="L17" s="57"/>
      <c r="M17" s="57"/>
      <c r="N17" s="57"/>
    </row>
    <row r="18" spans="2:14" ht="21" customHeight="1">
      <c r="C18" s="57"/>
      <c r="D18" s="57"/>
      <c r="E18" s="57"/>
      <c r="F18" s="57"/>
      <c r="G18" s="57"/>
      <c r="H18" s="57"/>
      <c r="I18" s="57"/>
      <c r="J18" s="57"/>
      <c r="K18" s="57"/>
      <c r="L18" s="57"/>
      <c r="M18" s="57"/>
      <c r="N18" s="57"/>
    </row>
    <row r="19" spans="2:14" ht="29.25" thickBot="1">
      <c r="B19" s="3" t="s">
        <v>523</v>
      </c>
      <c r="C19" s="59"/>
      <c r="D19" s="57"/>
      <c r="E19" s="57"/>
      <c r="F19" s="57"/>
      <c r="G19" s="57"/>
      <c r="H19" s="57"/>
      <c r="I19" s="57"/>
      <c r="J19" s="57"/>
      <c r="K19" s="57"/>
      <c r="L19" s="57"/>
      <c r="M19" s="57"/>
      <c r="N19" s="57"/>
    </row>
    <row r="20" spans="2:14" ht="21" customHeight="1">
      <c r="C20" s="57"/>
      <c r="D20" s="57"/>
      <c r="E20" s="57"/>
      <c r="F20" s="57"/>
      <c r="G20" s="57"/>
      <c r="H20" s="57"/>
      <c r="I20" s="57"/>
      <c r="J20" s="57"/>
      <c r="K20" s="57"/>
      <c r="L20" s="57"/>
      <c r="M20" s="57"/>
      <c r="N20" s="57"/>
    </row>
    <row r="21" spans="2:14" ht="15">
      <c r="B21" t="s">
        <v>1</v>
      </c>
      <c r="C21" t="s">
        <v>6</v>
      </c>
      <c r="D21" s="57"/>
      <c r="E21" s="57"/>
      <c r="F21" s="57"/>
      <c r="G21" s="57"/>
      <c r="H21" s="57"/>
      <c r="I21" s="57"/>
      <c r="J21" s="57"/>
      <c r="K21" s="57"/>
      <c r="L21" s="57"/>
      <c r="M21" s="57"/>
      <c r="N21" s="57"/>
    </row>
    <row r="22" spans="2:14" ht="21" customHeight="1">
      <c r="B22" t="s">
        <v>524</v>
      </c>
      <c r="C22">
        <f xml:space="preserve">
IF(Input_Payment_Option="Yearly",1,
IF(Input_Payment_Option="Monthly",12,
IF(Input_Payment_Option="Fortnightly",26,
IF(Input_Payment_Option="Weekly",52,
1))))</f>
        <v>1</v>
      </c>
      <c r="D22" s="57"/>
      <c r="E22" s="57"/>
      <c r="F22" s="57"/>
      <c r="G22" s="57"/>
      <c r="H22" s="57"/>
      <c r="I22" s="57"/>
      <c r="J22" s="57"/>
      <c r="K22" s="57"/>
      <c r="L22" s="57"/>
      <c r="M22" s="57"/>
      <c r="N22" s="57"/>
    </row>
    <row r="23" spans="2:14" ht="21" customHeight="1">
      <c r="B23" t="s">
        <v>525</v>
      </c>
      <c r="C23" s="4">
        <f ca="1">Table_Premium_Breakdown[[#Totals],[Total]]/C22</f>
        <v>550.1549116525</v>
      </c>
      <c r="D23" s="57"/>
      <c r="E23" s="57"/>
      <c r="F23" s="57"/>
      <c r="G23" s="57"/>
      <c r="H23" s="57"/>
      <c r="I23" s="57"/>
      <c r="J23" s="57"/>
      <c r="K23" s="57"/>
      <c r="L23" s="57"/>
      <c r="M23" s="57"/>
      <c r="N23" s="57"/>
    </row>
    <row r="24" spans="2:14" ht="21" customHeight="1">
      <c r="C24" s="57"/>
      <c r="D24" s="57"/>
      <c r="E24" s="57"/>
      <c r="F24" s="57"/>
      <c r="G24" s="57"/>
      <c r="H24" s="57"/>
      <c r="I24" s="57"/>
      <c r="J24" s="57"/>
      <c r="K24" s="57"/>
      <c r="L24" s="57"/>
      <c r="M24" s="57"/>
      <c r="N24" s="57"/>
    </row>
    <row r="25" spans="2:14" ht="29.25" thickBot="1">
      <c r="B25" s="3" t="s">
        <v>526</v>
      </c>
      <c r="C25" s="59"/>
      <c r="D25" s="57"/>
      <c r="E25" s="57"/>
      <c r="F25" s="57"/>
      <c r="G25" s="57"/>
      <c r="H25" s="57"/>
      <c r="I25" s="57"/>
      <c r="J25" s="57"/>
      <c r="K25" s="57"/>
      <c r="L25" s="57"/>
      <c r="M25" s="57"/>
      <c r="N25" s="57"/>
    </row>
    <row r="26" spans="2:14" ht="21" customHeight="1">
      <c r="C26" s="57"/>
      <c r="D26" s="57"/>
      <c r="E26" s="57"/>
      <c r="F26" s="57"/>
      <c r="G26" s="57"/>
      <c r="H26" s="57"/>
      <c r="I26" s="57"/>
      <c r="J26" s="57"/>
      <c r="K26" s="57"/>
      <c r="L26" s="57"/>
      <c r="M26" s="57"/>
      <c r="N26" s="57"/>
    </row>
    <row r="27" spans="2:14" ht="15">
      <c r="B27" t="s">
        <v>500</v>
      </c>
      <c r="C27" s="6" t="s">
        <v>527</v>
      </c>
      <c r="D27" s="57"/>
      <c r="E27" s="57"/>
      <c r="F27" s="57"/>
      <c r="G27" s="57"/>
      <c r="H27" s="57"/>
      <c r="I27" s="57"/>
      <c r="J27" s="57"/>
      <c r="K27" s="57"/>
      <c r="L27" s="57"/>
      <c r="M27" s="57"/>
      <c r="N27" s="57"/>
    </row>
    <row r="28" spans="2:14" ht="21" customHeight="1">
      <c r="B28" t="s">
        <v>528</v>
      </c>
      <c r="C28" s="5">
        <f ca="1">Table_Premium_Breakdown[[#Totals],[Premium]]*Settings_Financial_Commission_Rate</f>
        <v>34.493085000000001</v>
      </c>
      <c r="D28" s="57"/>
      <c r="E28" s="57"/>
      <c r="F28" s="57"/>
      <c r="G28" s="57"/>
      <c r="H28" s="57"/>
      <c r="I28" s="57"/>
      <c r="J28" s="57"/>
      <c r="K28" s="57"/>
      <c r="L28" s="57"/>
      <c r="M28" s="57"/>
      <c r="N28" s="57"/>
    </row>
    <row r="29" spans="2:14" ht="21" customHeight="1">
      <c r="B29" t="s">
        <v>529</v>
      </c>
      <c r="C29" s="5">
        <f ca="1">Table_Premium_Breakdown[[#Totals],[Service Fees]]</f>
        <v>75</v>
      </c>
      <c r="D29" s="57"/>
      <c r="E29" s="57"/>
      <c r="F29" s="57"/>
      <c r="G29" s="57"/>
      <c r="H29" s="57"/>
      <c r="I29" s="57"/>
      <c r="J29" s="57"/>
      <c r="K29" s="57"/>
      <c r="L29" s="57"/>
      <c r="M29" s="57"/>
      <c r="N29" s="57"/>
    </row>
    <row r="30" spans="2:14" ht="15">
      <c r="B30" t="s">
        <v>313</v>
      </c>
      <c r="C30" s="61">
        <f ca="1">SUM(Table_Broker_Fee[Amount])</f>
        <v>109.49308500000001</v>
      </c>
      <c r="D30" s="57"/>
      <c r="E30" s="57"/>
      <c r="F30" s="57"/>
      <c r="G30" s="57"/>
      <c r="H30" s="57"/>
      <c r="I30" s="57"/>
      <c r="J30" s="57"/>
      <c r="K30" s="57"/>
      <c r="L30" s="57"/>
      <c r="M30" s="57"/>
      <c r="N30" s="57"/>
    </row>
  </sheetData>
  <pageMargins left="0.7" right="0.7" top="0.75" bottom="0.75" header="0.3" footer="0.3"/>
  <pageSetup paperSize="9" orientation="portrait"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tint="-0.249977111117893"/>
  </sheetPr>
  <dimension ref="B2:K45"/>
  <sheetViews>
    <sheetView workbookViewId="0" xr3:uid="{7BE570AB-09E9-518F-B8F7-3F91B7162CA9}">
      <selection activeCell="K12" sqref="K12"/>
    </sheetView>
  </sheetViews>
  <sheetFormatPr defaultColWidth="9.125" defaultRowHeight="21" customHeight="1"/>
  <cols>
    <col min="1" max="1" width="9.125" style="2"/>
    <col min="2" max="2" width="47" style="2" customWidth="1"/>
    <col min="3" max="10" width="43.125" style="2" hidden="1" customWidth="1"/>
    <col min="11" max="11" width="26.875" style="14" customWidth="1"/>
    <col min="12" max="16384" width="9.125" style="2"/>
  </cols>
  <sheetData>
    <row r="2" spans="2:11" ht="47.25" thickBot="1">
      <c r="B2" s="12" t="s">
        <v>438</v>
      </c>
      <c r="C2" s="12"/>
      <c r="D2" s="12"/>
      <c r="E2" s="12"/>
      <c r="F2" s="12"/>
      <c r="G2" s="12"/>
      <c r="H2" s="12"/>
      <c r="I2" s="12"/>
      <c r="J2" s="12"/>
      <c r="K2" s="15"/>
    </row>
    <row r="4" spans="2:11" ht="15">
      <c r="B4" t="s">
        <v>1</v>
      </c>
      <c r="C4" t="s">
        <v>2</v>
      </c>
      <c r="D4" t="s">
        <v>3</v>
      </c>
      <c r="E4" t="s">
        <v>4</v>
      </c>
      <c r="F4" t="s">
        <v>5</v>
      </c>
      <c r="G4" t="s">
        <v>47</v>
      </c>
      <c r="H4" t="s">
        <v>48</v>
      </c>
      <c r="I4" t="s">
        <v>422</v>
      </c>
      <c r="J4" t="s">
        <v>530</v>
      </c>
      <c r="K4" s="18" t="s">
        <v>6</v>
      </c>
    </row>
    <row r="5" spans="2:11" ht="29.25" thickBot="1">
      <c r="B5" s="3" t="s">
        <v>531</v>
      </c>
      <c r="C5" s="3" t="s">
        <v>71</v>
      </c>
      <c r="D5"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5"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permissions</v>
      </c>
      <c r="F5" s="3" t="str">
        <f>IF(Table_Settings[[#This Row],[Header]]="Yes","",IF(Table_Settings[[#This Row],[Property]]&lt;&gt;"",SUBSTITUTE(Table_Settings[[#This Row],[Type]]," ","")&amp;SUBSTITUTE(Table_Settings[[#This Row],[Property]]," ",""),""))</f>
        <v/>
      </c>
      <c r="G5"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5" s="3" t="str">
        <f>IF(OR(Table_Settings[[#This Row],[Header]]="Yes",Table_Settings[[#This Row],[Text]]=""),"",IF(OR(Table_Settings[[#This Row],[Text]]="true",Table_Settings[[#This Row],[Text]]="false",ISNUMBER(Table_Settings[[#This Row],[Text]])),Table_Settings[[#This Row],[Text]],""""&amp;Table_Settings[[#This Row],[Text]]&amp;""""))</f>
        <v/>
      </c>
      <c r="I5"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"permissions": {</v>
      </c>
      <c r="J5" s="3" t="str">
        <f ca="1">SUBSTITUTE(SUBSTITUTE(SUBSTITUTE(SUBSTITUTE(SUBSTITUTE(SUBSTITUTE(SUBSTITUTE(SUBSTITUTE(
TRIM(CLEAN(Table_Settings[[#This Row],[Config]])),
" {","{"),
"{ ","{"),
" }","}"),
"} ","}"),
" [","["),
"[ ","["),
" ]","]"),
"] ","]")</f>
        <v>"permissions":{</v>
      </c>
      <c r="K5" s="19"/>
    </row>
    <row r="6" spans="2:11" ht="21" customHeight="1">
      <c r="B6" s="1" t="s">
        <v>532</v>
      </c>
      <c r="C6"/>
      <c r="D6"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6"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productionDomains</v>
      </c>
      <c r="F6" t="str">
        <f ca="1">IF(Table_Settings[[#This Row],[Header]]="Yes","",IF(Table_Settings[[#This Row],[Property]]&lt;&gt;"",SUBSTITUTE(Table_Settings[[#This Row],[Type]]," ","")&amp;SUBSTITUTE(Table_Settings[[#This Row],[Property]]," ",""),""))</f>
        <v>PermissionProductionDomains</v>
      </c>
      <c r="G6"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www.website.com</v>
      </c>
      <c r="H6" t="str">
        <f ca="1">IF(OR(Table_Settings[[#This Row],[Header]]="Yes",Table_Settings[[#This Row],[Text]]=""),"",IF(OR(Table_Settings[[#This Row],[Text]]="true",Table_Settings[[#This Row],[Text]]="false",ISNUMBER(Table_Settings[[#This Row],[Text]])),Table_Settings[[#This Row],[Text]],""""&amp;Table_Settings[[#This Row],[Text]]&amp;""""))</f>
        <v>"www.website.com"</v>
      </c>
      <c r="I6"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"productionDomains": "www.website.com",</v>
      </c>
      <c r="J6" t="str">
        <f ca="1">SUBSTITUTE(SUBSTITUTE(SUBSTITUTE(SUBSTITUTE(SUBSTITUTE(SUBSTITUTE(SUBSTITUTE(SUBSTITUTE(
TRIM(CLEAN(Table_Settings[[#This Row],[Config]])),
" {","{"),
"{ ","{"),
" }","}"),
"} ","}"),
" [","["),
"[ ","["),
" ]","]"),
"] ","]")</f>
        <v>"productionDomains": "www.website.com",</v>
      </c>
      <c r="K6" s="39" t="s">
        <v>533</v>
      </c>
    </row>
    <row r="7" spans="2:11" ht="21" customHeight="1">
      <c r="B7" s="1" t="s">
        <v>534</v>
      </c>
      <c r="C7"/>
      <c r="D7"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7"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stagingDomains</v>
      </c>
      <c r="F7" t="str">
        <f ca="1">IF(Table_Settings[[#This Row],[Header]]="Yes","",IF(Table_Settings[[#This Row],[Property]]&lt;&gt;"",SUBSTITUTE(Table_Settings[[#This Row],[Type]]," ","")&amp;SUBSTITUTE(Table_Settings[[#This Row],[Property]]," ",""),""))</f>
        <v>PermissionStagingDomains</v>
      </c>
      <c r="G7"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staging.website.com</v>
      </c>
      <c r="H7" t="str">
        <f ca="1">IF(OR(Table_Settings[[#This Row],[Header]]="Yes",Table_Settings[[#This Row],[Text]]=""),"",IF(OR(Table_Settings[[#This Row],[Text]]="true",Table_Settings[[#This Row],[Text]]="false",ISNUMBER(Table_Settings[[#This Row],[Text]])),Table_Settings[[#This Row],[Text]],""""&amp;Table_Settings[[#This Row],[Text]]&amp;""""))</f>
        <v>"staging.website.com"</v>
      </c>
      <c r="I7"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"stagingDomains": "staging.website.com",</v>
      </c>
      <c r="J7" t="str">
        <f ca="1">SUBSTITUTE(SUBSTITUTE(SUBSTITUTE(SUBSTITUTE(SUBSTITUTE(SUBSTITUTE(SUBSTITUTE(SUBSTITUTE(
TRIM(CLEAN(Table_Settings[[#This Row],[Config]])),
" {","{"),
"{ ","{"),
" }","}"),
"} ","}"),
" [","["),
"[ ","["),
" ]","]"),
"] ","]")</f>
        <v>"stagingDomains": "staging.website.com",</v>
      </c>
      <c r="K7" s="39" t="s">
        <v>535</v>
      </c>
    </row>
    <row r="8" spans="2:11" ht="21" customHeight="1">
      <c r="B8" s="1" t="s">
        <v>536</v>
      </c>
      <c r="C8"/>
      <c r="D8"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Permission</v>
      </c>
      <c r="E8"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developmentDomains</v>
      </c>
      <c r="F8" t="str">
        <f ca="1">IF(Table_Settings[[#This Row],[Header]]="Yes","",IF(Table_Settings[[#This Row],[Property]]&lt;&gt;"",SUBSTITUTE(Table_Settings[[#This Row],[Type]]," ","")&amp;SUBSTITUTE(Table_Settings[[#This Row],[Property]]," ",""),""))</f>
        <v>PermissionDevelopmentDomains</v>
      </c>
      <c r="G8"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dev.website.com</v>
      </c>
      <c r="H8" t="str">
        <f ca="1">IF(OR(Table_Settings[[#This Row],[Header]]="Yes",Table_Settings[[#This Row],[Text]]=""),"",IF(OR(Table_Settings[[#This Row],[Text]]="true",Table_Settings[[#This Row],[Text]]="false",ISNUMBER(Table_Settings[[#This Row],[Text]])),Table_Settings[[#This Row],[Text]],""""&amp;Table_Settings[[#This Row],[Text]]&amp;""""))</f>
        <v>"dev.website.com"</v>
      </c>
      <c r="I8"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"developmentDomains": "dev.website.com"
        },</v>
      </c>
      <c r="J8" t="str">
        <f ca="1">SUBSTITUTE(SUBSTITUTE(SUBSTITUTE(SUBSTITUTE(SUBSTITUTE(SUBSTITUTE(SUBSTITUTE(SUBSTITUTE(
TRIM(CLEAN(Table_Settings[[#This Row],[Config]])),
" {","{"),
"{ ","{"),
" }","}"),
"} ","}"),
" [","["),
"[ ","["),
" ]","]"),
"] ","]")</f>
        <v>"developmentDomains": "dev.website.com"},</v>
      </c>
      <c r="K8" s="39" t="s">
        <v>537</v>
      </c>
    </row>
    <row r="9" spans="2:11" ht="29.25" thickBot="1">
      <c r="B9" s="3" t="s">
        <v>538</v>
      </c>
      <c r="C9" s="3" t="s">
        <v>71</v>
      </c>
      <c r="D9"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9"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financial</v>
      </c>
      <c r="F9" s="3" t="str">
        <f>IF(Table_Settings[[#This Row],[Header]]="Yes","",IF(Table_Settings[[#This Row],[Property]]&lt;&gt;"",SUBSTITUTE(Table_Settings[[#This Row],[Type]]," ","")&amp;SUBSTITUTE(Table_Settings[[#This Row],[Property]]," ",""),""))</f>
        <v/>
      </c>
      <c r="G9"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9" s="3" t="str">
        <f>IF(OR(Table_Settings[[#This Row],[Header]]="Yes",Table_Settings[[#This Row],[Text]]=""),"",IF(OR(Table_Settings[[#This Row],[Text]]="true",Table_Settings[[#This Row],[Text]]="false",ISNUMBER(Table_Settings[[#This Row],[Text]])),Table_Settings[[#This Row],[Text]],""""&amp;Table_Settings[[#This Row],[Text]]&amp;""""))</f>
        <v/>
      </c>
      <c r="I9"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"financial": {</v>
      </c>
      <c r="J9" s="3" t="str">
        <f ca="1">SUBSTITUTE(SUBSTITUTE(SUBSTITUTE(SUBSTITUTE(SUBSTITUTE(SUBSTITUTE(SUBSTITUTE(SUBSTITUTE(
TRIM(CLEAN(Table_Settings[[#This Row],[Config]])),
" {","{"),
"{ ","{"),
" }","}"),
"} ","}"),
" [","["),
"[ ","["),
" ]","]"),
"] ","]")</f>
        <v>"financial":{</v>
      </c>
      <c r="K9" s="19"/>
    </row>
    <row r="10" spans="2:11" ht="21" customHeight="1">
      <c r="B10" t="s">
        <v>539</v>
      </c>
      <c r="C10"/>
      <c r="D1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commissionRate</v>
      </c>
      <c r="F10" t="str">
        <f ca="1">IF(Table_Settings[[#This Row],[Header]]="Yes","",IF(Table_Settings[[#This Row],[Property]]&lt;&gt;"",SUBSTITUTE(Table_Settings[[#This Row],[Type]]," ","")&amp;SUBSTITUTE(Table_Settings[[#This Row],[Property]]," ",""),""))</f>
        <v>FinancialCommissionRate</v>
      </c>
      <c r="G1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9.9000000000000005E-2</v>
      </c>
      <c r="H10">
        <f ca="1">IF(OR(Table_Settings[[#This Row],[Header]]="Yes",Table_Settings[[#This Row],[Text]]=""),"",IF(OR(Table_Settings[[#This Row],[Text]]="true",Table_Settings[[#This Row],[Text]]="false",ISNUMBER(Table_Settings[[#This Row],[Text]])),Table_Settings[[#This Row],[Text]],""""&amp;Table_Settings[[#This Row],[Text]]&amp;""""))</f>
        <v>9.9000000000000005E-2</v>
      </c>
      <c r="I1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"commissionRate": 0.099,</v>
      </c>
      <c r="J10" t="str">
        <f ca="1">SUBSTITUTE(SUBSTITUTE(SUBSTITUTE(SUBSTITUTE(SUBSTITUTE(SUBSTITUTE(SUBSTITUTE(SUBSTITUTE(
TRIM(CLEAN(Table_Settings[[#This Row],[Config]])),
" {","{"),
"{ ","{"),
" }","}"),
"} ","}"),
" [","["),
"[ ","["),
" ]","]"),
"] ","]")</f>
        <v>"commissionRate": 0.099,</v>
      </c>
      <c r="K10" s="87">
        <v>9.9000000000000005E-2</v>
      </c>
    </row>
    <row r="11" spans="2:11" ht="21" customHeight="1">
      <c r="B11" t="s">
        <v>540</v>
      </c>
      <c r="C11"/>
      <c r="D1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serviceFeeOnceOff</v>
      </c>
      <c r="F11" t="str">
        <f ca="1">IF(Table_Settings[[#This Row],[Header]]="Yes","",IF(Table_Settings[[#This Row],[Property]]&lt;&gt;"",SUBSTITUTE(Table_Settings[[#This Row],[Type]]," ","")&amp;SUBSTITUTE(Table_Settings[[#This Row],[Property]]," ",""),""))</f>
        <v>FinancialServiceFeeOnceOff</v>
      </c>
      <c r="G1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1">
        <f ca="1">IF(OR(Table_Settings[[#This Row],[Header]]="Yes",Table_Settings[[#This Row],[Text]]=""),"",IF(OR(Table_Settings[[#This Row],[Text]]="true",Table_Settings[[#This Row],[Text]]="false",ISNUMBER(Table_Settings[[#This Row],[Text]])),Table_Settings[[#This Row],[Text]],""""&amp;Table_Settings[[#This Row],[Text]]&amp;""""))</f>
        <v>0</v>
      </c>
      <c r="I1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"serviceFeeOnceOff": 0,</v>
      </c>
      <c r="J11" t="str">
        <f ca="1">SUBSTITUTE(SUBSTITUTE(SUBSTITUTE(SUBSTITUTE(SUBSTITUTE(SUBSTITUTE(SUBSTITUTE(SUBSTITUTE(
TRIM(CLEAN(Table_Settings[[#This Row],[Config]])),
" {","{"),
"{ ","{"),
" }","}"),
"} ","}"),
" [","["),
"[ ","["),
" ]","]"),
"] ","]")</f>
        <v>"serviceFeeOnceOff": 0,</v>
      </c>
      <c r="K11" s="10">
        <v>0</v>
      </c>
    </row>
    <row r="12" spans="2:11" ht="21" customHeight="1">
      <c r="B12" t="s">
        <v>541</v>
      </c>
      <c r="C12"/>
      <c r="D1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Financial</v>
      </c>
      <c r="E1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serviceFeePremiumPercent</v>
      </c>
      <c r="F12" t="str">
        <f ca="1">IF(Table_Settings[[#This Row],[Header]]="Yes","",IF(Table_Settings[[#This Row],[Property]]&lt;&gt;"",SUBSTITUTE(Table_Settings[[#This Row],[Type]]," ","")&amp;SUBSTITUTE(Table_Settings[[#This Row],[Property]]," ",""),""))</f>
        <v>FinancialServiceFeePremiumPercent</v>
      </c>
      <c r="G1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0</v>
      </c>
      <c r="H12">
        <f ca="1">IF(OR(Table_Settings[[#This Row],[Header]]="Yes",Table_Settings[[#This Row],[Text]]=""),"",IF(OR(Table_Settings[[#This Row],[Text]]="true",Table_Settings[[#This Row],[Text]]="false",ISNUMBER(Table_Settings[[#This Row],[Text]])),Table_Settings[[#This Row],[Text]],""""&amp;Table_Settings[[#This Row],[Text]]&amp;""""))</f>
        <v>0</v>
      </c>
      <c r="I1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"serviceFeePremiumPercent": 0
        },</v>
      </c>
      <c r="J12" t="str">
        <f ca="1">SUBSTITUTE(SUBSTITUTE(SUBSTITUTE(SUBSTITUTE(SUBSTITUTE(SUBSTITUTE(SUBSTITUTE(SUBSTITUTE(
TRIM(CLEAN(Table_Settings[[#This Row],[Config]])),
" {","{"),
"{ ","{"),
" }","}"),
"} ","}"),
" [","["),
"[ ","["),
" ]","]"),
"] ","]")</f>
        <v>"serviceFeePremiumPercent": 0},</v>
      </c>
      <c r="K12" s="26">
        <v>0</v>
      </c>
    </row>
    <row r="13" spans="2:11" ht="29.25" thickBot="1">
      <c r="B13" s="3" t="s">
        <v>542</v>
      </c>
      <c r="C13" s="55" t="s">
        <v>71</v>
      </c>
      <c r="D13" s="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3" s="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styling</v>
      </c>
      <c r="F13" s="3" t="str">
        <f>IF(Table_Settings[[#This Row],[Header]]="Yes","",IF(Table_Settings[[#This Row],[Property]]&lt;&gt;"",SUBSTITUTE(Table_Settings[[#This Row],[Type]]," ","")&amp;SUBSTITUTE(Table_Settings[[#This Row],[Property]]," ",""),""))</f>
        <v/>
      </c>
      <c r="G13" s="3"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3" s="3" t="str">
        <f>IF(OR(Table_Settings[[#This Row],[Header]]="Yes",Table_Settings[[#This Row],[Text]]=""),"",IF(OR(Table_Settings[[#This Row],[Text]]="true",Table_Settings[[#This Row],[Text]]="false",ISNUMBER(Table_Settings[[#This Row],[Text]])),Table_Settings[[#This Row],[Text]],""""&amp;Table_Settings[[#This Row],[Text]]&amp;""""))</f>
        <v/>
      </c>
      <c r="I13" s="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"styling": {</v>
      </c>
      <c r="J13" s="3" t="str">
        <f ca="1">SUBSTITUTE(SUBSTITUTE(SUBSTITUTE(SUBSTITUTE(SUBSTITUTE(SUBSTITUTE(SUBSTITUTE(SUBSTITUTE(
TRIM(CLEAN(Table_Settings[[#This Row],[Config]])),
" {","{"),
"{ ","{"),
" }","}"),
"} ","}"),
" [","["),
"[ ","["),
" ]","]"),
"] ","]")</f>
        <v>"styling":{</v>
      </c>
      <c r="K13" s="19"/>
    </row>
    <row r="14" spans="2:11" ht="21.75" thickBot="1">
      <c r="B14" s="55" t="s">
        <v>543</v>
      </c>
      <c r="C14" s="55" t="s">
        <v>71</v>
      </c>
      <c r="D14" s="5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4" s="5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googleFonts</v>
      </c>
      <c r="F14" s="55" t="str">
        <f>IF(Table_Settings[[#This Row],[Header]]="Yes","",IF(Table_Settings[[#This Row],[Property]]&lt;&gt;"",SUBSTITUTE(Table_Settings[[#This Row],[Type]]," ","")&amp;SUBSTITUTE(Table_Settings[[#This Row],[Property]]," ",""),""))</f>
        <v/>
      </c>
      <c r="G14" s="5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4" s="55" t="str">
        <f>IF(OR(Table_Settings[[#This Row],[Header]]="Yes",Table_Settings[[#This Row],[Text]]=""),"",IF(OR(Table_Settings[[#This Row],[Text]]="true",Table_Settings[[#This Row],[Text]]="false",ISNUMBER(Table_Settings[[#This Row],[Text]])),Table_Settings[[#This Row],[Text]],""""&amp;Table_Settings[[#This Row],[Text]]&amp;""""))</f>
        <v/>
      </c>
      <c r="I14" s="5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"googleFonts": {</v>
      </c>
      <c r="J14" s="55" t="str">
        <f ca="1">SUBSTITUTE(SUBSTITUTE(SUBSTITUTE(SUBSTITUTE(SUBSTITUTE(SUBSTITUTE(SUBSTITUTE(SUBSTITUTE(
TRIM(CLEAN(Table_Settings[[#This Row],[Config]])),
" {","{"),
"{ ","{"),
" }","}"),
"} ","}"),
" [","["),
"[ ","["),
" ]","]"),
"] ","]")</f>
        <v>"googleFonts":{</v>
      </c>
      <c r="K14" s="56"/>
    </row>
    <row r="15" spans="2:11" ht="21" customHeight="1">
      <c r="B15" s="90" t="s">
        <v>544</v>
      </c>
      <c r="C15" s="90"/>
      <c r="D15"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5"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5" s="90" t="str">
        <f ca="1">IF(Table_Settings[[#This Row],[Header]]="Yes","",IF(Table_Settings[[#This Row],[Property]]&lt;&gt;"",SUBSTITUTE(Table_Settings[[#This Row],[Type]]," ","")&amp;SUBSTITUTE(Table_Settings[[#This Row],[Property]]," ",""),""))</f>
        <v>GoogleFontHeadings</v>
      </c>
      <c r="G15"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Montserrat</v>
      </c>
      <c r="H15" s="90" t="str">
        <f ca="1">IF(OR(Table_Settings[[#This Row],[Header]]="Yes",Table_Settings[[#This Row],[Text]]=""),"",IF(OR(Table_Settings[[#This Row],[Text]]="true",Table_Settings[[#This Row],[Text]]="false",ISNUMBER(Table_Settings[[#This Row],[Text]])),Table_Settings[[#This Row],[Text]],""""&amp;Table_Settings[[#This Row],[Text]]&amp;""""))</f>
        <v>"Montserrat"</v>
      </c>
      <c r="I15"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"Montserrat",</v>
      </c>
      <c r="J15" s="90" t="str">
        <f ca="1">SUBSTITUTE(SUBSTITUTE(SUBSTITUTE(SUBSTITUTE(SUBSTITUTE(SUBSTITUTE(SUBSTITUTE(SUBSTITUTE(
TRIM(CLEAN(Table_Settings[[#This Row],[Config]])),
" {","{"),
"{ ","{"),
" }","}"),
"} ","}"),
" [","["),
"[ ","["),
" ]","]"),
"] ","]")</f>
        <v>"headings": "Montserrat",</v>
      </c>
      <c r="K15" s="94" t="s">
        <v>545</v>
      </c>
    </row>
    <row r="16" spans="2:11" ht="21" customHeight="1">
      <c r="B16" s="90" t="s">
        <v>546</v>
      </c>
      <c r="C16" s="90"/>
      <c r="D1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16" s="90" t="str">
        <f ca="1">IF(Table_Settings[[#This Row],[Header]]="Yes","",IF(Table_Settings[[#This Row],[Property]]&lt;&gt;"",SUBSTITUTE(Table_Settings[[#This Row],[Type]]," ","")&amp;SUBSTITUTE(Table_Settings[[#This Row],[Property]]," ",""),""))</f>
        <v>GoogleFontBodyText</v>
      </c>
      <c r="G16"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6" s="90" t="str">
        <f ca="1">IF(OR(Table_Settings[[#This Row],[Header]]="Yes",Table_Settings[[#This Row],[Text]]=""),"",IF(OR(Table_Settings[[#This Row],[Text]]="true",Table_Settings[[#This Row],[Text]]="false",ISNUMBER(Table_Settings[[#This Row],[Text]])),Table_Settings[[#This Row],[Text]],""""&amp;Table_Settings[[#This Row],[Text]]&amp;""""))</f>
        <v>"Nunito"</v>
      </c>
      <c r="I1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"Nunito",</v>
      </c>
      <c r="J16" s="90" t="str">
        <f ca="1">SUBSTITUTE(SUBSTITUTE(SUBSTITUTE(SUBSTITUTE(SUBSTITUTE(SUBSTITUTE(SUBSTITUTE(SUBSTITUTE(
TRIM(CLEAN(Table_Settings[[#This Row],[Config]])),
" {","{"),
"{ ","{"),
" }","}"),
"} ","}"),
" [","["),
"[ ","["),
" ]","]"),
"] ","]")</f>
        <v>"bodyText": "Nunito",</v>
      </c>
      <c r="K16" s="94" t="s">
        <v>547</v>
      </c>
    </row>
    <row r="17" spans="2:11" ht="21" customHeight="1">
      <c r="B17" s="90" t="s">
        <v>548</v>
      </c>
      <c r="C17" s="90"/>
      <c r="D1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Google Font</v>
      </c>
      <c r="E1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17" s="90" t="str">
        <f ca="1">IF(Table_Settings[[#This Row],[Header]]="Yes","",IF(Table_Settings[[#This Row],[Property]]&lt;&gt;"",SUBSTITUTE(Table_Settings[[#This Row],[Type]]," ","")&amp;SUBSTITUTE(Table_Settings[[#This Row],[Property]]," ",""),""))</f>
        <v>GoogleFontLabels</v>
      </c>
      <c r="G17"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Nunito</v>
      </c>
      <c r="H17" s="90" t="str">
        <f ca="1">IF(OR(Table_Settings[[#This Row],[Header]]="Yes",Table_Settings[[#This Row],[Text]]=""),"",IF(OR(Table_Settings[[#This Row],[Text]]="true",Table_Settings[[#This Row],[Text]]="false",ISNUMBER(Table_Settings[[#This Row],[Text]])),Table_Settings[[#This Row],[Text]],""""&amp;Table_Settings[[#This Row],[Text]]&amp;""""))</f>
        <v>"Nunito"</v>
      </c>
      <c r="I1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"Nunito"
        },</v>
      </c>
      <c r="J17" s="90" t="str">
        <f ca="1">SUBSTITUTE(SUBSTITUTE(SUBSTITUTE(SUBSTITUTE(SUBSTITUTE(SUBSTITUTE(SUBSTITUTE(SUBSTITUTE(
TRIM(CLEAN(Table_Settings[[#This Row],[Config]])),
" {","{"),
"{ ","{"),
" }","}"),
"} ","}"),
" [","["),
"[ ","["),
" ]","]"),
"] ","]")</f>
        <v>"labels": "Nunito"},</v>
      </c>
      <c r="K17" s="94" t="s">
        <v>547</v>
      </c>
    </row>
    <row r="18" spans="2:11" ht="21.75" thickBot="1">
      <c r="B18" s="55" t="s">
        <v>549</v>
      </c>
      <c r="C18" s="55" t="s">
        <v>71</v>
      </c>
      <c r="D18" s="5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18" s="5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fontWeight</v>
      </c>
      <c r="F18" s="55" t="str">
        <f>IF(Table_Settings[[#This Row],[Header]]="Yes","",IF(Table_Settings[[#This Row],[Property]]&lt;&gt;"",SUBSTITUTE(Table_Settings[[#This Row],[Type]]," ","")&amp;SUBSTITUTE(Table_Settings[[#This Row],[Property]]," ",""),""))</f>
        <v/>
      </c>
      <c r="G18" s="5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18" s="55" t="str">
        <f>IF(OR(Table_Settings[[#This Row],[Header]]="Yes",Table_Settings[[#This Row],[Text]]=""),"",IF(OR(Table_Settings[[#This Row],[Text]]="true",Table_Settings[[#This Row],[Text]]="false",ISNUMBER(Table_Settings[[#This Row],[Text]])),Table_Settings[[#This Row],[Text]],""""&amp;Table_Settings[[#This Row],[Text]]&amp;""""))</f>
        <v/>
      </c>
      <c r="I18" s="5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"fontWeight": {</v>
      </c>
      <c r="J18" s="55" t="str">
        <f ca="1">SUBSTITUTE(SUBSTITUTE(SUBSTITUTE(SUBSTITUTE(SUBSTITUTE(SUBSTITUTE(SUBSTITUTE(SUBSTITUTE(
TRIM(CLEAN(Table_Settings[[#This Row],[Config]])),
" {","{"),
"{ ","{"),
" }","}"),
"} ","}"),
" [","["),
"[ ","["),
" ]","]"),
"] ","]")</f>
        <v>"fontWeight":{</v>
      </c>
      <c r="K18" s="56"/>
    </row>
    <row r="19" spans="2:11" ht="21" customHeight="1">
      <c r="B19" s="90" t="s">
        <v>544</v>
      </c>
      <c r="C19" s="90"/>
      <c r="D1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1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headings</v>
      </c>
      <c r="F19" s="90" t="str">
        <f ca="1">IF(Table_Settings[[#This Row],[Header]]="Yes","",IF(Table_Settings[[#This Row],[Property]]&lt;&gt;"",SUBSTITUTE(Table_Settings[[#This Row],[Type]]," ","")&amp;SUBSTITUTE(Table_Settings[[#This Row],[Property]]," ",""),""))</f>
        <v>FontWeightHeadings</v>
      </c>
      <c r="G19"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400</v>
      </c>
      <c r="H19" s="90">
        <f ca="1">IF(OR(Table_Settings[[#This Row],[Header]]="Yes",Table_Settings[[#This Row],[Text]]=""),"",IF(OR(Table_Settings[[#This Row],[Text]]="true",Table_Settings[[#This Row],[Text]]="false",ISNUMBER(Table_Settings[[#This Row],[Text]])),Table_Settings[[#This Row],[Text]],""""&amp;Table_Settings[[#This Row],[Text]]&amp;""""))</f>
        <v>400</v>
      </c>
      <c r="I1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"headings": 400,</v>
      </c>
      <c r="J19" s="90" t="str">
        <f ca="1">SUBSTITUTE(SUBSTITUTE(SUBSTITUTE(SUBSTITUTE(SUBSTITUTE(SUBSTITUTE(SUBSTITUTE(SUBSTITUTE(
TRIM(CLEAN(Table_Settings[[#This Row],[Config]])),
" {","{"),
"{ ","{"),
" }","}"),
"} ","}"),
" [","["),
"[ ","["),
" ]","]"),
"] ","]")</f>
        <v>"headings": 400,</v>
      </c>
      <c r="K19" s="16">
        <v>400</v>
      </c>
    </row>
    <row r="20" spans="2:11" ht="21" customHeight="1">
      <c r="B20" s="90" t="s">
        <v>546</v>
      </c>
      <c r="C20" s="90"/>
      <c r="D2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bodyText</v>
      </c>
      <c r="F20" s="90" t="str">
        <f ca="1">IF(Table_Settings[[#This Row],[Header]]="Yes","",IF(Table_Settings[[#This Row],[Property]]&lt;&gt;"",SUBSTITUTE(Table_Settings[[#This Row],[Type]]," ","")&amp;SUBSTITUTE(Table_Settings[[#This Row],[Property]]," ",""),""))</f>
        <v>FontWeightBodyText</v>
      </c>
      <c r="G20"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300</v>
      </c>
      <c r="H20" s="90">
        <f ca="1">IF(OR(Table_Settings[[#This Row],[Header]]="Yes",Table_Settings[[#This Row],[Text]]=""),"",IF(OR(Table_Settings[[#This Row],[Text]]="true",Table_Settings[[#This Row],[Text]]="false",ISNUMBER(Table_Settings[[#This Row],[Text]])),Table_Settings[[#This Row],[Text]],""""&amp;Table_Settings[[#This Row],[Text]]&amp;""""))</f>
        <v>300</v>
      </c>
      <c r="I2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"bodyText": 300,</v>
      </c>
      <c r="J20" s="90" t="str">
        <f ca="1">SUBSTITUTE(SUBSTITUTE(SUBSTITUTE(SUBSTITUTE(SUBSTITUTE(SUBSTITUTE(SUBSTITUTE(SUBSTITUTE(
TRIM(CLEAN(Table_Settings[[#This Row],[Config]])),
" {","{"),
"{ ","{"),
" }","}"),
"} ","}"),
" [","["),
"[ ","["),
" ]","]"),
"] ","]")</f>
        <v>"bodyText": 300,</v>
      </c>
      <c r="K20" s="16">
        <v>300</v>
      </c>
    </row>
    <row r="21" spans="2:11" ht="21" customHeight="1">
      <c r="B21" s="90" t="s">
        <v>548</v>
      </c>
      <c r="C21" s="90"/>
      <c r="D21"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Font Weight</v>
      </c>
      <c r="E21"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labels</v>
      </c>
      <c r="F21" s="90" t="str">
        <f ca="1">IF(Table_Settings[[#This Row],[Header]]="Yes","",IF(Table_Settings[[#This Row],[Property]]&lt;&gt;"",SUBSTITUTE(Table_Settings[[#This Row],[Type]]," ","")&amp;SUBSTITUTE(Table_Settings[[#This Row],[Property]]," ",""),""))</f>
        <v>FontWeightLabels</v>
      </c>
      <c r="G21"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700</v>
      </c>
      <c r="H21" s="90">
        <f ca="1">IF(OR(Table_Settings[[#This Row],[Header]]="Yes",Table_Settings[[#This Row],[Text]]=""),"",IF(OR(Table_Settings[[#This Row],[Text]]="true",Table_Settings[[#This Row],[Text]]="false",ISNUMBER(Table_Settings[[#This Row],[Text]])),Table_Settings[[#This Row],[Text]],""""&amp;Table_Settings[[#This Row],[Text]]&amp;""""))</f>
        <v>700</v>
      </c>
      <c r="I21"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"labels": 700
        },</v>
      </c>
      <c r="J21" s="90" t="str">
        <f ca="1">SUBSTITUTE(SUBSTITUTE(SUBSTITUTE(SUBSTITUTE(SUBSTITUTE(SUBSTITUTE(SUBSTITUTE(SUBSTITUTE(
TRIM(CLEAN(Table_Settings[[#This Row],[Config]])),
" {","{"),
"{ ","{"),
" }","}"),
"} ","}"),
" [","["),
"[ ","["),
" ]","]"),
"] ","]")</f>
        <v>"labels": 700},</v>
      </c>
      <c r="K21" s="16">
        <v>700</v>
      </c>
    </row>
    <row r="22" spans="2:11" ht="21.75" thickBot="1">
      <c r="B22" s="55" t="s">
        <v>550</v>
      </c>
      <c r="C22" s="55" t="s">
        <v>71</v>
      </c>
      <c r="D22" s="5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22" s="5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primaryColours</v>
      </c>
      <c r="F22" s="55" t="str">
        <f>IF(Table_Settings[[#This Row],[Header]]="Yes","",IF(Table_Settings[[#This Row],[Property]]&lt;&gt;"",SUBSTITUTE(Table_Settings[[#This Row],[Type]]," ","")&amp;SUBSTITUTE(Table_Settings[[#This Row],[Property]]," ",""),""))</f>
        <v/>
      </c>
      <c r="G22" s="5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22" s="55" t="str">
        <f>IF(OR(Table_Settings[[#This Row],[Header]]="Yes",Table_Settings[[#This Row],[Text]]=""),"",IF(OR(Table_Settings[[#This Row],[Text]]="true",Table_Settings[[#This Row],[Text]]="false",ISNUMBER(Table_Settings[[#This Row],[Text]])),Table_Settings[[#This Row],[Text]],""""&amp;Table_Settings[[#This Row],[Text]]&amp;""""))</f>
        <v/>
      </c>
      <c r="I22" s="5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"primaryColours": {</v>
      </c>
      <c r="J22" s="55" t="str">
        <f ca="1">SUBSTITUTE(SUBSTITUTE(SUBSTITUTE(SUBSTITUTE(SUBSTITUTE(SUBSTITUTE(SUBSTITUTE(SUBSTITUTE(
TRIM(CLEAN(Table_Settings[[#This Row],[Config]])),
" {","{"),
"{ ","{"),
" }","}"),
"} ","}"),
" [","["),
"[ ","["),
" ]","]"),
"] ","]")</f>
        <v>"primaryColours":{</v>
      </c>
      <c r="K22" s="56"/>
    </row>
    <row r="23" spans="2:11" ht="21" customHeight="1">
      <c r="B23" s="90" t="s">
        <v>551</v>
      </c>
      <c r="C23" s="90"/>
      <c r="D23"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3"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background1</v>
      </c>
      <c r="F23" s="90" t="str">
        <f ca="1">IF(Table_Settings[[#This Row],[Header]]="Yes","",IF(Table_Settings[[#This Row],[Property]]&lt;&gt;"",SUBSTITUTE(Table_Settings[[#This Row],[Type]]," ","")&amp;SUBSTITUTE(Table_Settings[[#This Row],[Property]]," ",""),""))</f>
        <v>PrimaryColourBackground1</v>
      </c>
      <c r="G23"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#FFFFFF</v>
      </c>
      <c r="H23" s="90" t="str">
        <f ca="1">IF(OR(Table_Settings[[#This Row],[Header]]="Yes",Table_Settings[[#This Row],[Text]]=""),"",IF(OR(Table_Settings[[#This Row],[Text]]="true",Table_Settings[[#This Row],[Text]]="false",ISNUMBER(Table_Settings[[#This Row],[Text]])),Table_Settings[[#This Row],[Text]],""""&amp;Table_Settings[[#This Row],[Text]]&amp;""""))</f>
        <v>"#FFFFFF"</v>
      </c>
      <c r="I23"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"background1": "#FFFFFF",</v>
      </c>
      <c r="J23" s="90" t="str">
        <f ca="1">SUBSTITUTE(SUBSTITUTE(SUBSTITUTE(SUBSTITUTE(SUBSTITUTE(SUBSTITUTE(SUBSTITUTE(SUBSTITUTE(
TRIM(CLEAN(Table_Settings[[#This Row],[Config]])),
" {","{"),
"{ ","{"),
" }","}"),
"} ","}"),
" [","["),
"[ ","["),
" ]","]"),
"] ","]")</f>
        <v>"background1": "#FFFFFF",</v>
      </c>
      <c r="K23" s="94" t="s">
        <v>552</v>
      </c>
    </row>
    <row r="24" spans="2:11" ht="21" customHeight="1">
      <c r="B24" s="90" t="s">
        <v>553</v>
      </c>
      <c r="C24" s="90"/>
      <c r="D24"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4"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background2</v>
      </c>
      <c r="F24" s="90" t="str">
        <f ca="1">IF(Table_Settings[[#This Row],[Header]]="Yes","",IF(Table_Settings[[#This Row],[Property]]&lt;&gt;"",SUBSTITUTE(Table_Settings[[#This Row],[Type]]," ","")&amp;SUBSTITUTE(Table_Settings[[#This Row],[Property]]," ",""),""))</f>
        <v>PrimaryColourBackground2</v>
      </c>
      <c r="G24"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#f5f8fc</v>
      </c>
      <c r="H24" s="90" t="str">
        <f ca="1">IF(OR(Table_Settings[[#This Row],[Header]]="Yes",Table_Settings[[#This Row],[Text]]=""),"",IF(OR(Table_Settings[[#This Row],[Text]]="true",Table_Settings[[#This Row],[Text]]="false",ISNUMBER(Table_Settings[[#This Row],[Text]])),Table_Settings[[#This Row],[Text]],""""&amp;Table_Settings[[#This Row],[Text]]&amp;""""))</f>
        <v>"#f5f8fc"</v>
      </c>
      <c r="I24"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"background2": "#f5f8fc",</v>
      </c>
      <c r="J24" s="90" t="str">
        <f ca="1">SUBSTITUTE(SUBSTITUTE(SUBSTITUTE(SUBSTITUTE(SUBSTITUTE(SUBSTITUTE(SUBSTITUTE(SUBSTITUTE(
TRIM(CLEAN(Table_Settings[[#This Row],[Config]])),
" {","{"),
"{ ","{"),
" }","}"),
"} ","}"),
" [","["),
"[ ","["),
" ]","]"),
"] ","]")</f>
        <v>"background2": "#f5f8fc",</v>
      </c>
      <c r="K24" s="94" t="s">
        <v>554</v>
      </c>
    </row>
    <row r="25" spans="2:11" ht="21" customHeight="1">
      <c r="B25" s="90" t="s">
        <v>555</v>
      </c>
      <c r="C25" s="90"/>
      <c r="D25"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5"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background3</v>
      </c>
      <c r="F25" s="90" t="str">
        <f ca="1">IF(Table_Settings[[#This Row],[Header]]="Yes","",IF(Table_Settings[[#This Row],[Property]]&lt;&gt;"",SUBSTITUTE(Table_Settings[[#This Row],[Type]]," ","")&amp;SUBSTITUTE(Table_Settings[[#This Row],[Property]]," ",""),""))</f>
        <v>PrimaryColourBackground3</v>
      </c>
      <c r="G25"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#d9e1e8</v>
      </c>
      <c r="H25" s="90" t="str">
        <f ca="1">IF(OR(Table_Settings[[#This Row],[Header]]="Yes",Table_Settings[[#This Row],[Text]]=""),"",IF(OR(Table_Settings[[#This Row],[Text]]="true",Table_Settings[[#This Row],[Text]]="false",ISNUMBER(Table_Settings[[#This Row],[Text]])),Table_Settings[[#This Row],[Text]],""""&amp;Table_Settings[[#This Row],[Text]]&amp;""""))</f>
        <v>"#d9e1e8"</v>
      </c>
      <c r="I25"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"background3": "#d9e1e8",</v>
      </c>
      <c r="J25" s="90" t="str">
        <f ca="1">SUBSTITUTE(SUBSTITUTE(SUBSTITUTE(SUBSTITUTE(SUBSTITUTE(SUBSTITUTE(SUBSTITUTE(SUBSTITUTE(
TRIM(CLEAN(Table_Settings[[#This Row],[Config]])),
" {","{"),
"{ ","{"),
" }","}"),
"} ","}"),
" [","["),
"[ ","["),
" ]","]"),
"] ","]")</f>
        <v>"background3": "#d9e1e8",</v>
      </c>
      <c r="K25" s="94" t="s">
        <v>556</v>
      </c>
    </row>
    <row r="26" spans="2:11" ht="21" customHeight="1">
      <c r="B26" s="90" t="s">
        <v>557</v>
      </c>
      <c r="C26" s="90"/>
      <c r="D2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foreground1</v>
      </c>
      <c r="F26" s="90" t="str">
        <f ca="1">IF(Table_Settings[[#This Row],[Header]]="Yes","",IF(Table_Settings[[#This Row],[Property]]&lt;&gt;"",SUBSTITUTE(Table_Settings[[#This Row],[Type]]," ","")&amp;SUBSTITUTE(Table_Settings[[#This Row],[Property]]," ",""),""))</f>
        <v>PrimaryColourForeground1</v>
      </c>
      <c r="G26"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#1d1c1c</v>
      </c>
      <c r="H26" s="90" t="str">
        <f ca="1">IF(OR(Table_Settings[[#This Row],[Header]]="Yes",Table_Settings[[#This Row],[Text]]=""),"",IF(OR(Table_Settings[[#This Row],[Text]]="true",Table_Settings[[#This Row],[Text]]="false",ISNUMBER(Table_Settings[[#This Row],[Text]])),Table_Settings[[#This Row],[Text]],""""&amp;Table_Settings[[#This Row],[Text]]&amp;""""))</f>
        <v>"#1d1c1c"</v>
      </c>
      <c r="I2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"foreground1": "#1d1c1c",</v>
      </c>
      <c r="J26" s="90" t="str">
        <f ca="1">SUBSTITUTE(SUBSTITUTE(SUBSTITUTE(SUBSTITUTE(SUBSTITUTE(SUBSTITUTE(SUBSTITUTE(SUBSTITUTE(
TRIM(CLEAN(Table_Settings[[#This Row],[Config]])),
" {","{"),
"{ ","{"),
" }","}"),
"} ","}"),
" [","["),
"[ ","["),
" ]","]"),
"] ","]")</f>
        <v>"foreground1": "#1d1c1c",</v>
      </c>
      <c r="K26" s="16" t="s">
        <v>558</v>
      </c>
    </row>
    <row r="27" spans="2:11" ht="21" customHeight="1">
      <c r="B27" s="90" t="s">
        <v>559</v>
      </c>
      <c r="C27" s="90"/>
      <c r="D2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foreground2</v>
      </c>
      <c r="F27" s="90" t="str">
        <f ca="1">IF(Table_Settings[[#This Row],[Header]]="Yes","",IF(Table_Settings[[#This Row],[Property]]&lt;&gt;"",SUBSTITUTE(Table_Settings[[#This Row],[Type]]," ","")&amp;SUBSTITUTE(Table_Settings[[#This Row],[Property]]," ",""),""))</f>
        <v>PrimaryColourForeground2</v>
      </c>
      <c r="G27"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#4e4e4f</v>
      </c>
      <c r="H27" s="90" t="str">
        <f ca="1">IF(OR(Table_Settings[[#This Row],[Header]]="Yes",Table_Settings[[#This Row],[Text]]=""),"",IF(OR(Table_Settings[[#This Row],[Text]]="true",Table_Settings[[#This Row],[Text]]="false",ISNUMBER(Table_Settings[[#This Row],[Text]])),Table_Settings[[#This Row],[Text]],""""&amp;Table_Settings[[#This Row],[Text]]&amp;""""))</f>
        <v>"#4e4e4f"</v>
      </c>
      <c r="I2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"foreground2": "#4e4e4f",</v>
      </c>
      <c r="J27" s="90" t="str">
        <f ca="1">SUBSTITUTE(SUBSTITUTE(SUBSTITUTE(SUBSTITUTE(SUBSTITUTE(SUBSTITUTE(SUBSTITUTE(SUBSTITUTE(
TRIM(CLEAN(Table_Settings[[#This Row],[Config]])),
" {","{"),
"{ ","{"),
" }","}"),
"} ","}"),
" [","["),
"[ ","["),
" ]","]"),
"] ","]")</f>
        <v>"foreground2": "#4e4e4f",</v>
      </c>
      <c r="K27" s="16" t="s">
        <v>560</v>
      </c>
    </row>
    <row r="28" spans="2:11" ht="21" customHeight="1">
      <c r="B28" s="90" t="s">
        <v>561</v>
      </c>
      <c r="C28" s="90"/>
      <c r="D28"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8"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accent1</v>
      </c>
      <c r="F28" s="90" t="str">
        <f ca="1">IF(Table_Settings[[#This Row],[Header]]="Yes","",IF(Table_Settings[[#This Row],[Property]]&lt;&gt;"",SUBSTITUTE(Table_Settings[[#This Row],[Type]]," ","")&amp;SUBSTITUTE(Table_Settings[[#This Row],[Property]]," ",""),""))</f>
        <v>PrimaryColourAccent1</v>
      </c>
      <c r="G28"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#d6272b</v>
      </c>
      <c r="H28" s="90" t="str">
        <f ca="1">IF(OR(Table_Settings[[#This Row],[Header]]="Yes",Table_Settings[[#This Row],[Text]]=""),"",IF(OR(Table_Settings[[#This Row],[Text]]="true",Table_Settings[[#This Row],[Text]]="false",ISNUMBER(Table_Settings[[#This Row],[Text]])),Table_Settings[[#This Row],[Text]],""""&amp;Table_Settings[[#This Row],[Text]]&amp;""""))</f>
        <v>"#d6272b"</v>
      </c>
      <c r="I28"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"accent1": "#d6272b",</v>
      </c>
      <c r="J28" s="90" t="str">
        <f ca="1">SUBSTITUTE(SUBSTITUTE(SUBSTITUTE(SUBSTITUTE(SUBSTITUTE(SUBSTITUTE(SUBSTITUTE(SUBSTITUTE(
TRIM(CLEAN(Table_Settings[[#This Row],[Config]])),
" {","{"),
"{ ","{"),
" }","}"),
"} ","}"),
" [","["),
"[ ","["),
" ]","]"),
"] ","]")</f>
        <v>"accent1": "#d6272b",</v>
      </c>
      <c r="K28" s="94" t="s">
        <v>562</v>
      </c>
    </row>
    <row r="29" spans="2:11" ht="21" customHeight="1">
      <c r="B29" s="90" t="s">
        <v>563</v>
      </c>
      <c r="C29" s="90"/>
      <c r="D2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2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accent2</v>
      </c>
      <c r="F29" s="90" t="str">
        <f ca="1">IF(Table_Settings[[#This Row],[Header]]="Yes","",IF(Table_Settings[[#This Row],[Property]]&lt;&gt;"",SUBSTITUTE(Table_Settings[[#This Row],[Type]]," ","")&amp;SUBSTITUTE(Table_Settings[[#This Row],[Property]]," ",""),""))</f>
        <v>PrimaryColourAccent2</v>
      </c>
      <c r="G29"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#d6272b</v>
      </c>
      <c r="H29" s="90" t="str">
        <f ca="1">IF(OR(Table_Settings[[#This Row],[Header]]="Yes",Table_Settings[[#This Row],[Text]]=""),"",IF(OR(Table_Settings[[#This Row],[Text]]="true",Table_Settings[[#This Row],[Text]]="false",ISNUMBER(Table_Settings[[#This Row],[Text]])),Table_Settings[[#This Row],[Text]],""""&amp;Table_Settings[[#This Row],[Text]]&amp;""""))</f>
        <v>"#d6272b"</v>
      </c>
      <c r="I2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"accent2": "#d6272b",</v>
      </c>
      <c r="J29" s="90" t="str">
        <f ca="1">SUBSTITUTE(SUBSTITUTE(SUBSTITUTE(SUBSTITUTE(SUBSTITUTE(SUBSTITUTE(SUBSTITUTE(SUBSTITUTE(
TRIM(CLEAN(Table_Settings[[#This Row],[Config]])),
" {","{"),
"{ ","{"),
" }","}"),
"} ","}"),
" [","["),
"[ ","["),
" ]","]"),
"] ","]")</f>
        <v>"accent2": "#d6272b",</v>
      </c>
      <c r="K29" s="94" t="s">
        <v>562</v>
      </c>
    </row>
    <row r="30" spans="2:11" ht="21" customHeight="1">
      <c r="B30" s="90" t="s">
        <v>564</v>
      </c>
      <c r="C30" s="90"/>
      <c r="D3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Primary Colour</v>
      </c>
      <c r="E3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borders</v>
      </c>
      <c r="F30" s="90" t="str">
        <f ca="1">IF(Table_Settings[[#This Row],[Header]]="Yes","",IF(Table_Settings[[#This Row],[Property]]&lt;&gt;"",SUBSTITUTE(Table_Settings[[#This Row],[Type]]," ","")&amp;SUBSTITUTE(Table_Settings[[#This Row],[Property]]," ",""),""))</f>
        <v>PrimaryColourBorders</v>
      </c>
      <c r="G30"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#c0c8d2</v>
      </c>
      <c r="H30" s="90" t="str">
        <f ca="1">IF(OR(Table_Settings[[#This Row],[Header]]="Yes",Table_Settings[[#This Row],[Text]]=""),"",IF(OR(Table_Settings[[#This Row],[Text]]="true",Table_Settings[[#This Row],[Text]]="false",ISNUMBER(Table_Settings[[#This Row],[Text]])),Table_Settings[[#This Row],[Text]],""""&amp;Table_Settings[[#This Row],[Text]]&amp;""""))</f>
        <v>"#c0c8d2"</v>
      </c>
      <c r="I3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"borders": "#c0c8d2"
        },</v>
      </c>
      <c r="J30" s="90" t="str">
        <f ca="1">SUBSTITUTE(SUBSTITUTE(SUBSTITUTE(SUBSTITUTE(SUBSTITUTE(SUBSTITUTE(SUBSTITUTE(SUBSTITUTE(
TRIM(CLEAN(Table_Settings[[#This Row],[Config]])),
" {","{"),
"{ ","{"),
" }","}"),
"} ","}"),
" [","["),
"[ ","["),
" ]","]"),
"] ","]")</f>
        <v>"borders": "#c0c8d2"},</v>
      </c>
      <c r="K30" s="94" t="s">
        <v>565</v>
      </c>
    </row>
    <row r="31" spans="2:11" ht="21" customHeight="1">
      <c r="B31" t="s">
        <v>424</v>
      </c>
      <c r="C31" s="90"/>
      <c r="D31" s="90"/>
      <c r="E31" s="90"/>
      <c r="F31" s="90"/>
      <c r="G31" s="90"/>
      <c r="H31" s="90"/>
      <c r="I31" s="90"/>
      <c r="J31" s="90"/>
      <c r="K31" s="18" t="s">
        <v>566</v>
      </c>
    </row>
    <row r="32" spans="2:11" ht="21" customHeight="1">
      <c r="B32" t="s">
        <v>426</v>
      </c>
      <c r="C32" s="90"/>
      <c r="D32" s="90"/>
      <c r="E32" s="90"/>
      <c r="F32" s="90"/>
      <c r="G32" s="90"/>
      <c r="H32" s="90"/>
      <c r="I32" s="90"/>
      <c r="J32" s="90"/>
      <c r="K32" s="18" t="s">
        <v>567</v>
      </c>
    </row>
    <row r="33" spans="2:11" ht="21" customHeight="1">
      <c r="B33" t="s">
        <v>431</v>
      </c>
      <c r="C33" s="90"/>
      <c r="D33" s="90"/>
      <c r="E33" s="90"/>
      <c r="F33" s="90"/>
      <c r="G33" s="90"/>
      <c r="H33" s="90"/>
      <c r="I33" s="90"/>
      <c r="J33" s="90"/>
      <c r="K33" s="18" t="s">
        <v>567</v>
      </c>
    </row>
    <row r="34" spans="2:11" ht="21.75" thickBot="1">
      <c r="B34" s="55" t="s">
        <v>374</v>
      </c>
      <c r="C34" s="55" t="s">
        <v>71</v>
      </c>
      <c r="D34" s="5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
      </c>
      <c r="E34" s="5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other</v>
      </c>
      <c r="F34" s="55" t="str">
        <f>IF(Table_Settings[[#This Row],[Header]]="Yes","",IF(Table_Settings[[#This Row],[Property]]&lt;&gt;"",SUBSTITUTE(Table_Settings[[#This Row],[Type]]," ","")&amp;SUBSTITUTE(Table_Settings[[#This Row],[Property]]," ",""),""))</f>
        <v/>
      </c>
      <c r="G34" s="55" t="str">
        <f>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
      </c>
      <c r="H34" s="55" t="str">
        <f>IF(OR(Table_Settings[[#This Row],[Header]]="Yes",Table_Settings[[#This Row],[Text]]=""),"",IF(OR(Table_Settings[[#This Row],[Text]]="true",Table_Settings[[#This Row],[Text]]="false",ISNUMBER(Table_Settings[[#This Row],[Text]])),Table_Settings[[#This Row],[Text]],""""&amp;Table_Settings[[#This Row],[Text]]&amp;""""))</f>
        <v/>
      </c>
      <c r="I34" s="5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"other": {</v>
      </c>
      <c r="J34" s="55" t="str">
        <f ca="1">SUBSTITUTE(SUBSTITUTE(SUBSTITUTE(SUBSTITUTE(SUBSTITUTE(SUBSTITUTE(SUBSTITUTE(SUBSTITUTE(
TRIM(CLEAN(Table_Settings[[#This Row],[Config]])),
" {","{"),
"{ ","{"),
" }","}"),
"} ","}"),
" [","["),
"[ ","["),
" ]","]"),
"] ","]")</f>
        <v>"other":{</v>
      </c>
      <c r="K34" s="56"/>
    </row>
    <row r="35" spans="2:11" ht="21" customHeight="1">
      <c r="B35" s="90" t="s">
        <v>568</v>
      </c>
      <c r="C35"/>
      <c r="D3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tooltipIcon</v>
      </c>
      <c r="F35" t="str">
        <f ca="1">IF(Table_Settings[[#This Row],[Header]]="Yes","",IF(Table_Settings[[#This Row],[Property]]&lt;&gt;"",SUBSTITUTE(Table_Settings[[#This Row],[Type]]," ","")&amp;SUBSTITUTE(Table_Settings[[#This Row],[Property]]," ",""),""))</f>
        <v>OtherTooltipIcon</v>
      </c>
      <c r="G35"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fa-question-circle</v>
      </c>
      <c r="H35" t="str">
        <f ca="1">IF(OR(Table_Settings[[#This Row],[Header]]="Yes",Table_Settings[[#This Row],[Text]]=""),"",IF(OR(Table_Settings[[#This Row],[Text]]="true",Table_Settings[[#This Row],[Text]]="false",ISNUMBER(Table_Settings[[#This Row],[Text]])),Table_Settings[[#This Row],[Text]],""""&amp;Table_Settings[[#This Row],[Text]]&amp;""""))</f>
        <v>"fa-question-circle"</v>
      </c>
      <c r="I3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"tooltipIcon": "fa-question-circle",</v>
      </c>
      <c r="J35" t="str">
        <f ca="1">SUBSTITUTE(SUBSTITUTE(SUBSTITUTE(SUBSTITUTE(SUBSTITUTE(SUBSTITUTE(SUBSTITUTE(SUBSTITUTE(
TRIM(CLEAN(Table_Settings[[#This Row],[Config]])),
" {","{"),
"{ ","{"),
" }","}"),
"} ","}"),
" [","["),
"[ ","["),
" ]","]"),
"] ","]")</f>
        <v>"tooltipIcon": "fa-question-circle",</v>
      </c>
      <c r="K35" s="92" t="s">
        <v>569</v>
      </c>
    </row>
    <row r="36" spans="2:11" ht="21" customHeight="1">
      <c r="B36" s="90" t="s">
        <v>570</v>
      </c>
      <c r="C36" s="90"/>
      <c r="D36"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6"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defaultBorderRadius</v>
      </c>
      <c r="F36" s="90" t="str">
        <f ca="1">IF(Table_Settings[[#This Row],[Header]]="Yes","",IF(Table_Settings[[#This Row],[Property]]&lt;&gt;"",SUBSTITUTE(Table_Settings[[#This Row],[Type]]," ","")&amp;SUBSTITUTE(Table_Settings[[#This Row],[Property]]," ",""),""))</f>
        <v>OtherDefaultBorderRadius</v>
      </c>
      <c r="G36"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3px</v>
      </c>
      <c r="H36" s="90" t="str">
        <f ca="1">IF(OR(Table_Settings[[#This Row],[Header]]="Yes",Table_Settings[[#This Row],[Text]]=""),"",IF(OR(Table_Settings[[#This Row],[Text]]="true",Table_Settings[[#This Row],[Text]]="false",ISNUMBER(Table_Settings[[#This Row],[Text]])),Table_Settings[[#This Row],[Text]],""""&amp;Table_Settings[[#This Row],[Text]]&amp;""""))</f>
        <v>"3px"</v>
      </c>
      <c r="I36"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"defaultBorderRadius": "3px",</v>
      </c>
      <c r="J36" s="90" t="str">
        <f ca="1">SUBSTITUTE(SUBSTITUTE(SUBSTITUTE(SUBSTITUTE(SUBSTITUTE(SUBSTITUTE(SUBSTITUTE(SUBSTITUTE(
TRIM(CLEAN(Table_Settings[[#This Row],[Config]])),
" {","{"),
"{ ","{"),
" }","}"),
"} ","}"),
" [","["),
"[ ","["),
" ]","]"),
"] ","]")</f>
        <v>"defaultBorderRadius": "3px",</v>
      </c>
      <c r="K36" s="94" t="s">
        <v>571</v>
      </c>
    </row>
    <row r="37" spans="2:11" ht="21" customHeight="1">
      <c r="B37" s="90" t="s">
        <v>572</v>
      </c>
      <c r="C37" s="90"/>
      <c r="D37"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7"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scrollDurationMultiplier</v>
      </c>
      <c r="F37" s="90" t="str">
        <f ca="1">IF(Table_Settings[[#This Row],[Header]]="Yes","",IF(Table_Settings[[#This Row],[Property]]&lt;&gt;"",SUBSTITUTE(Table_Settings[[#This Row],[Type]]," ","")&amp;SUBSTITUTE(Table_Settings[[#This Row],[Property]]," ",""),""))</f>
        <v>OtherScrollDurationMultiplier</v>
      </c>
      <c r="G37"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1</v>
      </c>
      <c r="H37" s="90">
        <f ca="1">IF(OR(Table_Settings[[#This Row],[Header]]="Yes",Table_Settings[[#This Row],[Text]]=""),"",IF(OR(Table_Settings[[#This Row],[Text]]="true",Table_Settings[[#This Row],[Text]]="false",ISNUMBER(Table_Settings[[#This Row],[Text]])),Table_Settings[[#This Row],[Text]],""""&amp;Table_Settings[[#This Row],[Text]]&amp;""""))</f>
        <v>1</v>
      </c>
      <c r="I37"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"scrollDurationMultiplier": 1,</v>
      </c>
      <c r="J37" s="90" t="str">
        <f ca="1">SUBSTITUTE(SUBSTITUTE(SUBSTITUTE(SUBSTITUTE(SUBSTITUTE(SUBSTITUTE(SUBSTITUTE(SUBSTITUTE(
TRIM(CLEAN(Table_Settings[[#This Row],[Config]])),
" {","{"),
"{ ","{"),
" }","}"),
"} ","}"),
" [","["),
"[ ","["),
" ]","]"),
"] ","]")</f>
        <v>"scrollDurationMultiplier": 1,</v>
      </c>
      <c r="K37" s="16">
        <v>1</v>
      </c>
    </row>
    <row r="38" spans="2:11" ht="21" customHeight="1">
      <c r="B38" s="90" t="s">
        <v>573</v>
      </c>
      <c r="C38" s="90"/>
      <c r="D38"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8"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sidebarWidth</v>
      </c>
      <c r="F38" s="90" t="str">
        <f ca="1">IF(Table_Settings[[#This Row],[Header]]="Yes","",IF(Table_Settings[[#This Row],[Property]]&lt;&gt;"",SUBSTITUTE(Table_Settings[[#This Row],[Type]]," ","")&amp;SUBSTITUTE(Table_Settings[[#This Row],[Property]]," ",""),""))</f>
        <v>OtherSidebarWidth</v>
      </c>
      <c r="G38"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250</v>
      </c>
      <c r="H38" s="90">
        <f ca="1">IF(OR(Table_Settings[[#This Row],[Header]]="Yes",Table_Settings[[#This Row],[Text]]=""),"",IF(OR(Table_Settings[[#This Row],[Text]]="true",Table_Settings[[#This Row],[Text]]="false",ISNUMBER(Table_Settings[[#This Row],[Text]])),Table_Settings[[#This Row],[Text]],""""&amp;Table_Settings[[#This Row],[Text]]&amp;""""))</f>
        <v>250</v>
      </c>
      <c r="I38"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"sidebarWidth": 250,</v>
      </c>
      <c r="J38" s="90" t="str">
        <f ca="1">SUBSTITUTE(SUBSTITUTE(SUBSTITUTE(SUBSTITUTE(SUBSTITUTE(SUBSTITUTE(SUBSTITUTE(SUBSTITUTE(
TRIM(CLEAN(Table_Settings[[#This Row],[Config]])),
" {","{"),
"{ ","{"),
" }","}"),
"} ","}"),
" [","["),
"[ ","["),
" ]","]"),
"] ","]")</f>
        <v>"sidebarWidth": 250,</v>
      </c>
      <c r="K38" s="16">
        <v>250</v>
      </c>
    </row>
    <row r="39" spans="2:11" ht="21" customHeight="1">
      <c r="B39" t="s">
        <v>574</v>
      </c>
      <c r="C39" s="90"/>
      <c r="D39"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39"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sidebarPaymentOptions</v>
      </c>
      <c r="F39" s="90" t="str">
        <f ca="1">IF(Table_Settings[[#This Row],[Header]]="Yes","",IF(Table_Settings[[#This Row],[Property]]&lt;&gt;"",SUBSTITUTE(Table_Settings[[#This Row],[Type]]," ","")&amp;SUBSTITUTE(Table_Settings[[#This Row],[Property]]," ",""),""))</f>
        <v>OtherSidebarPaymentOptions</v>
      </c>
      <c r="G39" s="90" t="str">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false</v>
      </c>
      <c r="H39" s="90" t="str">
        <f ca="1">IF(OR(Table_Settings[[#This Row],[Header]]="Yes",Table_Settings[[#This Row],[Text]]=""),"",IF(OR(Table_Settings[[#This Row],[Text]]="true",Table_Settings[[#This Row],[Text]]="false",ISNUMBER(Table_Settings[[#This Row],[Text]])),Table_Settings[[#This Row],[Text]],""""&amp;Table_Settings[[#This Row],[Text]]&amp;""""))</f>
        <v>false</v>
      </c>
      <c r="I39"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"sidebarPaymentOptions": false,</v>
      </c>
      <c r="J39" s="90" t="str">
        <f ca="1">SUBSTITUTE(SUBSTITUTE(SUBSTITUTE(SUBSTITUTE(SUBSTITUTE(SUBSTITUTE(SUBSTITUTE(SUBSTITUTE(
TRIM(CLEAN(Table_Settings[[#This Row],[Config]])),
" {","{"),
"{ ","{"),
" }","}"),
"} ","}"),
" [","["),
"[ ","["),
" ]","]"),
"] ","]")</f>
        <v>"sidebarPaymentOptions": false,</v>
      </c>
      <c r="K39" s="18" t="str">
        <f>"false"</f>
        <v>false</v>
      </c>
    </row>
    <row r="40" spans="2:11" ht="21" customHeight="1">
      <c r="B40" t="s">
        <v>575</v>
      </c>
      <c r="C40" s="90"/>
      <c r="D40" s="90"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0" s="90"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smallDeviceMargin</v>
      </c>
      <c r="F40" s="90" t="str">
        <f ca="1">IF(Table_Settings[[#This Row],[Header]]="Yes","",IF(Table_Settings[[#This Row],[Property]]&lt;&gt;"",SUBSTITUTE(Table_Settings[[#This Row],[Type]]," ","")&amp;SUBSTITUTE(Table_Settings[[#This Row],[Property]]," ",""),""))</f>
        <v>OtherSmallDeviceMargin</v>
      </c>
      <c r="G40" s="90">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20</v>
      </c>
      <c r="H40" s="90">
        <f ca="1">IF(OR(Table_Settings[[#This Row],[Header]]="Yes",Table_Settings[[#This Row],[Text]]=""),"",IF(OR(Table_Settings[[#This Row],[Text]]="true",Table_Settings[[#This Row],[Text]]="false",ISNUMBER(Table_Settings[[#This Row],[Text]])),Table_Settings[[#This Row],[Text]],""""&amp;Table_Settings[[#This Row],[Text]]&amp;""""))</f>
        <v>20</v>
      </c>
      <c r="I40" s="90"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"smallDeviceMargin": 20,</v>
      </c>
      <c r="J40" s="90" t="str">
        <f ca="1">SUBSTITUTE(SUBSTITUTE(SUBSTITUTE(SUBSTITUTE(SUBSTITUTE(SUBSTITUTE(SUBSTITUTE(SUBSTITUTE(
TRIM(CLEAN(Table_Settings[[#This Row],[Config]])),
" {","{"),
"{ ","{"),
" }","}"),
"} ","}"),
" [","["),
"[ ","["),
" ]","]"),
"] ","]")</f>
        <v>"smallDeviceMargin": 20,</v>
      </c>
      <c r="K40" s="94">
        <v>20</v>
      </c>
    </row>
    <row r="41" spans="2:11" ht="21" customHeight="1">
      <c r="B41" t="s">
        <v>576</v>
      </c>
      <c r="C41"/>
      <c r="D41"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1"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offsetTopXS</v>
      </c>
      <c r="F41" t="str">
        <f ca="1">IF(Table_Settings[[#This Row],[Header]]="Yes","",IF(Table_Settings[[#This Row],[Property]]&lt;&gt;"",SUBSTITUTE(Table_Settings[[#This Row],[Type]]," ","")&amp;SUBSTITUTE(Table_Settings[[#This Row],[Property]]," ",""),""))</f>
        <v>OtherOffsetTopXS</v>
      </c>
      <c r="G41">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1">
        <f ca="1">IF(OR(Table_Settings[[#This Row],[Header]]="Yes",Table_Settings[[#This Row],[Text]]=""),"",IF(OR(Table_Settings[[#This Row],[Text]]="true",Table_Settings[[#This Row],[Text]]="false",ISNUMBER(Table_Settings[[#This Row],[Text]])),Table_Settings[[#This Row],[Text]],""""&amp;Table_Settings[[#This Row],[Text]]&amp;""""))</f>
        <v>75</v>
      </c>
      <c r="I41"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"offsetTopXS": 75,</v>
      </c>
      <c r="J41" t="str">
        <f ca="1">SUBSTITUTE(SUBSTITUTE(SUBSTITUTE(SUBSTITUTE(SUBSTITUTE(SUBSTITUTE(SUBSTITUTE(SUBSTITUTE(
TRIM(CLEAN(Table_Settings[[#This Row],[Config]])),
" {","{"),
"{ ","{"),
" }","}"),
"} ","}"),
" [","["),
"[ ","["),
" ]","]"),
"] ","]")</f>
        <v>"offsetTopXS": 75,</v>
      </c>
      <c r="K41" s="16">
        <v>75</v>
      </c>
    </row>
    <row r="42" spans="2:11" ht="21" customHeight="1">
      <c r="B42" t="s">
        <v>577</v>
      </c>
      <c r="C42"/>
      <c r="D42"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2"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offsetTopSM</v>
      </c>
      <c r="F42" t="str">
        <f ca="1">IF(Table_Settings[[#This Row],[Header]]="Yes","",IF(Table_Settings[[#This Row],[Property]]&lt;&gt;"",SUBSTITUTE(Table_Settings[[#This Row],[Type]]," ","")&amp;SUBSTITUTE(Table_Settings[[#This Row],[Property]]," ",""),""))</f>
        <v>OtherOffsetTopSM</v>
      </c>
      <c r="G42">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2">
        <f ca="1">IF(OR(Table_Settings[[#This Row],[Header]]="Yes",Table_Settings[[#This Row],[Text]]=""),"",IF(OR(Table_Settings[[#This Row],[Text]]="true",Table_Settings[[#This Row],[Text]]="false",ISNUMBER(Table_Settings[[#This Row],[Text]])),Table_Settings[[#This Row],[Text]],""""&amp;Table_Settings[[#This Row],[Text]]&amp;""""))</f>
        <v>75</v>
      </c>
      <c r="I42"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"offsetTopSM": 75,</v>
      </c>
      <c r="J42" t="str">
        <f ca="1">SUBSTITUTE(SUBSTITUTE(SUBSTITUTE(SUBSTITUTE(SUBSTITUTE(SUBSTITUTE(SUBSTITUTE(SUBSTITUTE(
TRIM(CLEAN(Table_Settings[[#This Row],[Config]])),
" {","{"),
"{ ","{"),
" }","}"),
"} ","}"),
" [","["),
"[ ","["),
" ]","]"),
"] ","]")</f>
        <v>"offsetTopSM": 75,</v>
      </c>
      <c r="K42" s="16">
        <v>75</v>
      </c>
    </row>
    <row r="43" spans="2:11" ht="21" customHeight="1">
      <c r="B43" t="s">
        <v>578</v>
      </c>
      <c r="C43"/>
      <c r="D43"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3"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offsetTopMD</v>
      </c>
      <c r="F43" t="str">
        <f ca="1">IF(Table_Settings[[#This Row],[Header]]="Yes","",IF(Table_Settings[[#This Row],[Property]]&lt;&gt;"",SUBSTITUTE(Table_Settings[[#This Row],[Type]]," ","")&amp;SUBSTITUTE(Table_Settings[[#This Row],[Property]]," ",""),""))</f>
        <v>OtherOffsetTopMD</v>
      </c>
      <c r="G43">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3">
        <f ca="1">IF(OR(Table_Settings[[#This Row],[Header]]="Yes",Table_Settings[[#This Row],[Text]]=""),"",IF(OR(Table_Settings[[#This Row],[Text]]="true",Table_Settings[[#This Row],[Text]]="false",ISNUMBER(Table_Settings[[#This Row],[Text]])),Table_Settings[[#This Row],[Text]],""""&amp;Table_Settings[[#This Row],[Text]]&amp;""""))</f>
        <v>75</v>
      </c>
      <c r="I43"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"offsetTopMD": 75,</v>
      </c>
      <c r="J43" t="str">
        <f ca="1">SUBSTITUTE(SUBSTITUTE(SUBSTITUTE(SUBSTITUTE(SUBSTITUTE(SUBSTITUTE(SUBSTITUTE(SUBSTITUTE(
TRIM(CLEAN(Table_Settings[[#This Row],[Config]])),
" {","{"),
"{ ","{"),
" }","}"),
"} ","}"),
" [","["),
"[ ","["),
" ]","]"),
"] ","]")</f>
        <v>"offsetTopMD": 75,</v>
      </c>
      <c r="K43" s="16">
        <v>75</v>
      </c>
    </row>
    <row r="44" spans="2:11" ht="21" customHeight="1">
      <c r="B44" t="s">
        <v>579</v>
      </c>
      <c r="C44"/>
      <c r="D44"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4"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offsetTopLG</v>
      </c>
      <c r="F44" t="str">
        <f ca="1">IF(Table_Settings[[#This Row],[Header]]="Yes","",IF(Table_Settings[[#This Row],[Property]]&lt;&gt;"",SUBSTITUTE(Table_Settings[[#This Row],[Type]]," ","")&amp;SUBSTITUTE(Table_Settings[[#This Row],[Property]]," ",""),""))</f>
        <v>OtherOffsetTopLG</v>
      </c>
      <c r="G44">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4">
        <f ca="1">IF(OR(Table_Settings[[#This Row],[Header]]="Yes",Table_Settings[[#This Row],[Text]]=""),"",IF(OR(Table_Settings[[#This Row],[Text]]="true",Table_Settings[[#This Row],[Text]]="false",ISNUMBER(Table_Settings[[#This Row],[Text]])),Table_Settings[[#This Row],[Text]],""""&amp;Table_Settings[[#This Row],[Text]]&amp;""""))</f>
        <v>75</v>
      </c>
      <c r="I44"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"offsetTopLG": 75,</v>
      </c>
      <c r="J44" t="str">
        <f ca="1">SUBSTITUTE(SUBSTITUTE(SUBSTITUTE(SUBSTITUTE(SUBSTITUTE(SUBSTITUTE(SUBSTITUTE(SUBSTITUTE(
TRIM(CLEAN(Table_Settings[[#This Row],[Config]])),
" {","{"),
"{ ","{"),
" }","}"),
"} ","}"),
" [","["),
"[ ","["),
" ]","]"),
"] ","]")</f>
        <v>"offsetTopLG": 75,</v>
      </c>
      <c r="K44" s="16">
        <v>75</v>
      </c>
    </row>
    <row r="45" spans="2:11" ht="21" customHeight="1">
      <c r="B45" t="s">
        <v>580</v>
      </c>
      <c r="C45"/>
      <c r="D45" t="str">
        <f ca="1">IF(Table_Settings[[#This Row],[Header]]="Yes","",IF(INDIRECT(SUBSTITUTE(ADDRESS(1,COLUMN(),4),"1","")&amp;ROW()-1)="",IF(RIGHT(INDIRECT(SUBSTITUTE(ADDRESS(1,COLUMN(Table_Settings[[#This Row],[Property]]),4),"1","")&amp;ROW()-1),1)="s",LEFT(INDIRECT(SUBSTITUTE(ADDRESS(1,COLUMN(Table_Settings[[#This Row],[Property]]),4),"1","")&amp;ROW()-1),LEN(INDIRECT(SUBSTITUTE(ADDRESS(1,COLUMN(Table_Settings[[#This Row],[Property]]),4),"1","")&amp;ROW()-1))-1),INDIRECT(SUBSTITUTE(ADDRESS(1,COLUMN(Table_Settings[[#This Row],[Property]]),4),"1","")&amp;ROW()-1)),INDIRECT(SUBSTITUTE(ADDRESS(1,COLUMN(),4),"1","")&amp;ROW()-1)))</f>
        <v>Other</v>
      </c>
      <c r="E45" t="str">
        <f>IF(Table_Settings[[#This Row],[Property]]&lt;&gt;"",SUBSTITUTE(IF(EXACT(UPPER(Table_Settings[[#This Row],[Property]]),Table_Settings[[#This Row],[Property]]),Table_Settings[[#This Row],[Property]],IF(EXACT(UPPER(RIGHT(LEFT(Table_Settings[[#This Row],[Property]],2),1)),RIGHT(LEFT(Table_Settings[[#This Row],[Property]],2),1)),Table_Settings[[#This Row],[Property]],LOWER(LEFT(Table_Settings[[#This Row],[Property]],1))&amp;RIGHT(Table_Settings[[#This Row],[Property]],LEN(Table_Settings[[#This Row],[Property]])-1)))," ",""),"")</f>
        <v>offsetTopXL</v>
      </c>
      <c r="F45" t="str">
        <f ca="1">IF(Table_Settings[[#This Row],[Header]]="Yes","",IF(Table_Settings[[#This Row],[Property]]&lt;&gt;"",SUBSTITUTE(Table_Settings[[#This Row],[Type]]," ","")&amp;SUBSTITUTE(Table_Settings[[#This Row],[Property]]," ",""),""))</f>
        <v>OtherOffsetTopXL</v>
      </c>
      <c r="G45">
        <f ca="1">IF(Table_Settings[[#This Row],[Header]]&lt;&gt;"Yes",IF(AND(Table_Settings[[#This Row],[Type]]="Rating Factor",Table_Settings[[#This Row],[Property]]&lt;&gt;""),IF(INDEX(Table_Question_Sets[Value],MATCH(Table_Settings[[#This Row],[Property]],Table_Question_Sets[Property],0),0)&lt;&gt;"",INDEX(Table_Question_Sets[Value],MATCH(Table_Settings[[#This Row],[Property]],Table_Question_Sets[Property],0),0),
IF(Table_Settings[[#This Row],[Value]]="","",IF(Table_Settings[[#This Row],[Value]]=TRUE,"true",IF(Table_Settings[[#This Row],[Value]]=FALSE,"false",IF(ISNUMBER(Table_Settings[[#This Row],[Value]]),VALUE(Table_Settings[[#This Row],[Value]]),Table_Settings[[#This Row],[Value]]))))),
IF(Table_Settings[[#This Row],[Value]]="","",IF(Table_Settings[[#This Row],[Value]]=TRUE,"true",IF(Table_Settings[[#This Row],[Value]]=FALSE,"false",IF(ISNUMBER(Table_Settings[[#This Row],[Value]]),VALUE(Table_Settings[[#This Row],[Value]]),Table_Settings[[#This Row],[Value]]))))
),"")</f>
        <v>75</v>
      </c>
      <c r="H45">
        <f ca="1">IF(OR(Table_Settings[[#This Row],[Header]]="Yes",Table_Settings[[#This Row],[Text]]=""),"",IF(OR(Table_Settings[[#This Row],[Text]]="true",Table_Settings[[#This Row],[Text]]="false",ISNUMBER(Table_Settings[[#This Row],[Text]])),Table_Settings[[#This Row],[Text]],""""&amp;Table_Settings[[#This Row],[Text]]&amp;""""))</f>
        <v>75</v>
      </c>
      <c r="I45" t="str">
        <f ca="1">IF(Table_Settings[[#This Row],[Header]]="Yes",
"        """ &amp; Table_Settings[[#This Row],[Key]] &amp; """: {",
IF(Table_Settings[[#This Row],[Property]]&lt;&gt;"","                """ &amp;  Table_Settings[[#This Row],[Key]]&amp; """: " &amp; Table_Settings[[#This Row],[String]] &amp; IF(INDIRECT(SUBSTITUTE(ADDRESS(1,COLUMN(Table_Settings[[#This Row],[Type]]),4),"1","")&amp;ROW()+1)="", CHAR(10) &amp; "        }" &amp; IF(INDIRECT(SUBSTITUTE(ADDRESS(1,COLUMN(Table_Settings[[#This Row],[Property]]),4),"1","")&amp;ROW()+1)="","}",","),","),"")
)</f>
        <v xml:space="preserve">                "offsetTopXL": 75
        }}</v>
      </c>
      <c r="J45" t="str">
        <f ca="1">SUBSTITUTE(SUBSTITUTE(SUBSTITUTE(SUBSTITUTE(SUBSTITUTE(SUBSTITUTE(SUBSTITUTE(SUBSTITUTE(
TRIM(CLEAN(Table_Settings[[#This Row],[Config]])),
" {","{"),
"{ ","{"),
" }","}"),
"} ","}"),
" [","["),
"[ ","["),
" ]","]"),
"] ","]")</f>
        <v>"offsetTopXL": 75}}</v>
      </c>
      <c r="K45" s="16">
        <v>75</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tint="-0.249977111117893"/>
  </sheetPr>
  <dimension ref="B2:CG149"/>
  <sheetViews>
    <sheetView topLeftCell="D130" workbookViewId="0" xr3:uid="{65FA3815-DCC1-5481-872F-D2879ED395ED}">
      <selection activeCell="BI149" sqref="BI149"/>
    </sheetView>
  </sheetViews>
  <sheetFormatPr defaultColWidth="9.125" defaultRowHeight="21" customHeight="1"/>
  <cols>
    <col min="1" max="1" width="9.125" style="2"/>
    <col min="2" max="2" width="33.75" style="2" customWidth="1"/>
    <col min="3" max="3" width="59.125" style="14" customWidth="1"/>
    <col min="4" max="4" width="28.75" style="37" customWidth="1"/>
    <col min="5" max="5" width="18.625" style="37" hidden="1" customWidth="1"/>
    <col min="6" max="6" width="18" style="14" hidden="1" customWidth="1"/>
    <col min="7" max="7" width="11.125" style="37" customWidth="1"/>
    <col min="8" max="8" width="16.125" style="37" hidden="1" customWidth="1"/>
    <col min="9" max="9" width="14.125" style="14" hidden="1" customWidth="1"/>
    <col min="10" max="10" width="14.875" style="37" customWidth="1"/>
    <col min="11" max="11" width="19.25" style="37" hidden="1" customWidth="1"/>
    <col min="12" max="12" width="17.25" style="14" hidden="1" customWidth="1"/>
    <col min="13" max="13" width="11.25" style="37" customWidth="1"/>
    <col min="14" max="14" width="14" style="37" hidden="1" customWidth="1"/>
    <col min="15" max="15" width="15.25" style="14" hidden="1" customWidth="1"/>
    <col min="16" max="16" width="21" style="37" customWidth="1"/>
    <col min="17" max="17" width="10.75" style="37" hidden="1" customWidth="1"/>
    <col min="18" max="18" width="9.375" style="14" hidden="1" customWidth="1"/>
    <col min="19" max="19" width="14.375" style="37" customWidth="1"/>
    <col min="20" max="20" width="26.25" style="37" hidden="1" customWidth="1"/>
    <col min="21" max="21" width="12.25" style="14" hidden="1" customWidth="1"/>
    <col min="22" max="22" width="13.875" style="37" customWidth="1"/>
    <col min="23" max="23" width="20.625" style="37" hidden="1" customWidth="1"/>
    <col min="24" max="24" width="12.25" style="14" hidden="1" customWidth="1"/>
    <col min="25" max="25" width="5.25" style="37" customWidth="1"/>
    <col min="26" max="26" width="10.875" style="37" hidden="1" customWidth="1"/>
    <col min="27" max="27" width="8.875" style="14" hidden="1" customWidth="1"/>
    <col min="28" max="28" width="5.25" style="37" customWidth="1"/>
    <col min="29" max="29" width="11" style="37" hidden="1" customWidth="1"/>
    <col min="30" max="30" width="9" style="14" hidden="1" customWidth="1"/>
    <col min="31" max="31" width="5.25" style="37" customWidth="1"/>
    <col min="32" max="32" width="11" style="37" hidden="1" customWidth="1"/>
    <col min="33" max="33" width="9" style="14" hidden="1" customWidth="1"/>
    <col min="34" max="34" width="5.25" style="37" customWidth="1"/>
    <col min="35" max="35" width="10.75" style="37" hidden="1" customWidth="1"/>
    <col min="36" max="36" width="8.75" style="14" hidden="1" customWidth="1"/>
    <col min="37" max="37" width="5.25" style="37" customWidth="1"/>
    <col min="38" max="38" width="10.125" style="37" hidden="1" customWidth="1"/>
    <col min="39" max="39" width="8.125" style="14" hidden="1" customWidth="1"/>
    <col min="40" max="40" width="5.25" style="37" customWidth="1"/>
    <col min="41" max="41" width="10.25" style="37" hidden="1" customWidth="1"/>
    <col min="42" max="42" width="8.25" style="14" hidden="1" customWidth="1"/>
    <col min="43" max="43" width="5.25" style="37" customWidth="1"/>
    <col min="44" max="44" width="10.25" style="37" hidden="1" customWidth="1"/>
    <col min="45" max="45" width="8.25" style="14" hidden="1" customWidth="1"/>
    <col min="46" max="46" width="5.25" style="37" customWidth="1"/>
    <col min="47" max="47" width="10" style="37" hidden="1" customWidth="1"/>
    <col min="48" max="48" width="8" style="14" hidden="1" customWidth="1"/>
    <col min="49" max="49" width="5.25" style="37" customWidth="1"/>
    <col min="50" max="50" width="10.125" style="37" hidden="1" customWidth="1"/>
    <col min="51" max="51" width="8.125" style="14" hidden="1" customWidth="1"/>
    <col min="52" max="52" width="5.25" style="37" customWidth="1"/>
    <col min="53" max="53" width="10.25" style="37" hidden="1" customWidth="1"/>
    <col min="54" max="54" width="8.25" style="14" hidden="1" customWidth="1"/>
    <col min="55" max="55" width="5.25" style="37" customWidth="1"/>
    <col min="56" max="56" width="10.25" style="37" hidden="1" customWidth="1"/>
    <col min="57" max="57" width="8.25" style="14" hidden="1" customWidth="1"/>
    <col min="58" max="58" width="5.25" style="37" customWidth="1"/>
    <col min="59" max="59" width="18.375" style="37" hidden="1" customWidth="1"/>
    <col min="60" max="60" width="8" style="14" hidden="1" customWidth="1"/>
    <col min="61" max="61" width="10.625" style="37" customWidth="1"/>
    <col min="62" max="62" width="13.75" style="37" hidden="1" customWidth="1"/>
    <col min="63" max="63" width="11.625" style="14" hidden="1" customWidth="1"/>
    <col min="64" max="64" width="10.625" style="37" customWidth="1"/>
    <col min="65" max="65" width="14" style="37" hidden="1" customWidth="1"/>
    <col min="66" max="66" width="11.875" style="14" hidden="1" customWidth="1"/>
    <col min="67" max="67" width="10.625" style="14" customWidth="1"/>
    <col min="68" max="69" width="11.875" style="14" hidden="1" customWidth="1"/>
    <col min="70" max="70" width="10.625" style="14" customWidth="1"/>
    <col min="71" max="72" width="11.875" style="14" hidden="1" customWidth="1"/>
    <col min="73" max="73" width="10.625" style="14" customWidth="1"/>
    <col min="74" max="75" width="11.875" style="14" hidden="1" customWidth="1"/>
    <col min="76" max="76" width="10.625" style="14" customWidth="1"/>
    <col min="77" max="78" width="11.875" style="14" hidden="1" customWidth="1"/>
    <col min="79" max="79" width="29.375" style="37" customWidth="1"/>
    <col min="80" max="85" width="20" style="14" hidden="1" customWidth="1"/>
    <col min="86" max="16384" width="9.125" style="2"/>
  </cols>
  <sheetData>
    <row r="2" spans="2:85" ht="47.25" thickBot="1">
      <c r="B2" s="12" t="s">
        <v>581</v>
      </c>
      <c r="C2" s="15"/>
      <c r="D2" s="33"/>
      <c r="E2" s="33"/>
      <c r="F2" s="15"/>
      <c r="G2" s="33"/>
      <c r="H2" s="33"/>
      <c r="I2" s="15"/>
      <c r="J2" s="33"/>
      <c r="K2" s="33"/>
      <c r="L2" s="15"/>
      <c r="M2" s="33"/>
      <c r="N2" s="33"/>
      <c r="O2" s="15"/>
      <c r="P2" s="33"/>
      <c r="Q2" s="33"/>
      <c r="R2" s="15"/>
      <c r="S2" s="33"/>
      <c r="T2" s="33"/>
      <c r="U2" s="15"/>
      <c r="V2" s="33"/>
      <c r="W2" s="33"/>
      <c r="X2" s="15"/>
      <c r="Y2" s="33"/>
      <c r="Z2" s="33"/>
      <c r="AA2" s="15"/>
      <c r="AB2" s="33"/>
      <c r="AC2" s="33"/>
      <c r="AD2" s="15"/>
      <c r="AE2" s="33"/>
      <c r="AF2" s="33"/>
      <c r="AG2" s="15"/>
      <c r="AH2" s="33"/>
      <c r="AI2" s="33"/>
      <c r="AJ2" s="15"/>
      <c r="AK2" s="33"/>
      <c r="AL2" s="33"/>
      <c r="AM2" s="15"/>
      <c r="AN2" s="33"/>
      <c r="AO2" s="33"/>
      <c r="AP2" s="15"/>
      <c r="AQ2" s="33"/>
      <c r="AR2" s="33"/>
      <c r="AS2" s="15"/>
      <c r="AT2" s="33"/>
      <c r="AU2" s="33"/>
      <c r="AV2" s="15"/>
      <c r="AW2" s="33"/>
      <c r="AX2" s="33"/>
      <c r="AY2" s="15"/>
      <c r="AZ2" s="33"/>
      <c r="BA2" s="33"/>
      <c r="BB2" s="15"/>
      <c r="BC2" s="33"/>
      <c r="BD2" s="33"/>
      <c r="BE2" s="15"/>
      <c r="BF2" s="33"/>
      <c r="BG2" s="33"/>
      <c r="BH2" s="15"/>
      <c r="BI2" s="33"/>
      <c r="BJ2" s="33"/>
      <c r="BK2" s="15"/>
      <c r="BL2" s="33"/>
      <c r="BM2" s="33"/>
      <c r="BN2" s="15"/>
      <c r="BO2" s="15"/>
      <c r="BP2" s="15"/>
      <c r="BQ2" s="15"/>
      <c r="BR2" s="15"/>
      <c r="BS2" s="15"/>
      <c r="BT2" s="15"/>
      <c r="BU2" s="15"/>
      <c r="BV2" s="15"/>
      <c r="BW2" s="15"/>
      <c r="BX2" s="15"/>
      <c r="BY2" s="15"/>
      <c r="BZ2" s="15"/>
      <c r="CA2" s="33"/>
      <c r="CB2" s="15"/>
      <c r="CC2" s="15"/>
      <c r="CD2" s="15"/>
      <c r="CE2" s="15"/>
      <c r="CF2" s="15"/>
      <c r="CG2" s="15"/>
    </row>
    <row r="4" spans="2:85" ht="15">
      <c r="B4" t="s">
        <v>582</v>
      </c>
      <c r="C4" s="18" t="s">
        <v>583</v>
      </c>
      <c r="D4" s="51" t="s">
        <v>584</v>
      </c>
      <c r="E4" s="51" t="s">
        <v>585</v>
      </c>
      <c r="F4" s="18" t="s">
        <v>586</v>
      </c>
      <c r="G4" s="51" t="s">
        <v>587</v>
      </c>
      <c r="H4" s="51" t="s">
        <v>588</v>
      </c>
      <c r="I4" s="18" t="s">
        <v>589</v>
      </c>
      <c r="J4" s="51" t="s">
        <v>549</v>
      </c>
      <c r="K4" s="51" t="s">
        <v>590</v>
      </c>
      <c r="L4" s="18" t="s">
        <v>591</v>
      </c>
      <c r="M4" s="51" t="s">
        <v>592</v>
      </c>
      <c r="N4" s="51" t="s">
        <v>593</v>
      </c>
      <c r="O4" s="18" t="s">
        <v>594</v>
      </c>
      <c r="P4" s="34" t="s">
        <v>595</v>
      </c>
      <c r="Q4" s="34" t="s">
        <v>596</v>
      </c>
      <c r="R4" s="39" t="s">
        <v>597</v>
      </c>
      <c r="S4" s="51" t="s">
        <v>598</v>
      </c>
      <c r="T4" s="51" t="s">
        <v>599</v>
      </c>
      <c r="U4" s="18" t="s">
        <v>600</v>
      </c>
      <c r="V4" s="51" t="s">
        <v>601</v>
      </c>
      <c r="W4" s="51" t="s">
        <v>602</v>
      </c>
      <c r="X4" s="18" t="s">
        <v>603</v>
      </c>
      <c r="Y4" s="51" t="s">
        <v>604</v>
      </c>
      <c r="Z4" s="51" t="s">
        <v>605</v>
      </c>
      <c r="AA4" s="18" t="s">
        <v>606</v>
      </c>
      <c r="AB4" s="51" t="s">
        <v>607</v>
      </c>
      <c r="AC4" s="51" t="s">
        <v>608</v>
      </c>
      <c r="AD4" s="18" t="s">
        <v>609</v>
      </c>
      <c r="AE4" s="51" t="s">
        <v>610</v>
      </c>
      <c r="AF4" s="51" t="s">
        <v>611</v>
      </c>
      <c r="AG4" s="18" t="s">
        <v>612</v>
      </c>
      <c r="AH4" s="51" t="s">
        <v>613</v>
      </c>
      <c r="AI4" s="51" t="s">
        <v>614</v>
      </c>
      <c r="AJ4" s="18" t="s">
        <v>615</v>
      </c>
      <c r="AK4" s="51" t="s">
        <v>616</v>
      </c>
      <c r="AL4" s="51" t="s">
        <v>617</v>
      </c>
      <c r="AM4" s="18" t="s">
        <v>618</v>
      </c>
      <c r="AN4" s="51" t="s">
        <v>619</v>
      </c>
      <c r="AO4" s="51" t="s">
        <v>620</v>
      </c>
      <c r="AP4" s="18" t="s">
        <v>621</v>
      </c>
      <c r="AQ4" s="51" t="s">
        <v>622</v>
      </c>
      <c r="AR4" s="51" t="s">
        <v>623</v>
      </c>
      <c r="AS4" s="18" t="s">
        <v>624</v>
      </c>
      <c r="AT4" s="51" t="s">
        <v>485</v>
      </c>
      <c r="AU4" s="51" t="s">
        <v>625</v>
      </c>
      <c r="AV4" s="18" t="s">
        <v>626</v>
      </c>
      <c r="AW4" s="51" t="s">
        <v>627</v>
      </c>
      <c r="AX4" s="51" t="s">
        <v>628</v>
      </c>
      <c r="AY4" s="18" t="s">
        <v>629</v>
      </c>
      <c r="AZ4" s="51" t="s">
        <v>630</v>
      </c>
      <c r="BA4" s="51" t="s">
        <v>631</v>
      </c>
      <c r="BB4" s="18" t="s">
        <v>632</v>
      </c>
      <c r="BC4" s="51" t="s">
        <v>633</v>
      </c>
      <c r="BD4" s="51" t="s">
        <v>634</v>
      </c>
      <c r="BE4" s="18" t="s">
        <v>635</v>
      </c>
      <c r="BF4" s="51" t="s">
        <v>636</v>
      </c>
      <c r="BG4" s="51" t="s">
        <v>637</v>
      </c>
      <c r="BH4" s="18" t="s">
        <v>638</v>
      </c>
      <c r="BI4" s="34" t="s">
        <v>18</v>
      </c>
      <c r="BJ4" s="34" t="s">
        <v>639</v>
      </c>
      <c r="BK4" s="39" t="s">
        <v>640</v>
      </c>
      <c r="BL4" s="34" t="s">
        <v>641</v>
      </c>
      <c r="BM4" s="34" t="s">
        <v>642</v>
      </c>
      <c r="BN4" s="39" t="s">
        <v>643</v>
      </c>
      <c r="BO4" s="39" t="s">
        <v>644</v>
      </c>
      <c r="BP4" s="39" t="s">
        <v>645</v>
      </c>
      <c r="BQ4" s="39" t="s">
        <v>646</v>
      </c>
      <c r="BR4" s="39" t="s">
        <v>647</v>
      </c>
      <c r="BS4" s="39" t="s">
        <v>648</v>
      </c>
      <c r="BT4" s="39" t="s">
        <v>649</v>
      </c>
      <c r="BU4" s="39" t="s">
        <v>650</v>
      </c>
      <c r="BV4" s="39" t="s">
        <v>651</v>
      </c>
      <c r="BW4" s="39" t="s">
        <v>652</v>
      </c>
      <c r="BX4" s="39" t="s">
        <v>653</v>
      </c>
      <c r="BY4" s="39" t="s">
        <v>654</v>
      </c>
      <c r="BZ4" s="39" t="s">
        <v>655</v>
      </c>
      <c r="CA4" s="51" t="s">
        <v>656</v>
      </c>
      <c r="CB4" s="18" t="s">
        <v>657</v>
      </c>
      <c r="CC4" s="18" t="s">
        <v>658</v>
      </c>
      <c r="CD4" s="18" t="s">
        <v>659</v>
      </c>
      <c r="CE4" s="18" t="s">
        <v>660</v>
      </c>
      <c r="CF4" s="18" t="s">
        <v>422</v>
      </c>
      <c r="CG4" s="18" t="s">
        <v>530</v>
      </c>
    </row>
    <row r="5" spans="2:85" ht="29.25" thickBot="1">
      <c r="B5" s="19" t="s">
        <v>661</v>
      </c>
      <c r="C5" s="19"/>
      <c r="D5" s="35"/>
      <c r="E5" s="35"/>
      <c r="F5" s="19" t="str">
        <f>IF(Table_Styles[[#This Row],[Font Family]]&lt;&gt;"",Table_Styles[[#This Row],[Font Family]],IF(Table_Styles[[#This Row],[Font Family Default]]&lt;&gt;"",Table_Styles[[#This Row],[Font Family Default]],""))</f>
        <v/>
      </c>
      <c r="G5" s="35"/>
      <c r="H5" s="35"/>
      <c r="I5" s="19" t="str">
        <f>IF(Table_Styles[[#This Row],[Font Size]]&lt;&gt;"",Table_Styles[[#This Row],[Font Size]],IF(Table_Styles[[#This Row],[Font Size Default]]&lt;&gt;"",Table_Styles[[#This Row],[Font Size Default]],""))</f>
        <v/>
      </c>
      <c r="J5" s="35"/>
      <c r="K5" s="35"/>
      <c r="L5" s="19" t="str">
        <f>IF(Table_Styles[[#This Row],[Font Weight]]&lt;&gt;"",Table_Styles[[#This Row],[Font Weight]],IF(Table_Styles[[#This Row],[Font Weight Default]]&lt;&gt;"",Table_Styles[[#This Row],[Font Weight Default]],""))</f>
        <v/>
      </c>
      <c r="M5" s="35"/>
      <c r="N5" s="35"/>
      <c r="O5" s="19" t="str">
        <f>IF(Table_Styles[[#This Row],[Colour]]&lt;&gt;"",Table_Styles[[#This Row],[Colour]],IF(Table_Styles[[#This Row],[Colour Default]]&lt;&gt;"",Table_Styles[[#This Row],[Colour Default]],""))</f>
        <v/>
      </c>
      <c r="P5" s="35"/>
      <c r="Q5" s="35"/>
      <c r="R5" s="19" t="str">
        <f>IF(Table_Styles[[#This Row],[Background]]&lt;&gt;"",Table_Styles[[#This Row],[Background]],IF(Table_Styles[[#This Row],[Background Default]]&lt;&gt;"",Table_Styles[[#This Row],[Background Default]],""))</f>
        <v/>
      </c>
      <c r="S5" s="35"/>
      <c r="T5" s="35"/>
      <c r="U5" s="19" t="str">
        <f>IF(Table_Styles[[#This Row],[Border]]&lt;&gt;"",Table_Styles[[#This Row],[Border]],IF(Table_Styles[[#This Row],[Border Default]]&lt;&gt;"",Table_Styles[[#This Row],[Border Default]],""))</f>
        <v/>
      </c>
      <c r="V5" s="35"/>
      <c r="W5" s="35"/>
      <c r="X5" s="19" t="str">
        <f>IF(Table_Styles[[#This Row],[Border Radius]]&lt;&gt;"",Table_Styles[[#This Row],[Border Radius]],IF(Table_Styles[[#This Row],[Border Radius Default]]&lt;&gt;"",Table_Styles[[#This Row],[Border Radius Default]],""))</f>
        <v/>
      </c>
      <c r="Y5" s="35"/>
      <c r="Z5" s="35"/>
      <c r="AA5" s="19" t="str">
        <f>IF(Table_Styles[[#This Row],[MT]]&lt;&gt;"",Table_Styles[[#This Row],[MT]],IF(Table_Styles[[#This Row],[MT Default]]&lt;&gt;"",Table_Styles[[#This Row],[MT Default]],""))</f>
        <v/>
      </c>
      <c r="AB5" s="35"/>
      <c r="AC5" s="35"/>
      <c r="AD5" s="19" t="str">
        <f>IF(Table_Styles[[#This Row],[MR]]&lt;&gt;"",Table_Styles[[#This Row],[MR]],IF(Table_Styles[[#This Row],[MR Default]]&lt;&gt;"",Table_Styles[[#This Row],[MR Default]],""))</f>
        <v/>
      </c>
      <c r="AE5" s="35"/>
      <c r="AF5" s="35"/>
      <c r="AG5" s="19" t="str">
        <f>IF(Table_Styles[[#This Row],[MB]]&lt;&gt;"",Table_Styles[[#This Row],[MB]],IF(Table_Styles[[#This Row],[MB Default]]&lt;&gt;"",Table_Styles[[#This Row],[MB Default]],""))</f>
        <v/>
      </c>
      <c r="AH5" s="35"/>
      <c r="AI5" s="35"/>
      <c r="AJ5" s="19" t="str">
        <f>IF(Table_Styles[[#This Row],[ML]]&lt;&gt;"",Table_Styles[[#This Row],[ML]],IF(Table_Styles[[#This Row],[ML Default]]&lt;&gt;"",Table_Styles[[#This Row],[ML Default]],""))</f>
        <v/>
      </c>
      <c r="AK5" s="35"/>
      <c r="AL5" s="35"/>
      <c r="AM5" s="19" t="str">
        <f>IF(Table_Styles[[#This Row],[PT]]&lt;&gt;"",Table_Styles[[#This Row],[PT]],IF(Table_Styles[[#This Row],[PT Default]]&lt;&gt;"",Table_Styles[[#This Row],[PT Default]],""))</f>
        <v/>
      </c>
      <c r="AN5" s="35"/>
      <c r="AO5" s="35"/>
      <c r="AP5" s="19" t="str">
        <f>IF(Table_Styles[[#This Row],[PR]]&lt;&gt;"",Table_Styles[[#This Row],[PR]],IF(Table_Styles[[#This Row],[PR Default]]&lt;&gt;"",Table_Styles[[#This Row],[PR Default]],""))</f>
        <v/>
      </c>
      <c r="AQ5" s="35"/>
      <c r="AR5" s="35"/>
      <c r="AS5" s="19" t="str">
        <f>IF(Table_Styles[[#This Row],[PB]]&lt;&gt;"",Table_Styles[[#This Row],[PB]],IF(Table_Styles[[#This Row],[PB Default]]&lt;&gt;"",Table_Styles[[#This Row],[PB Default]],""))</f>
        <v/>
      </c>
      <c r="AT5" s="35"/>
      <c r="AU5" s="35"/>
      <c r="AV5" s="19" t="str">
        <f>IF(Table_Styles[[#This Row],[PL]]&lt;&gt;"",Table_Styles[[#This Row],[PL]],IF(Table_Styles[[#This Row],[PL Default]]&lt;&gt;"",Table_Styles[[#This Row],[PL Default]],""))</f>
        <v/>
      </c>
      <c r="AW5" s="35"/>
      <c r="AX5" s="35"/>
      <c r="AY5" s="19" t="str">
        <f>IF(Table_Styles[[#This Row],[BT]]&lt;&gt;"",Table_Styles[[#This Row],[BT]],IF(Table_Styles[[#This Row],[BT Default]]&lt;&gt;"",Table_Styles[[#This Row],[BT Default]],""))</f>
        <v/>
      </c>
      <c r="AZ5" s="35"/>
      <c r="BA5" s="35"/>
      <c r="BB5" s="19" t="str">
        <f>IF(Table_Styles[[#This Row],[BR]]&lt;&gt;"",Table_Styles[[#This Row],[BR]],IF(Table_Styles[[#This Row],[BR Default]]&lt;&gt;"",Table_Styles[[#This Row],[BR Default]],""))</f>
        <v/>
      </c>
      <c r="BC5" s="35"/>
      <c r="BD5" s="35"/>
      <c r="BE5" s="19" t="str">
        <f>IF(Table_Styles[[#This Row],[BB]]&lt;&gt;"",Table_Styles[[#This Row],[BB]],IF(Table_Styles[[#This Row],[BB Default]]&lt;&gt;"",Table_Styles[[#This Row],[BB Default]],""))</f>
        <v/>
      </c>
      <c r="BF5" s="35"/>
      <c r="BG5" s="35"/>
      <c r="BH5" s="19" t="str">
        <f>IF(Table_Styles[[#This Row],[BL]]&lt;&gt;"",Table_Styles[[#This Row],[BL]],IF(Table_Styles[[#This Row],[BL Default]]&lt;&gt;"",Table_Styles[[#This Row],[BL Default]],""))</f>
        <v/>
      </c>
      <c r="BI5" s="35"/>
      <c r="BJ5" s="35"/>
      <c r="BK5" s="19" t="str">
        <f>IF(Table_Styles[[#This Row],[Width]]&lt;&gt;"",Table_Styles[[#This Row],[Width]],IF(Table_Styles[[#This Row],[Width Default]]&lt;&gt;"",Table_Styles[[#This Row],[Width Default]],""))</f>
        <v/>
      </c>
      <c r="BL5" s="35"/>
      <c r="BM5" s="35"/>
      <c r="BN5" s="19" t="str">
        <f>IF(Table_Styles[[#This Row],[Height]]&lt;&gt;"",Table_Styles[[#This Row],[Height]],IF(Table_Styles[[#This Row],[Height Default]]&lt;&gt;"",Table_Styles[[#This Row],[Height Default]],""))</f>
        <v/>
      </c>
      <c r="BO5" s="19"/>
      <c r="BP5" s="19"/>
      <c r="BQ5" s="19" t="str">
        <f>IF(Table_Styles[[#This Row],[Top]]&lt;&gt;"",Table_Styles[[#This Row],[Top]],IF(Table_Styles[[#This Row],[Top Default]]&lt;&gt;"",Table_Styles[[#This Row],[Top Default]],""))</f>
        <v/>
      </c>
      <c r="BR5" s="19"/>
      <c r="BS5" s="19"/>
      <c r="BT5" s="19" t="str">
        <f>IF(Table_Styles[[#This Row],[Right]]&lt;&gt;"",Table_Styles[[#This Row],[Right]],IF(Table_Styles[[#This Row],[Right Default]]&lt;&gt;"",Table_Styles[[#This Row],[Right Default]],""))</f>
        <v/>
      </c>
      <c r="BU5" s="19"/>
      <c r="BV5" s="19"/>
      <c r="BW5" s="19" t="str">
        <f>IF(Table_Styles[[#This Row],[Bottom]]&lt;&gt;"",Table_Styles[[#This Row],[Bottom]],IF(Table_Styles[[#This Row],[Bottom Default]]&lt;&gt;"",Table_Styles[[#This Row],[Bottom Default]],""))</f>
        <v/>
      </c>
      <c r="BX5" s="19"/>
      <c r="BY5" s="19"/>
      <c r="BZ5" s="19" t="str">
        <f>IF(Table_Styles[[#This Row],[Left]]&lt;&gt;"",Table_Styles[[#This Row],[Left]],IF(Table_Styles[[#This Row],[Left Default]]&lt;&gt;"",Table_Styles[[#This Row],[Left Default]],""))</f>
        <v/>
      </c>
      <c r="CA5" s="35"/>
      <c r="CB5" s="19" t="str">
        <f>IF(AND(Table_Styles[[#This Row],[Selector]]&lt;&gt;"",Table_Styles[[#This Row],[Font Family Used]]&lt;&gt;"",Table_Styles[[#This Row],[Font Weight Used]]&lt;&gt;""),Table_Styles[[#This Row],[Font Family Used]]&amp;" "&amp;Table_Styles[[#This Row],[Font Weight Used]],"")</f>
        <v/>
      </c>
      <c r="CC5" s="19" t="str">
        <f ca="1">IF(AND(Table_Styles[[#This Row],[Selector]],COUNTIF(OFFSET(CC:CC,0,0,ROW()-1,1),"="&amp;Table_Styles[[#This Row],[Font]])=0),Table_Styles[[#This Row],[Font]],"")</f>
        <v/>
      </c>
      <c r="CD5" s="19" t="str">
        <f ca="1">IF(Table_Styles[[#This Row],[Unique Font]]&lt;&gt;"",
"{""fontFamily"":"""&amp;Table_Styles[[#This Row],[Font Family Used]]&amp;""",""fontWeight"":"&amp;Table_Styles[[#This Row],[Font Weight Used]]&amp;"}","")</f>
        <v/>
      </c>
      <c r="CE5"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 s="19" t="str">
        <f>IF(AND(Table_Styles[[#This Row],[Selector]]&lt;&gt;"", Table_Styles[[#This Row],[Config Properties]]&lt;&gt;""),
Table_Styles[[#This Row],[Selector]]&amp;" { "&amp;Table_Styles[[#This Row],[Config Properties]]&amp;" }","")</f>
        <v/>
      </c>
      <c r="CG5" s="19" t="str">
        <f xml:space="preserve">
SUBSTITUTE(SUBSTITUTE(SUBSTITUTE(SUBSTITUTE(SUBSTITUTE(SUBSTITUTE(SUBSTITUTE(SUBSTITUTE(Table_Styles[[#This Row],[Config]],
" {","{"),
"{ ","{"),
" }","}"),
"} ","}"),
" ,",","),
", ",","),
" :",":"),
": ",":")</f>
        <v/>
      </c>
    </row>
    <row r="6" spans="2:85" ht="21" customHeight="1">
      <c r="B6" s="18" t="s">
        <v>662</v>
      </c>
      <c r="C6" s="18" t="s">
        <v>663</v>
      </c>
      <c r="D6" s="36"/>
      <c r="E6" s="36" t="str">
        <f>Settings_Styling_Font_Body_Text</f>
        <v>Nunito</v>
      </c>
      <c r="F6" s="16" t="str">
        <f>IF(Table_Styles[[#This Row],[Font Family]]&lt;&gt;"",Table_Styles[[#This Row],[Font Family]],IF(Table_Styles[[#This Row],[Font Family Default]]&lt;&gt;"",Table_Styles[[#This Row],[Font Family Default]],""))</f>
        <v>Nunito</v>
      </c>
      <c r="G6" s="36"/>
      <c r="H6" s="93" t="s">
        <v>664</v>
      </c>
      <c r="I6" s="16" t="str">
        <f>IF(Table_Styles[[#This Row],[Font Size]]&lt;&gt;"",Table_Styles[[#This Row],[Font Size]],IF(Table_Styles[[#This Row],[Font Size Default]]&lt;&gt;"",Table_Styles[[#This Row],[Font Size Default]],""))</f>
        <v>15px</v>
      </c>
      <c r="J6" s="36"/>
      <c r="K6" s="36">
        <f>Settings_Styling_Font_Weight_Body_Text</f>
        <v>300</v>
      </c>
      <c r="L6" s="16">
        <f>IF(Table_Styles[[#This Row],[Font Weight]]&lt;&gt;"",Table_Styles[[#This Row],[Font Weight]],IF(Table_Styles[[#This Row],[Font Weight Default]]&lt;&gt;"",Table_Styles[[#This Row],[Font Weight Default]],""))</f>
        <v>300</v>
      </c>
      <c r="M6" s="36"/>
      <c r="N6" s="36" t="str">
        <f>Colour_Foreground_1</f>
        <v>#1d1c1c</v>
      </c>
      <c r="O6" s="16" t="str">
        <f>IF(Table_Styles[[#This Row],[Colour]]&lt;&gt;"",Table_Styles[[#This Row],[Colour]],IF(Table_Styles[[#This Row],[Colour Default]]&lt;&gt;"",Table_Styles[[#This Row],[Colour Default]],""))</f>
        <v>#1d1c1c</v>
      </c>
      <c r="P6" s="36"/>
      <c r="Q6" s="36"/>
      <c r="R6" s="16" t="str">
        <f>IF(Table_Styles[[#This Row],[Background]]&lt;&gt;"",Table_Styles[[#This Row],[Background]],IF(Table_Styles[[#This Row],[Background Default]]&lt;&gt;"",Table_Styles[[#This Row],[Background Default]],""))</f>
        <v/>
      </c>
      <c r="S6" s="36"/>
      <c r="T6" s="36"/>
      <c r="U6" s="16" t="str">
        <f>IF(Table_Styles[[#This Row],[Border]]&lt;&gt;"",Table_Styles[[#This Row],[Border]],IF(Table_Styles[[#This Row],[Border Default]]&lt;&gt;"",Table_Styles[[#This Row],[Border Default]],""))</f>
        <v/>
      </c>
      <c r="V6" s="36"/>
      <c r="W6" s="36"/>
      <c r="X6" s="16" t="str">
        <f>IF(Table_Styles[[#This Row],[Border Radius]]&lt;&gt;"",Table_Styles[[#This Row],[Border Radius]],IF(Table_Styles[[#This Row],[Border Radius Default]]&lt;&gt;"",Table_Styles[[#This Row],[Border Radius Default]],""))</f>
        <v/>
      </c>
      <c r="Y6" s="36"/>
      <c r="Z6" s="36"/>
      <c r="AA6" s="16" t="str">
        <f>IF(Table_Styles[[#This Row],[MT]]&lt;&gt;"",Table_Styles[[#This Row],[MT]],IF(Table_Styles[[#This Row],[MT Default]]&lt;&gt;"",Table_Styles[[#This Row],[MT Default]],""))</f>
        <v/>
      </c>
      <c r="AB6" s="36" t="s">
        <v>665</v>
      </c>
      <c r="AC6" s="36" t="s">
        <v>666</v>
      </c>
      <c r="AD6" s="16" t="str">
        <f>IF(Table_Styles[[#This Row],[MR]]&lt;&gt;"",Table_Styles[[#This Row],[MR]],IF(Table_Styles[[#This Row],[MR Default]]&lt;&gt;"",Table_Styles[[#This Row],[MR Default]],""))</f>
        <v>0</v>
      </c>
      <c r="AE6" s="36"/>
      <c r="AF6" s="36" t="s">
        <v>664</v>
      </c>
      <c r="AG6" s="16" t="str">
        <f>IF(Table_Styles[[#This Row],[MB]]&lt;&gt;"",Table_Styles[[#This Row],[MB]],IF(Table_Styles[[#This Row],[MB Default]]&lt;&gt;"",Table_Styles[[#This Row],[MB Default]],""))</f>
        <v>15px</v>
      </c>
      <c r="AH6" s="36" t="s">
        <v>665</v>
      </c>
      <c r="AI6" s="36" t="s">
        <v>666</v>
      </c>
      <c r="AJ6" s="16" t="str">
        <f>IF(Table_Styles[[#This Row],[ML]]&lt;&gt;"",Table_Styles[[#This Row],[ML]],IF(Table_Styles[[#This Row],[ML Default]]&lt;&gt;"",Table_Styles[[#This Row],[ML Default]],""))</f>
        <v>0</v>
      </c>
      <c r="AK6" s="36"/>
      <c r="AL6" s="36"/>
      <c r="AM6" s="16" t="str">
        <f>IF(Table_Styles[[#This Row],[PT]]&lt;&gt;"",Table_Styles[[#This Row],[PT]],IF(Table_Styles[[#This Row],[PT Default]]&lt;&gt;"",Table_Styles[[#This Row],[PT Default]],""))</f>
        <v/>
      </c>
      <c r="AN6" s="36"/>
      <c r="AO6" s="36"/>
      <c r="AP6" s="16" t="str">
        <f>IF(Table_Styles[[#This Row],[PR]]&lt;&gt;"",Table_Styles[[#This Row],[PR]],IF(Table_Styles[[#This Row],[PR Default]]&lt;&gt;"",Table_Styles[[#This Row],[PR Default]],""))</f>
        <v/>
      </c>
      <c r="AQ6" s="36"/>
      <c r="AR6" s="36"/>
      <c r="AS6" s="16" t="str">
        <f>IF(Table_Styles[[#This Row],[PB]]&lt;&gt;"",Table_Styles[[#This Row],[PB]],IF(Table_Styles[[#This Row],[PB Default]]&lt;&gt;"",Table_Styles[[#This Row],[PB Default]],""))</f>
        <v/>
      </c>
      <c r="AT6" s="36"/>
      <c r="AU6" s="36"/>
      <c r="AV6" s="16" t="str">
        <f>IF(Table_Styles[[#This Row],[PL]]&lt;&gt;"",Table_Styles[[#This Row],[PL]],IF(Table_Styles[[#This Row],[PL Default]]&lt;&gt;"",Table_Styles[[#This Row],[PL Default]],""))</f>
        <v/>
      </c>
      <c r="AW6" s="36"/>
      <c r="AX6" s="36"/>
      <c r="AY6" s="16" t="str">
        <f>IF(Table_Styles[[#This Row],[BT]]&lt;&gt;"",Table_Styles[[#This Row],[BT]],IF(Table_Styles[[#This Row],[BT Default]]&lt;&gt;"",Table_Styles[[#This Row],[BT Default]],""))</f>
        <v/>
      </c>
      <c r="AZ6" s="36"/>
      <c r="BA6" s="36"/>
      <c r="BB6" s="16" t="str">
        <f>IF(Table_Styles[[#This Row],[BR]]&lt;&gt;"",Table_Styles[[#This Row],[BR]],IF(Table_Styles[[#This Row],[BR Default]]&lt;&gt;"",Table_Styles[[#This Row],[BR Default]],""))</f>
        <v/>
      </c>
      <c r="BC6" s="36"/>
      <c r="BD6" s="36"/>
      <c r="BE6" s="16" t="str">
        <f>IF(Table_Styles[[#This Row],[BB]]&lt;&gt;"",Table_Styles[[#This Row],[BB]],IF(Table_Styles[[#This Row],[BB Default]]&lt;&gt;"",Table_Styles[[#This Row],[BB Default]],""))</f>
        <v/>
      </c>
      <c r="BF6" s="36"/>
      <c r="BG6" s="36"/>
      <c r="BH6" s="16" t="str">
        <f>IF(Table_Styles[[#This Row],[BL]]&lt;&gt;"",Table_Styles[[#This Row],[BL]],IF(Table_Styles[[#This Row],[BL Default]]&lt;&gt;"",Table_Styles[[#This Row],[BL Default]],""))</f>
        <v/>
      </c>
      <c r="BI6" s="36"/>
      <c r="BJ6" s="36"/>
      <c r="BK6" s="16" t="str">
        <f>IF(Table_Styles[[#This Row],[Width]]&lt;&gt;"",Table_Styles[[#This Row],[Width]],IF(Table_Styles[[#This Row],[Width Default]]&lt;&gt;"",Table_Styles[[#This Row],[Width Default]],""))</f>
        <v/>
      </c>
      <c r="BL6" s="36"/>
      <c r="BM6" s="36"/>
      <c r="BN6" s="16" t="str">
        <f>IF(Table_Styles[[#This Row],[Height]]&lt;&gt;"",Table_Styles[[#This Row],[Height]],IF(Table_Styles[[#This Row],[Height Default]]&lt;&gt;"",Table_Styles[[#This Row],[Height Default]],""))</f>
        <v/>
      </c>
      <c r="BO6" s="16"/>
      <c r="BP6" s="16"/>
      <c r="BQ6" s="16" t="str">
        <f>IF(Table_Styles[[#This Row],[Top]]&lt;&gt;"",Table_Styles[[#This Row],[Top]],IF(Table_Styles[[#This Row],[Top Default]]&lt;&gt;"",Table_Styles[[#This Row],[Top Default]],""))</f>
        <v/>
      </c>
      <c r="BR6" s="16"/>
      <c r="BS6" s="16"/>
      <c r="BT6" s="16" t="str">
        <f>IF(Table_Styles[[#This Row],[Right]]&lt;&gt;"",Table_Styles[[#This Row],[Right]],IF(Table_Styles[[#This Row],[Right Default]]&lt;&gt;"",Table_Styles[[#This Row],[Right Default]],""))</f>
        <v/>
      </c>
      <c r="BU6" s="16"/>
      <c r="BV6" s="16"/>
      <c r="BW6" s="16" t="str">
        <f>IF(Table_Styles[[#This Row],[Bottom]]&lt;&gt;"",Table_Styles[[#This Row],[Bottom]],IF(Table_Styles[[#This Row],[Bottom Default]]&lt;&gt;"",Table_Styles[[#This Row],[Bottom Default]],""))</f>
        <v/>
      </c>
      <c r="BX6" s="16"/>
      <c r="BY6" s="16"/>
      <c r="BZ6" s="16" t="str">
        <f>IF(Table_Styles[[#This Row],[Left]]&lt;&gt;"",Table_Styles[[#This Row],[Left]],IF(Table_Styles[[#This Row],[Left Default]]&lt;&gt;"",Table_Styles[[#This Row],[Left Default]],""))</f>
        <v/>
      </c>
      <c r="CA6" s="36"/>
      <c r="CB6" s="18" t="str">
        <f>IF(AND(Table_Styles[[#This Row],[Selector]]&lt;&gt;"",Table_Styles[[#This Row],[Font Family Used]]&lt;&gt;"",Table_Styles[[#This Row],[Font Weight Used]]&lt;&gt;""),Table_Styles[[#This Row],[Font Family Used]]&amp;" "&amp;Table_Styles[[#This Row],[Font Weight Used]],"")</f>
        <v>Nunito 300</v>
      </c>
      <c r="CC6" s="18" t="str">
        <f ca="1">IF(AND(Table_Styles[[#This Row],[Selector]],COUNTIF(OFFSET(CC:CC,0,0,ROW()-1,1),"="&amp;Table_Styles[[#This Row],[Font]])=0),Table_Styles[[#This Row],[Font]],"")</f>
        <v>Nunito 300</v>
      </c>
      <c r="CD6" s="18" t="str">
        <f ca="1">IF(Table_Styles[[#This Row],[Unique Font]]&lt;&gt;"",
"{""fontFamily"":"""&amp;Table_Styles[[#This Row],[Font Family Used]]&amp;""",""fontWeight"":"&amp;Table_Styles[[#This Row],[Font Weight Used]]&amp;"}","")</f>
        <v>{"fontFamily":"Nunito","fontWeight":300}</v>
      </c>
      <c r="CE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#1d1c1c;margin-right: 0;margin-bottom: 15px;margin-left: 0</v>
      </c>
      <c r="CF6" s="18" t="str">
        <f>IF(AND(Table_Styles[[#This Row],[Selector]]&lt;&gt;"", Table_Styles[[#This Row],[Config Properties]]&lt;&gt;""),
Table_Styles[[#This Row],[Selector]]&amp;" { "&amp;Table_Styles[[#This Row],[Config Properties]]&amp;" }","")</f>
        <v>body { font-family: 'Nunito';font-size: 15px;font-weight: 300;color: #1d1c1c;margin-right: 0;margin-bottom: 15px;margin-left: 0 }</v>
      </c>
      <c r="CG6" s="18" t="str">
        <f xml:space="preserve">
SUBSTITUTE(SUBSTITUTE(SUBSTITUTE(SUBSTITUTE(SUBSTITUTE(SUBSTITUTE(SUBSTITUTE(SUBSTITUTE(Table_Styles[[#This Row],[Config]],
" {","{"),
"{ ","{"),
" }","}"),
"} ","}"),
" ,",","),
", ",","),
" :",":"),
": ",":")</f>
        <v>body{font-family:'Nunito';font-size:15px;font-weight:300;color:#1d1c1c;margin-right:0;margin-bottom:15px;margin-left:0}</v>
      </c>
    </row>
    <row r="7" spans="2:85" ht="21" customHeight="1">
      <c r="B7" s="18" t="s">
        <v>667</v>
      </c>
      <c r="C7" s="39" t="s">
        <v>668</v>
      </c>
      <c r="D7" s="36"/>
      <c r="E7" s="36"/>
      <c r="F7" s="16" t="str">
        <f>IF(Table_Styles[[#This Row],[Font Family]]&lt;&gt;"",Table_Styles[[#This Row],[Font Family]],IF(Table_Styles[[#This Row],[Font Family Default]]&lt;&gt;"",Table_Styles[[#This Row],[Font Family Default]],""))</f>
        <v/>
      </c>
      <c r="G7" s="36"/>
      <c r="H7" s="36"/>
      <c r="I7" s="16" t="str">
        <f>IF(Table_Styles[[#This Row],[Font Size]]&lt;&gt;"",Table_Styles[[#This Row],[Font Size]],IF(Table_Styles[[#This Row],[Font Size Default]]&lt;&gt;"",Table_Styles[[#This Row],[Font Size Default]],""))</f>
        <v/>
      </c>
      <c r="J7" s="36"/>
      <c r="K7" s="36"/>
      <c r="L7" s="16" t="str">
        <f>IF(Table_Styles[[#This Row],[Font Weight]]&lt;&gt;"",Table_Styles[[#This Row],[Font Weight]],IF(Table_Styles[[#This Row],[Font Weight Default]]&lt;&gt;"",Table_Styles[[#This Row],[Font Weight Default]],""))</f>
        <v/>
      </c>
      <c r="M7" s="36"/>
      <c r="N7" s="36"/>
      <c r="O7" s="16" t="str">
        <f>IF(Table_Styles[[#This Row],[Colour]]&lt;&gt;"",Table_Styles[[#This Row],[Colour]],IF(Table_Styles[[#This Row],[Colour Default]]&lt;&gt;"",Table_Styles[[#This Row],[Colour Default]],""))</f>
        <v/>
      </c>
      <c r="P7" s="36"/>
      <c r="Q7" s="36"/>
      <c r="R7" s="16" t="str">
        <f>IF(Table_Styles[[#This Row],[Background]]&lt;&gt;"",Table_Styles[[#This Row],[Background]],IF(Table_Styles[[#This Row],[Background Default]]&lt;&gt;"",Table_Styles[[#This Row],[Background Default]],""))</f>
        <v/>
      </c>
      <c r="S7" s="36"/>
      <c r="T7" s="36"/>
      <c r="U7" s="16" t="str">
        <f>IF(Table_Styles[[#This Row],[Border]]&lt;&gt;"",Table_Styles[[#This Row],[Border]],IF(Table_Styles[[#This Row],[Border Default]]&lt;&gt;"",Table_Styles[[#This Row],[Border Default]],""))</f>
        <v/>
      </c>
      <c r="V7" s="36"/>
      <c r="W7" s="36"/>
      <c r="X7" s="16" t="str">
        <f>IF(Table_Styles[[#This Row],[Border Radius]]&lt;&gt;"",Table_Styles[[#This Row],[Border Radius]],IF(Table_Styles[[#This Row],[Border Radius Default]]&lt;&gt;"",Table_Styles[[#This Row],[Border Radius Default]],""))</f>
        <v/>
      </c>
      <c r="Y7" s="36"/>
      <c r="Z7" s="36"/>
      <c r="AA7" s="16" t="str">
        <f>IF(Table_Styles[[#This Row],[MT]]&lt;&gt;"",Table_Styles[[#This Row],[MT]],IF(Table_Styles[[#This Row],[MT Default]]&lt;&gt;"",Table_Styles[[#This Row],[MT Default]],""))</f>
        <v/>
      </c>
      <c r="AB7" s="36"/>
      <c r="AC7" s="36"/>
      <c r="AD7" s="16" t="str">
        <f>IF(Table_Styles[[#This Row],[MR]]&lt;&gt;"",Table_Styles[[#This Row],[MR]],IF(Table_Styles[[#This Row],[MR Default]]&lt;&gt;"",Table_Styles[[#This Row],[MR Default]],""))</f>
        <v/>
      </c>
      <c r="AE7" s="36"/>
      <c r="AF7" s="36"/>
      <c r="AG7" s="16" t="str">
        <f>IF(Table_Styles[[#This Row],[MB]]&lt;&gt;"",Table_Styles[[#This Row],[MB]],IF(Table_Styles[[#This Row],[MB Default]]&lt;&gt;"",Table_Styles[[#This Row],[MB Default]],""))</f>
        <v/>
      </c>
      <c r="AH7" s="36"/>
      <c r="AI7" s="36"/>
      <c r="AJ7" s="16" t="str">
        <f>IF(Table_Styles[[#This Row],[ML]]&lt;&gt;"",Table_Styles[[#This Row],[ML]],IF(Table_Styles[[#This Row],[ML Default]]&lt;&gt;"",Table_Styles[[#This Row],[ML Default]],""))</f>
        <v/>
      </c>
      <c r="AK7" s="36"/>
      <c r="AL7" s="36"/>
      <c r="AM7" s="16" t="str">
        <f>IF(Table_Styles[[#This Row],[PT]]&lt;&gt;"",Table_Styles[[#This Row],[PT]],IF(Table_Styles[[#This Row],[PT Default]]&lt;&gt;"",Table_Styles[[#This Row],[PT Default]],""))</f>
        <v/>
      </c>
      <c r="AN7" s="36"/>
      <c r="AO7" s="36"/>
      <c r="AP7" s="16" t="str">
        <f>IF(Table_Styles[[#This Row],[PR]]&lt;&gt;"",Table_Styles[[#This Row],[PR]],IF(Table_Styles[[#This Row],[PR Default]]&lt;&gt;"",Table_Styles[[#This Row],[PR Default]],""))</f>
        <v/>
      </c>
      <c r="AQ7" s="36"/>
      <c r="AR7" s="36"/>
      <c r="AS7" s="16" t="str">
        <f>IF(Table_Styles[[#This Row],[PB]]&lt;&gt;"",Table_Styles[[#This Row],[PB]],IF(Table_Styles[[#This Row],[PB Default]]&lt;&gt;"",Table_Styles[[#This Row],[PB Default]],""))</f>
        <v/>
      </c>
      <c r="AT7" s="36"/>
      <c r="AU7" s="36"/>
      <c r="AV7" s="16" t="str">
        <f>IF(Table_Styles[[#This Row],[PL]]&lt;&gt;"",Table_Styles[[#This Row],[PL]],IF(Table_Styles[[#This Row],[PL Default]]&lt;&gt;"",Table_Styles[[#This Row],[PL Default]],""))</f>
        <v/>
      </c>
      <c r="AW7" s="36"/>
      <c r="AX7" s="36"/>
      <c r="AY7" s="16" t="str">
        <f>IF(Table_Styles[[#This Row],[BT]]&lt;&gt;"",Table_Styles[[#This Row],[BT]],IF(Table_Styles[[#This Row],[BT Default]]&lt;&gt;"",Table_Styles[[#This Row],[BT Default]],""))</f>
        <v/>
      </c>
      <c r="AZ7" s="36"/>
      <c r="BA7" s="36"/>
      <c r="BB7" s="16" t="str">
        <f>IF(Table_Styles[[#This Row],[BR]]&lt;&gt;"",Table_Styles[[#This Row],[BR]],IF(Table_Styles[[#This Row],[BR Default]]&lt;&gt;"",Table_Styles[[#This Row],[BR Default]],""))</f>
        <v/>
      </c>
      <c r="BC7" s="36"/>
      <c r="BD7" s="36"/>
      <c r="BE7" s="16" t="str">
        <f>IF(Table_Styles[[#This Row],[BB]]&lt;&gt;"",Table_Styles[[#This Row],[BB]],IF(Table_Styles[[#This Row],[BB Default]]&lt;&gt;"",Table_Styles[[#This Row],[BB Default]],""))</f>
        <v/>
      </c>
      <c r="BF7" s="36"/>
      <c r="BG7" s="36"/>
      <c r="BH7" s="16" t="str">
        <f>IF(Table_Styles[[#This Row],[BL]]&lt;&gt;"",Table_Styles[[#This Row],[BL]],IF(Table_Styles[[#This Row],[BL Default]]&lt;&gt;"",Table_Styles[[#This Row],[BL Default]],""))</f>
        <v/>
      </c>
      <c r="BI7" s="36"/>
      <c r="BJ7" s="36"/>
      <c r="BK7" s="16" t="str">
        <f>IF(Table_Styles[[#This Row],[Width]]&lt;&gt;"",Table_Styles[[#This Row],[Width]],IF(Table_Styles[[#This Row],[Width Default]]&lt;&gt;"",Table_Styles[[#This Row],[Width Default]],""))</f>
        <v/>
      </c>
      <c r="BL7" s="36"/>
      <c r="BM7" s="36"/>
      <c r="BN7" s="16" t="str">
        <f>IF(Table_Styles[[#This Row],[Height]]&lt;&gt;"",Table_Styles[[#This Row],[Height]],IF(Table_Styles[[#This Row],[Height Default]]&lt;&gt;"",Table_Styles[[#This Row],[Height Default]],""))</f>
        <v/>
      </c>
      <c r="BO7" s="16"/>
      <c r="BP7" s="16"/>
      <c r="BQ7" s="16" t="str">
        <f>IF(Table_Styles[[#This Row],[Top]]&lt;&gt;"",Table_Styles[[#This Row],[Top]],IF(Table_Styles[[#This Row],[Top Default]]&lt;&gt;"",Table_Styles[[#This Row],[Top Default]],""))</f>
        <v/>
      </c>
      <c r="BR7" s="16"/>
      <c r="BS7" s="16"/>
      <c r="BT7" s="16" t="str">
        <f>IF(Table_Styles[[#This Row],[Right]]&lt;&gt;"",Table_Styles[[#This Row],[Right]],IF(Table_Styles[[#This Row],[Right Default]]&lt;&gt;"",Table_Styles[[#This Row],[Right Default]],""))</f>
        <v/>
      </c>
      <c r="BU7" s="16"/>
      <c r="BV7" s="16"/>
      <c r="BW7" s="16" t="str">
        <f>IF(Table_Styles[[#This Row],[Bottom]]&lt;&gt;"",Table_Styles[[#This Row],[Bottom]],IF(Table_Styles[[#This Row],[Bottom Default]]&lt;&gt;"",Table_Styles[[#This Row],[Bottom Default]],""))</f>
        <v/>
      </c>
      <c r="BX7" s="16"/>
      <c r="BY7" s="16"/>
      <c r="BZ7" s="16" t="str">
        <f>IF(Table_Styles[[#This Row],[Left]]&lt;&gt;"",Table_Styles[[#This Row],[Left]],IF(Table_Styles[[#This Row],[Left Default]]&lt;&gt;"",Table_Styles[[#This Row],[Left Default]],""))</f>
        <v/>
      </c>
      <c r="CA7" s="36"/>
      <c r="CB7" s="18" t="str">
        <f>IF(AND(Table_Styles[[#This Row],[Selector]]&lt;&gt;"",Table_Styles[[#This Row],[Font Family Used]]&lt;&gt;"",Table_Styles[[#This Row],[Font Weight Used]]&lt;&gt;""),Table_Styles[[#This Row],[Font Family Used]]&amp;" "&amp;Table_Styles[[#This Row],[Font Weight Used]],"")</f>
        <v/>
      </c>
      <c r="CC7" s="18" t="str">
        <f ca="1">IF(AND(Table_Styles[[#This Row],[Selector]],COUNTIF(OFFSET(CC:CC,0,0,ROW()-1,1),"="&amp;Table_Styles[[#This Row],[Font]])=0),Table_Styles[[#This Row],[Font]],"")</f>
        <v/>
      </c>
      <c r="CD7" s="18" t="str">
        <f ca="1">IF(Table_Styles[[#This Row],[Unique Font]]&lt;&gt;"",
"{""fontFamily"":"""&amp;Table_Styles[[#This Row],[Font Family Used]]&amp;""",""fontWeight"":"&amp;Table_Styles[[#This Row],[Font Weight Used]]&amp;"}","")</f>
        <v/>
      </c>
      <c r="CE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 s="18" t="str">
        <f>IF(AND(Table_Styles[[#This Row],[Selector]]&lt;&gt;"", Table_Styles[[#This Row],[Config Properties]]&lt;&gt;""),
Table_Styles[[#This Row],[Selector]]&amp;" { "&amp;Table_Styles[[#This Row],[Config Properties]]&amp;" }","")</f>
        <v/>
      </c>
      <c r="CG7" s="18" t="str">
        <f xml:space="preserve">
SUBSTITUTE(SUBSTITUTE(SUBSTITUTE(SUBSTITUTE(SUBSTITUTE(SUBSTITUTE(SUBSTITUTE(SUBSTITUTE(Table_Styles[[#This Row],[Config]],
" {","{"),
"{ ","{"),
" }","}"),
"} ","}"),
" ,",","),
", ",","),
" :",":"),
": ",":")</f>
        <v/>
      </c>
    </row>
    <row r="8" spans="2:85" ht="21" customHeight="1">
      <c r="B8" s="18" t="s">
        <v>669</v>
      </c>
      <c r="C8" s="18" t="s">
        <v>670</v>
      </c>
      <c r="D8" s="36"/>
      <c r="E8" s="36" t="str">
        <f>Settings_Styling_Font_Headings</f>
        <v>Montserrat</v>
      </c>
      <c r="F8" s="16" t="str">
        <f>IF(Table_Styles[[#This Row],[Font Family]]&lt;&gt;"",Table_Styles[[#This Row],[Font Family]],IF(Table_Styles[[#This Row],[Font Family Default]]&lt;&gt;"",Table_Styles[[#This Row],[Font Family Default]],""))</f>
        <v>Montserrat</v>
      </c>
      <c r="G8" s="36"/>
      <c r="H8" s="36" t="s">
        <v>671</v>
      </c>
      <c r="I8" s="16" t="str">
        <f>IF(Table_Styles[[#This Row],[Font Size]]&lt;&gt;"",Table_Styles[[#This Row],[Font Size]],IF(Table_Styles[[#This Row],[Font Size Default]]&lt;&gt;"",Table_Styles[[#This Row],[Font Size Default]],""))</f>
        <v>45px</v>
      </c>
      <c r="J8" s="36"/>
      <c r="K8" s="36">
        <f>Settings_Styling_Font_Weight_Headings</f>
        <v>400</v>
      </c>
      <c r="L8" s="16">
        <f>IF(Table_Styles[[#This Row],[Font Weight]]&lt;&gt;"",Table_Styles[[#This Row],[Font Weight]],IF(Table_Styles[[#This Row],[Font Weight Default]]&lt;&gt;"",Table_Styles[[#This Row],[Font Weight Default]],""))</f>
        <v>400</v>
      </c>
      <c r="M8" s="36"/>
      <c r="N8" s="36" t="str">
        <f>Colour_Foreground_1</f>
        <v>#1d1c1c</v>
      </c>
      <c r="O8" s="16" t="str">
        <f>IF(Table_Styles[[#This Row],[Colour]]&lt;&gt;"",Table_Styles[[#This Row],[Colour]],IF(Table_Styles[[#This Row],[Colour Default]]&lt;&gt;"",Table_Styles[[#This Row],[Colour Default]],""))</f>
        <v>#1d1c1c</v>
      </c>
      <c r="P8" s="36"/>
      <c r="Q8" s="36"/>
      <c r="R8" s="16" t="str">
        <f>IF(Table_Styles[[#This Row],[Background]]&lt;&gt;"",Table_Styles[[#This Row],[Background]],IF(Table_Styles[[#This Row],[Background Default]]&lt;&gt;"",Table_Styles[[#This Row],[Background Default]],""))</f>
        <v/>
      </c>
      <c r="S8" s="36"/>
      <c r="T8" s="36"/>
      <c r="U8" s="16" t="str">
        <f>IF(Table_Styles[[#This Row],[Border]]&lt;&gt;"",Table_Styles[[#This Row],[Border]],IF(Table_Styles[[#This Row],[Border Default]]&lt;&gt;"",Table_Styles[[#This Row],[Border Default]],""))</f>
        <v/>
      </c>
      <c r="V8" s="36"/>
      <c r="W8" s="36"/>
      <c r="X8" s="16" t="str">
        <f>IF(Table_Styles[[#This Row],[Border Radius]]&lt;&gt;"",Table_Styles[[#This Row],[Border Radius]],IF(Table_Styles[[#This Row],[Border Radius Default]]&lt;&gt;"",Table_Styles[[#This Row],[Border Radius Default]],""))</f>
        <v/>
      </c>
      <c r="Y8" s="36"/>
      <c r="Z8" s="36" t="s">
        <v>672</v>
      </c>
      <c r="AA8" s="16" t="str">
        <f>IF(Table_Styles[[#This Row],[MT]]&lt;&gt;"",Table_Styles[[#This Row],[MT]],IF(Table_Styles[[#This Row],[MT Default]]&lt;&gt;"",Table_Styles[[#This Row],[MT Default]],""))</f>
        <v>40px</v>
      </c>
      <c r="AB8" s="36"/>
      <c r="AC8" s="36" t="s">
        <v>666</v>
      </c>
      <c r="AD8" s="16" t="str">
        <f>IF(Table_Styles[[#This Row],[MR]]&lt;&gt;"",Table_Styles[[#This Row],[MR]],IF(Table_Styles[[#This Row],[MR Default]]&lt;&gt;"",Table_Styles[[#This Row],[MR Default]],""))</f>
        <v>30px</v>
      </c>
      <c r="AE8" s="36"/>
      <c r="AF8" s="36" t="s">
        <v>672</v>
      </c>
      <c r="AG8" s="16" t="str">
        <f>IF(Table_Styles[[#This Row],[MB]]&lt;&gt;"",Table_Styles[[#This Row],[MB]],IF(Table_Styles[[#This Row],[MB Default]]&lt;&gt;"",Table_Styles[[#This Row],[MB Default]],""))</f>
        <v>40px</v>
      </c>
      <c r="AH8" s="36"/>
      <c r="AI8" s="36" t="s">
        <v>666</v>
      </c>
      <c r="AJ8" s="16" t="str">
        <f>IF(Table_Styles[[#This Row],[ML]]&lt;&gt;"",Table_Styles[[#This Row],[ML]],IF(Table_Styles[[#This Row],[ML Default]]&lt;&gt;"",Table_Styles[[#This Row],[ML Default]],""))</f>
        <v>30px</v>
      </c>
      <c r="AK8" s="36"/>
      <c r="AL8" s="36"/>
      <c r="AM8" s="16" t="str">
        <f>IF(Table_Styles[[#This Row],[PT]]&lt;&gt;"",Table_Styles[[#This Row],[PT]],IF(Table_Styles[[#This Row],[PT Default]]&lt;&gt;"",Table_Styles[[#This Row],[PT Default]],""))</f>
        <v/>
      </c>
      <c r="AN8" s="36"/>
      <c r="AO8" s="36"/>
      <c r="AP8" s="16" t="str">
        <f>IF(Table_Styles[[#This Row],[PR]]&lt;&gt;"",Table_Styles[[#This Row],[PR]],IF(Table_Styles[[#This Row],[PR Default]]&lt;&gt;"",Table_Styles[[#This Row],[PR Default]],""))</f>
        <v/>
      </c>
      <c r="AQ8" s="36"/>
      <c r="AR8" s="36"/>
      <c r="AS8" s="16" t="str">
        <f>IF(Table_Styles[[#This Row],[PB]]&lt;&gt;"",Table_Styles[[#This Row],[PB]],IF(Table_Styles[[#This Row],[PB Default]]&lt;&gt;"",Table_Styles[[#This Row],[PB Default]],""))</f>
        <v/>
      </c>
      <c r="AT8" s="36"/>
      <c r="AU8" s="36"/>
      <c r="AV8" s="16" t="str">
        <f>IF(Table_Styles[[#This Row],[PL]]&lt;&gt;"",Table_Styles[[#This Row],[PL]],IF(Table_Styles[[#This Row],[PL Default]]&lt;&gt;"",Table_Styles[[#This Row],[PL Default]],""))</f>
        <v/>
      </c>
      <c r="AW8" s="36"/>
      <c r="AX8" s="36"/>
      <c r="AY8" s="16" t="str">
        <f>IF(Table_Styles[[#This Row],[BT]]&lt;&gt;"",Table_Styles[[#This Row],[BT]],IF(Table_Styles[[#This Row],[BT Default]]&lt;&gt;"",Table_Styles[[#This Row],[BT Default]],""))</f>
        <v/>
      </c>
      <c r="AZ8" s="36"/>
      <c r="BA8" s="36"/>
      <c r="BB8" s="16" t="str">
        <f>IF(Table_Styles[[#This Row],[BR]]&lt;&gt;"",Table_Styles[[#This Row],[BR]],IF(Table_Styles[[#This Row],[BR Default]]&lt;&gt;"",Table_Styles[[#This Row],[BR Default]],""))</f>
        <v/>
      </c>
      <c r="BC8" s="36"/>
      <c r="BD8" s="36"/>
      <c r="BE8" s="16" t="str">
        <f>IF(Table_Styles[[#This Row],[BB]]&lt;&gt;"",Table_Styles[[#This Row],[BB]],IF(Table_Styles[[#This Row],[BB Default]]&lt;&gt;"",Table_Styles[[#This Row],[BB Default]],""))</f>
        <v/>
      </c>
      <c r="BF8" s="36"/>
      <c r="BG8" s="36"/>
      <c r="BH8" s="16" t="str">
        <f>IF(Table_Styles[[#This Row],[BL]]&lt;&gt;"",Table_Styles[[#This Row],[BL]],IF(Table_Styles[[#This Row],[BL Default]]&lt;&gt;"",Table_Styles[[#This Row],[BL Default]],""))</f>
        <v/>
      </c>
      <c r="BI8" s="36"/>
      <c r="BJ8" s="36"/>
      <c r="BK8" s="16" t="str">
        <f>IF(Table_Styles[[#This Row],[Width]]&lt;&gt;"",Table_Styles[[#This Row],[Width]],IF(Table_Styles[[#This Row],[Width Default]]&lt;&gt;"",Table_Styles[[#This Row],[Width Default]],""))</f>
        <v/>
      </c>
      <c r="BL8" s="36"/>
      <c r="BM8" s="36"/>
      <c r="BN8" s="16" t="str">
        <f>IF(Table_Styles[[#This Row],[Height]]&lt;&gt;"",Table_Styles[[#This Row],[Height]],IF(Table_Styles[[#This Row],[Height Default]]&lt;&gt;"",Table_Styles[[#This Row],[Height Default]],""))</f>
        <v/>
      </c>
      <c r="BO8" s="16"/>
      <c r="BP8" s="16"/>
      <c r="BQ8" s="16" t="str">
        <f>IF(Table_Styles[[#This Row],[Top]]&lt;&gt;"",Table_Styles[[#This Row],[Top]],IF(Table_Styles[[#This Row],[Top Default]]&lt;&gt;"",Table_Styles[[#This Row],[Top Default]],""))</f>
        <v/>
      </c>
      <c r="BR8" s="16"/>
      <c r="BS8" s="16"/>
      <c r="BT8" s="16" t="str">
        <f>IF(Table_Styles[[#This Row],[Right]]&lt;&gt;"",Table_Styles[[#This Row],[Right]],IF(Table_Styles[[#This Row],[Right Default]]&lt;&gt;"",Table_Styles[[#This Row],[Right Default]],""))</f>
        <v/>
      </c>
      <c r="BU8" s="16"/>
      <c r="BV8" s="16"/>
      <c r="BW8" s="16" t="str">
        <f>IF(Table_Styles[[#This Row],[Bottom]]&lt;&gt;"",Table_Styles[[#This Row],[Bottom]],IF(Table_Styles[[#This Row],[Bottom Default]]&lt;&gt;"",Table_Styles[[#This Row],[Bottom Default]],""))</f>
        <v/>
      </c>
      <c r="BX8" s="16"/>
      <c r="BY8" s="16"/>
      <c r="BZ8" s="16" t="str">
        <f>IF(Table_Styles[[#This Row],[Left]]&lt;&gt;"",Table_Styles[[#This Row],[Left]],IF(Table_Styles[[#This Row],[Left Default]]&lt;&gt;"",Table_Styles[[#This Row],[Left Default]],""))</f>
        <v/>
      </c>
      <c r="CA8" s="36"/>
      <c r="CB8" s="18" t="str">
        <f>IF(AND(Table_Styles[[#This Row],[Selector]]&lt;&gt;"",Table_Styles[[#This Row],[Font Family Used]]&lt;&gt;"",Table_Styles[[#This Row],[Font Weight Used]]&lt;&gt;""),Table_Styles[[#This Row],[Font Family Used]]&amp;" "&amp;Table_Styles[[#This Row],[Font Weight Used]],"")</f>
        <v>Montserrat 400</v>
      </c>
      <c r="CC8" s="18" t="str">
        <f ca="1">IF(AND(Table_Styles[[#This Row],[Selector]],COUNTIF(OFFSET(CC:CC,0,0,ROW()-1,1),"="&amp;Table_Styles[[#This Row],[Font]])=0),Table_Styles[[#This Row],[Font]],"")</f>
        <v>Montserrat 400</v>
      </c>
      <c r="CD8" s="18" t="str">
        <f ca="1">IF(Table_Styles[[#This Row],[Unique Font]]&lt;&gt;"",
"{""fontFamily"":"""&amp;Table_Styles[[#This Row],[Font Family Used]]&amp;""",""fontWeight"":"&amp;Table_Styles[[#This Row],[Font Weight Used]]&amp;"}","")</f>
        <v>{"fontFamily":"Montserrat","fontWeight":400}</v>
      </c>
      <c r="CE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40px;margin-right: 30px;margin-bottom: 40px;margin-left: 30px</v>
      </c>
      <c r="CF8" s="18" t="str">
        <f>IF(AND(Table_Styles[[#This Row],[Selector]]&lt;&gt;"", Table_Styles[[#This Row],[Config Properties]]&lt;&gt;""),
Table_Styles[[#This Row],[Selector]]&amp;" { "&amp;Table_Styles[[#This Row],[Config Properties]]&amp;" }","")</f>
        <v>h1 { font-family: 'Montserrat';font-size: 45px;font-weight: 400;color: #1d1c1c;margin-top: 40px;margin-right: 30px;margin-bottom: 40px;margin-left: 30px }</v>
      </c>
      <c r="CG8" s="18" t="str">
        <f xml:space="preserve">
SUBSTITUTE(SUBSTITUTE(SUBSTITUTE(SUBSTITUTE(SUBSTITUTE(SUBSTITUTE(SUBSTITUTE(SUBSTITUTE(Table_Styles[[#This Row],[Config]],
" {","{"),
"{ ","{"),
" }","}"),
"} ","}"),
" ,",","),
", ",","),
" :",":"),
": ",":")</f>
        <v>h1{font-family:'Montserrat';font-size:45px;font-weight:400;color:#1d1c1c;margin-top:40px;margin-right:30px;margin-bottom:40px;margin-left:30px}</v>
      </c>
    </row>
    <row r="9" spans="2:85" ht="21" customHeight="1">
      <c r="B9" s="18" t="s">
        <v>673</v>
      </c>
      <c r="C9" s="39" t="s">
        <v>674</v>
      </c>
      <c r="D9" s="36"/>
      <c r="E9" s="36" t="str">
        <f>Settings_Styling_Font_Body_Text</f>
        <v>Nunito</v>
      </c>
      <c r="F9" s="16" t="str">
        <f>IF(Table_Styles[[#This Row],[Font Family]]&lt;&gt;"",Table_Styles[[#This Row],[Font Family]],IF(Table_Styles[[#This Row],[Font Family Default]]&lt;&gt;"",Table_Styles[[#This Row],[Font Family Default]],""))</f>
        <v>Nunito</v>
      </c>
      <c r="G9" s="36"/>
      <c r="H9" s="36"/>
      <c r="I9" s="16" t="str">
        <f>IF(Table_Styles[[#This Row],[Font Size]]&lt;&gt;"",Table_Styles[[#This Row],[Font Size]],IF(Table_Styles[[#This Row],[Font Size Default]]&lt;&gt;"",Table_Styles[[#This Row],[Font Size Default]],""))</f>
        <v/>
      </c>
      <c r="J9" s="36"/>
      <c r="K9" s="36">
        <f>Settings_Styling_Font_Weight_Body_Text</f>
        <v>300</v>
      </c>
      <c r="L9" s="16">
        <f>IF(Table_Styles[[#This Row],[Font Weight]]&lt;&gt;"",Table_Styles[[#This Row],[Font Weight]],IF(Table_Styles[[#This Row],[Font Weight Default]]&lt;&gt;"",Table_Styles[[#This Row],[Font Weight Default]],""))</f>
        <v>300</v>
      </c>
      <c r="M9" s="36"/>
      <c r="N9" s="36"/>
      <c r="O9" s="16" t="str">
        <f>IF(Table_Styles[[#This Row],[Colour]]&lt;&gt;"",Table_Styles[[#This Row],[Colour]],IF(Table_Styles[[#This Row],[Colour Default]]&lt;&gt;"",Table_Styles[[#This Row],[Colour Default]],""))</f>
        <v/>
      </c>
      <c r="P9" s="36"/>
      <c r="Q9" s="36"/>
      <c r="R9" s="16" t="str">
        <f>IF(Table_Styles[[#This Row],[Background]]&lt;&gt;"",Table_Styles[[#This Row],[Background]],IF(Table_Styles[[#This Row],[Background Default]]&lt;&gt;"",Table_Styles[[#This Row],[Background Default]],""))</f>
        <v/>
      </c>
      <c r="S9" s="36"/>
      <c r="T9" s="36"/>
      <c r="U9" s="16" t="str">
        <f>IF(Table_Styles[[#This Row],[Border]]&lt;&gt;"",Table_Styles[[#This Row],[Border]],IF(Table_Styles[[#This Row],[Border Default]]&lt;&gt;"",Table_Styles[[#This Row],[Border Default]],""))</f>
        <v/>
      </c>
      <c r="V9" s="36"/>
      <c r="W9" s="36"/>
      <c r="X9" s="16" t="str">
        <f>IF(Table_Styles[[#This Row],[Border Radius]]&lt;&gt;"",Table_Styles[[#This Row],[Border Radius]],IF(Table_Styles[[#This Row],[Border Radius Default]]&lt;&gt;"",Table_Styles[[#This Row],[Border Radius Default]],""))</f>
        <v/>
      </c>
      <c r="Y9" s="36"/>
      <c r="Z9" s="36"/>
      <c r="AA9" s="16" t="str">
        <f>IF(Table_Styles[[#This Row],[MT]]&lt;&gt;"",Table_Styles[[#This Row],[MT]],IF(Table_Styles[[#This Row],[MT Default]]&lt;&gt;"",Table_Styles[[#This Row],[MT Default]],""))</f>
        <v/>
      </c>
      <c r="AB9" s="36"/>
      <c r="AC9" s="36"/>
      <c r="AD9" s="16" t="str">
        <f>IF(Table_Styles[[#This Row],[MR]]&lt;&gt;"",Table_Styles[[#This Row],[MR]],IF(Table_Styles[[#This Row],[MR Default]]&lt;&gt;"",Table_Styles[[#This Row],[MR Default]],""))</f>
        <v/>
      </c>
      <c r="AE9" s="36"/>
      <c r="AF9" s="36"/>
      <c r="AG9" s="16" t="str">
        <f>IF(Table_Styles[[#This Row],[MB]]&lt;&gt;"",Table_Styles[[#This Row],[MB]],IF(Table_Styles[[#This Row],[MB Default]]&lt;&gt;"",Table_Styles[[#This Row],[MB Default]],""))</f>
        <v/>
      </c>
      <c r="AH9" s="36"/>
      <c r="AI9" s="36"/>
      <c r="AJ9" s="16" t="str">
        <f>IF(Table_Styles[[#This Row],[ML]]&lt;&gt;"",Table_Styles[[#This Row],[ML]],IF(Table_Styles[[#This Row],[ML Default]]&lt;&gt;"",Table_Styles[[#This Row],[ML Default]],""))</f>
        <v/>
      </c>
      <c r="AK9" s="36"/>
      <c r="AL9" s="36"/>
      <c r="AM9" s="16" t="str">
        <f>IF(Table_Styles[[#This Row],[PT]]&lt;&gt;"",Table_Styles[[#This Row],[PT]],IF(Table_Styles[[#This Row],[PT Default]]&lt;&gt;"",Table_Styles[[#This Row],[PT Default]],""))</f>
        <v/>
      </c>
      <c r="AN9" s="36"/>
      <c r="AO9" s="36"/>
      <c r="AP9" s="16" t="str">
        <f>IF(Table_Styles[[#This Row],[PR]]&lt;&gt;"",Table_Styles[[#This Row],[PR]],IF(Table_Styles[[#This Row],[PR Default]]&lt;&gt;"",Table_Styles[[#This Row],[PR Default]],""))</f>
        <v/>
      </c>
      <c r="AQ9" s="36"/>
      <c r="AR9" s="36"/>
      <c r="AS9" s="16" t="str">
        <f>IF(Table_Styles[[#This Row],[PB]]&lt;&gt;"",Table_Styles[[#This Row],[PB]],IF(Table_Styles[[#This Row],[PB Default]]&lt;&gt;"",Table_Styles[[#This Row],[PB Default]],""))</f>
        <v/>
      </c>
      <c r="AT9" s="36"/>
      <c r="AU9" s="36"/>
      <c r="AV9" s="16" t="str">
        <f>IF(Table_Styles[[#This Row],[PL]]&lt;&gt;"",Table_Styles[[#This Row],[PL]],IF(Table_Styles[[#This Row],[PL Default]]&lt;&gt;"",Table_Styles[[#This Row],[PL Default]],""))</f>
        <v/>
      </c>
      <c r="AW9" s="36"/>
      <c r="AX9" s="36"/>
      <c r="AY9" s="16" t="str">
        <f>IF(Table_Styles[[#This Row],[BT]]&lt;&gt;"",Table_Styles[[#This Row],[BT]],IF(Table_Styles[[#This Row],[BT Default]]&lt;&gt;"",Table_Styles[[#This Row],[BT Default]],""))</f>
        <v/>
      </c>
      <c r="AZ9" s="36"/>
      <c r="BA9" s="36"/>
      <c r="BB9" s="16" t="str">
        <f>IF(Table_Styles[[#This Row],[BR]]&lt;&gt;"",Table_Styles[[#This Row],[BR]],IF(Table_Styles[[#This Row],[BR Default]]&lt;&gt;"",Table_Styles[[#This Row],[BR Default]],""))</f>
        <v/>
      </c>
      <c r="BC9" s="36"/>
      <c r="BD9" s="36"/>
      <c r="BE9" s="16" t="str">
        <f>IF(Table_Styles[[#This Row],[BB]]&lt;&gt;"",Table_Styles[[#This Row],[BB]],IF(Table_Styles[[#This Row],[BB Default]]&lt;&gt;"",Table_Styles[[#This Row],[BB Default]],""))</f>
        <v/>
      </c>
      <c r="BF9" s="36"/>
      <c r="BG9" s="36"/>
      <c r="BH9" s="16" t="str">
        <f>IF(Table_Styles[[#This Row],[BL]]&lt;&gt;"",Table_Styles[[#This Row],[BL]],IF(Table_Styles[[#This Row],[BL Default]]&lt;&gt;"",Table_Styles[[#This Row],[BL Default]],""))</f>
        <v/>
      </c>
      <c r="BI9" s="36"/>
      <c r="BJ9" s="36"/>
      <c r="BK9" s="16" t="str">
        <f>IF(Table_Styles[[#This Row],[Width]]&lt;&gt;"",Table_Styles[[#This Row],[Width]],IF(Table_Styles[[#This Row],[Width Default]]&lt;&gt;"",Table_Styles[[#This Row],[Width Default]],""))</f>
        <v/>
      </c>
      <c r="BL9" s="36"/>
      <c r="BM9" s="36"/>
      <c r="BN9" s="16" t="str">
        <f>IF(Table_Styles[[#This Row],[Height]]&lt;&gt;"",Table_Styles[[#This Row],[Height]],IF(Table_Styles[[#This Row],[Height Default]]&lt;&gt;"",Table_Styles[[#This Row],[Height Default]],""))</f>
        <v/>
      </c>
      <c r="BO9" s="16"/>
      <c r="BP9" s="16"/>
      <c r="BQ9" s="16" t="str">
        <f>IF(Table_Styles[[#This Row],[Top]]&lt;&gt;"",Table_Styles[[#This Row],[Top]],IF(Table_Styles[[#This Row],[Top Default]]&lt;&gt;"",Table_Styles[[#This Row],[Top Default]],""))</f>
        <v/>
      </c>
      <c r="BR9" s="16"/>
      <c r="BS9" s="16"/>
      <c r="BT9" s="16" t="str">
        <f>IF(Table_Styles[[#This Row],[Right]]&lt;&gt;"",Table_Styles[[#This Row],[Right]],IF(Table_Styles[[#This Row],[Right Default]]&lt;&gt;"",Table_Styles[[#This Row],[Right Default]],""))</f>
        <v/>
      </c>
      <c r="BU9" s="16"/>
      <c r="BV9" s="16"/>
      <c r="BW9" s="16" t="str">
        <f>IF(Table_Styles[[#This Row],[Bottom]]&lt;&gt;"",Table_Styles[[#This Row],[Bottom]],IF(Table_Styles[[#This Row],[Bottom Default]]&lt;&gt;"",Table_Styles[[#This Row],[Bottom Default]],""))</f>
        <v/>
      </c>
      <c r="BX9" s="16"/>
      <c r="BY9" s="16"/>
      <c r="BZ9" s="16" t="str">
        <f>IF(Table_Styles[[#This Row],[Left]]&lt;&gt;"",Table_Styles[[#This Row],[Left]],IF(Table_Styles[[#This Row],[Left Default]]&lt;&gt;"",Table_Styles[[#This Row],[Left Default]],""))</f>
        <v/>
      </c>
      <c r="CA9" s="36"/>
      <c r="CB9" s="18" t="str">
        <f>IF(AND(Table_Styles[[#This Row],[Selector]]&lt;&gt;"",Table_Styles[[#This Row],[Font Family Used]]&lt;&gt;"",Table_Styles[[#This Row],[Font Weight Used]]&lt;&gt;""),Table_Styles[[#This Row],[Font Family Used]]&amp;" "&amp;Table_Styles[[#This Row],[Font Weight Used]],"")</f>
        <v>Nunito 300</v>
      </c>
      <c r="CC9" s="18" t="str">
        <f ca="1">IF(AND(Table_Styles[[#This Row],[Selector]],COUNTIF(OFFSET(CC:CC,0,0,ROW()-1,1),"="&amp;Table_Styles[[#This Row],[Font]])=0),Table_Styles[[#This Row],[Font]],"")</f>
        <v/>
      </c>
      <c r="CD9" s="18" t="str">
        <f ca="1">IF(Table_Styles[[#This Row],[Unique Font]]&lt;&gt;"",
"{""fontFamily"":"""&amp;Table_Styles[[#This Row],[Font Family Used]]&amp;""",""fontWeight"":"&amp;Table_Styles[[#This Row],[Font Weight Used]]&amp;"}","")</f>
        <v/>
      </c>
      <c r="CE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v>
      </c>
      <c r="CF9" s="18" t="str">
        <f>IF(AND(Table_Styles[[#This Row],[Selector]]&lt;&gt;"", Table_Styles[[#This Row],[Config Properties]]&lt;&gt;""),
Table_Styles[[#This Row],[Selector]]&amp;" { "&amp;Table_Styles[[#This Row],[Config Properties]]&amp;" }","")</f>
        <v>aside#sidebar { font-family: 'Nunito';font-weight: 300 }</v>
      </c>
      <c r="CG9" s="18" t="str">
        <f xml:space="preserve">
SUBSTITUTE(SUBSTITUTE(SUBSTITUTE(SUBSTITUTE(SUBSTITUTE(SUBSTITUTE(SUBSTITUTE(SUBSTITUTE(Table_Styles[[#This Row],[Config]],
" {","{"),
"{ ","{"),
" }","}"),
"} ","}"),
" ,",","),
", ",","),
" :",":"),
": ",":")</f>
        <v>aside#sidebar{font-family:'Nunito';font-weight:300}</v>
      </c>
    </row>
    <row r="10" spans="2:85" ht="21" customHeight="1">
      <c r="B10" s="18" t="s">
        <v>675</v>
      </c>
      <c r="C10" s="18" t="s">
        <v>676</v>
      </c>
      <c r="D10" s="36"/>
      <c r="E10" s="36"/>
      <c r="F10" s="16" t="str">
        <f>IF(Table_Styles[[#This Row],[Font Family]]&lt;&gt;"",Table_Styles[[#This Row],[Font Family]],IF(Table_Styles[[#This Row],[Font Family Default]]&lt;&gt;"",Table_Styles[[#This Row],[Font Family Default]],""))</f>
        <v/>
      </c>
      <c r="G10" s="36"/>
      <c r="H10" s="36"/>
      <c r="I10" s="16" t="str">
        <f>IF(Table_Styles[[#This Row],[Font Size]]&lt;&gt;"",Table_Styles[[#This Row],[Font Size]],IF(Table_Styles[[#This Row],[Font Size Default]]&lt;&gt;"",Table_Styles[[#This Row],[Font Size Default]],""))</f>
        <v/>
      </c>
      <c r="J10" s="36"/>
      <c r="K10" s="36"/>
      <c r="L10" s="16" t="str">
        <f>IF(Table_Styles[[#This Row],[Font Weight]]&lt;&gt;"",Table_Styles[[#This Row],[Font Weight]],IF(Table_Styles[[#This Row],[Font Weight Default]]&lt;&gt;"",Table_Styles[[#This Row],[Font Weight Default]],""))</f>
        <v/>
      </c>
      <c r="M10" s="36"/>
      <c r="N10" s="36"/>
      <c r="O10" s="16" t="str">
        <f>IF(Table_Styles[[#This Row],[Colour]]&lt;&gt;"",Table_Styles[[#This Row],[Colour]],IF(Table_Styles[[#This Row],[Colour Default]]&lt;&gt;"",Table_Styles[[#This Row],[Colour Default]],""))</f>
        <v/>
      </c>
      <c r="P10" s="36"/>
      <c r="Q10" s="36"/>
      <c r="R10" s="16" t="str">
        <f>IF(Table_Styles[[#This Row],[Background]]&lt;&gt;"",Table_Styles[[#This Row],[Background]],IF(Table_Styles[[#This Row],[Background Default]]&lt;&gt;"",Table_Styles[[#This Row],[Background Default]],""))</f>
        <v/>
      </c>
      <c r="S10" s="36"/>
      <c r="T10" s="36"/>
      <c r="U10" s="16" t="str">
        <f>IF(Table_Styles[[#This Row],[Border]]&lt;&gt;"",Table_Styles[[#This Row],[Border]],IF(Table_Styles[[#This Row],[Border Default]]&lt;&gt;"",Table_Styles[[#This Row],[Border Default]],""))</f>
        <v/>
      </c>
      <c r="V10" s="36"/>
      <c r="W10" s="36"/>
      <c r="X10" s="16" t="str">
        <f>IF(Table_Styles[[#This Row],[Border Radius]]&lt;&gt;"",Table_Styles[[#This Row],[Border Radius]],IF(Table_Styles[[#This Row],[Border Radius Default]]&lt;&gt;"",Table_Styles[[#This Row],[Border Radius Default]],""))</f>
        <v/>
      </c>
      <c r="Y10" s="36"/>
      <c r="Z10" s="36"/>
      <c r="AA10" s="16" t="str">
        <f>IF(Table_Styles[[#This Row],[MT]]&lt;&gt;"",Table_Styles[[#This Row],[MT]],IF(Table_Styles[[#This Row],[MT Default]]&lt;&gt;"",Table_Styles[[#This Row],[MT Default]],""))</f>
        <v/>
      </c>
      <c r="AB10" s="36"/>
      <c r="AC10" s="36"/>
      <c r="AD10" s="16" t="str">
        <f>IF(Table_Styles[[#This Row],[MR]]&lt;&gt;"",Table_Styles[[#This Row],[MR]],IF(Table_Styles[[#This Row],[MR Default]]&lt;&gt;"",Table_Styles[[#This Row],[MR Default]],""))</f>
        <v/>
      </c>
      <c r="AE10" s="36"/>
      <c r="AF10" s="36"/>
      <c r="AG10" s="16" t="str">
        <f>IF(Table_Styles[[#This Row],[MB]]&lt;&gt;"",Table_Styles[[#This Row],[MB]],IF(Table_Styles[[#This Row],[MB Default]]&lt;&gt;"",Table_Styles[[#This Row],[MB Default]],""))</f>
        <v/>
      </c>
      <c r="AH10" s="36"/>
      <c r="AI10" s="36"/>
      <c r="AJ10" s="16" t="str">
        <f>IF(Table_Styles[[#This Row],[ML]]&lt;&gt;"",Table_Styles[[#This Row],[ML]],IF(Table_Styles[[#This Row],[ML Default]]&lt;&gt;"",Table_Styles[[#This Row],[ML Default]],""))</f>
        <v/>
      </c>
      <c r="AK10" s="36"/>
      <c r="AL10" s="36"/>
      <c r="AM10" s="16" t="str">
        <f>IF(Table_Styles[[#This Row],[PT]]&lt;&gt;"",Table_Styles[[#This Row],[PT]],IF(Table_Styles[[#This Row],[PT Default]]&lt;&gt;"",Table_Styles[[#This Row],[PT Default]],""))</f>
        <v/>
      </c>
      <c r="AN10" s="36"/>
      <c r="AO10" s="36"/>
      <c r="AP10" s="16" t="str">
        <f>IF(Table_Styles[[#This Row],[PR]]&lt;&gt;"",Table_Styles[[#This Row],[PR]],IF(Table_Styles[[#This Row],[PR Default]]&lt;&gt;"",Table_Styles[[#This Row],[PR Default]],""))</f>
        <v/>
      </c>
      <c r="AQ10" s="36"/>
      <c r="AR10" s="36"/>
      <c r="AS10" s="16" t="str">
        <f>IF(Table_Styles[[#This Row],[PB]]&lt;&gt;"",Table_Styles[[#This Row],[PB]],IF(Table_Styles[[#This Row],[PB Default]]&lt;&gt;"",Table_Styles[[#This Row],[PB Default]],""))</f>
        <v/>
      </c>
      <c r="AT10" s="36"/>
      <c r="AU10" s="36"/>
      <c r="AV10" s="16" t="str">
        <f>IF(Table_Styles[[#This Row],[PL]]&lt;&gt;"",Table_Styles[[#This Row],[PL]],IF(Table_Styles[[#This Row],[PL Default]]&lt;&gt;"",Table_Styles[[#This Row],[PL Default]],""))</f>
        <v/>
      </c>
      <c r="AW10" s="36"/>
      <c r="AX10" s="36"/>
      <c r="AY10" s="16" t="str">
        <f>IF(Table_Styles[[#This Row],[BT]]&lt;&gt;"",Table_Styles[[#This Row],[BT]],IF(Table_Styles[[#This Row],[BT Default]]&lt;&gt;"",Table_Styles[[#This Row],[BT Default]],""))</f>
        <v/>
      </c>
      <c r="AZ10" s="36"/>
      <c r="BA10" s="36"/>
      <c r="BB10" s="16" t="str">
        <f>IF(Table_Styles[[#This Row],[BR]]&lt;&gt;"",Table_Styles[[#This Row],[BR]],IF(Table_Styles[[#This Row],[BR Default]]&lt;&gt;"",Table_Styles[[#This Row],[BR Default]],""))</f>
        <v/>
      </c>
      <c r="BC10" s="36"/>
      <c r="BD10" s="36"/>
      <c r="BE10" s="16" t="str">
        <f>IF(Table_Styles[[#This Row],[BB]]&lt;&gt;"",Table_Styles[[#This Row],[BB]],IF(Table_Styles[[#This Row],[BB Default]]&lt;&gt;"",Table_Styles[[#This Row],[BB Default]],""))</f>
        <v/>
      </c>
      <c r="BF10" s="36"/>
      <c r="BG10" s="36"/>
      <c r="BH10" s="16" t="str">
        <f>IF(Table_Styles[[#This Row],[BL]]&lt;&gt;"",Table_Styles[[#This Row],[BL]],IF(Table_Styles[[#This Row],[BL Default]]&lt;&gt;"",Table_Styles[[#This Row],[BL Default]],""))</f>
        <v/>
      </c>
      <c r="BI10" s="36"/>
      <c r="BJ10" s="36"/>
      <c r="BK10" s="16" t="str">
        <f>IF(Table_Styles[[#This Row],[Width]]&lt;&gt;"",Table_Styles[[#This Row],[Width]],IF(Table_Styles[[#This Row],[Width Default]]&lt;&gt;"",Table_Styles[[#This Row],[Width Default]],""))</f>
        <v/>
      </c>
      <c r="BL10" s="36"/>
      <c r="BM10" s="36"/>
      <c r="BN10" s="16" t="str">
        <f>IF(Table_Styles[[#This Row],[Height]]&lt;&gt;"",Table_Styles[[#This Row],[Height]],IF(Table_Styles[[#This Row],[Height Default]]&lt;&gt;"",Table_Styles[[#This Row],[Height Default]],""))</f>
        <v/>
      </c>
      <c r="BO10" s="16"/>
      <c r="BP10" s="16"/>
      <c r="BQ10" s="16" t="str">
        <f>IF(Table_Styles[[#This Row],[Top]]&lt;&gt;"",Table_Styles[[#This Row],[Top]],IF(Table_Styles[[#This Row],[Top Default]]&lt;&gt;"",Table_Styles[[#This Row],[Top Default]],""))</f>
        <v/>
      </c>
      <c r="BR10" s="16"/>
      <c r="BS10" s="16"/>
      <c r="BT10" s="16" t="str">
        <f>IF(Table_Styles[[#This Row],[Right]]&lt;&gt;"",Table_Styles[[#This Row],[Right]],IF(Table_Styles[[#This Row],[Right Default]]&lt;&gt;"",Table_Styles[[#This Row],[Right Default]],""))</f>
        <v/>
      </c>
      <c r="BU10" s="16"/>
      <c r="BV10" s="16"/>
      <c r="BW10" s="16" t="str">
        <f>IF(Table_Styles[[#This Row],[Bottom]]&lt;&gt;"",Table_Styles[[#This Row],[Bottom]],IF(Table_Styles[[#This Row],[Bottom Default]]&lt;&gt;"",Table_Styles[[#This Row],[Bottom Default]],""))</f>
        <v/>
      </c>
      <c r="BX10" s="16"/>
      <c r="BY10" s="16"/>
      <c r="BZ10" s="16" t="str">
        <f>IF(Table_Styles[[#This Row],[Left]]&lt;&gt;"",Table_Styles[[#This Row],[Left]],IF(Table_Styles[[#This Row],[Left Default]]&lt;&gt;"",Table_Styles[[#This Row],[Left Default]],""))</f>
        <v/>
      </c>
      <c r="CA10" s="36"/>
      <c r="CB10" s="18" t="str">
        <f>IF(AND(Table_Styles[[#This Row],[Selector]]&lt;&gt;"",Table_Styles[[#This Row],[Font Family Used]]&lt;&gt;"",Table_Styles[[#This Row],[Font Weight Used]]&lt;&gt;""),Table_Styles[[#This Row],[Font Family Used]]&amp;" "&amp;Table_Styles[[#This Row],[Font Weight Used]],"")</f>
        <v/>
      </c>
      <c r="CC10" s="18" t="str">
        <f ca="1">IF(AND(Table_Styles[[#This Row],[Selector]],COUNTIF(OFFSET(CC:CC,0,0,ROW()-1,1),"="&amp;Table_Styles[[#This Row],[Font]])=0),Table_Styles[[#This Row],[Font]],"")</f>
        <v/>
      </c>
      <c r="CD10" s="18" t="str">
        <f ca="1">IF(Table_Styles[[#This Row],[Unique Font]]&lt;&gt;"",
"{""fontFamily"":"""&amp;Table_Styles[[#This Row],[Font Family Used]]&amp;""",""fontWeight"":"&amp;Table_Styles[[#This Row],[Font Weight Used]]&amp;"}","")</f>
        <v/>
      </c>
      <c r="CE1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 s="18" t="str">
        <f>IF(AND(Table_Styles[[#This Row],[Selector]]&lt;&gt;"", Table_Styles[[#This Row],[Config Properties]]&lt;&gt;""),
Table_Styles[[#This Row],[Selector]]&amp;" { "&amp;Table_Styles[[#This Row],[Config Properties]]&amp;" }","")</f>
        <v/>
      </c>
      <c r="CG10" s="18" t="str">
        <f xml:space="preserve">
SUBSTITUTE(SUBSTITUTE(SUBSTITUTE(SUBSTITUTE(SUBSTITUTE(SUBSTITUTE(SUBSTITUTE(SUBSTITUTE(Table_Styles[[#This Row],[Config]],
" {","{"),
"{ ","{"),
" }","}"),
"} ","}"),
" ,",","),
", ",","),
" :",":"),
": ",":")</f>
        <v/>
      </c>
    </row>
    <row r="11" spans="2:85" ht="21" customHeight="1">
      <c r="B11" s="18" t="s">
        <v>677</v>
      </c>
      <c r="C11" s="39" t="s">
        <v>678</v>
      </c>
      <c r="D11" s="36"/>
      <c r="E11" s="36"/>
      <c r="F11" s="16" t="str">
        <f>IF(Table_Styles[[#This Row],[Font Family]]&lt;&gt;"",Table_Styles[[#This Row],[Font Family]],IF(Table_Styles[[#This Row],[Font Family Default]]&lt;&gt;"",Table_Styles[[#This Row],[Font Family Default]],""))</f>
        <v/>
      </c>
      <c r="G11" s="36"/>
      <c r="H11" s="36"/>
      <c r="I11" s="16" t="str">
        <f>IF(Table_Styles[[#This Row],[Font Size]]&lt;&gt;"",Table_Styles[[#This Row],[Font Size]],IF(Table_Styles[[#This Row],[Font Size Default]]&lt;&gt;"",Table_Styles[[#This Row],[Font Size Default]],""))</f>
        <v/>
      </c>
      <c r="J11" s="36"/>
      <c r="K11" s="36"/>
      <c r="L11" s="16" t="str">
        <f>IF(Table_Styles[[#This Row],[Font Weight]]&lt;&gt;"",Table_Styles[[#This Row],[Font Weight]],IF(Table_Styles[[#This Row],[Font Weight Default]]&lt;&gt;"",Table_Styles[[#This Row],[Font Weight Default]],""))</f>
        <v/>
      </c>
      <c r="M11" s="36"/>
      <c r="N11" s="36"/>
      <c r="O11" s="16" t="str">
        <f>IF(Table_Styles[[#This Row],[Colour]]&lt;&gt;"",Table_Styles[[#This Row],[Colour]],IF(Table_Styles[[#This Row],[Colour Default]]&lt;&gt;"",Table_Styles[[#This Row],[Colour Default]],""))</f>
        <v/>
      </c>
      <c r="P11" s="36"/>
      <c r="Q11" s="36" t="s">
        <v>679</v>
      </c>
      <c r="R11" s="16" t="str">
        <f>IF(Table_Styles[[#This Row],[Background]]&lt;&gt;"",Table_Styles[[#This Row],[Background]],IF(Table_Styles[[#This Row],[Background Default]]&lt;&gt;"",Table_Styles[[#This Row],[Background Default]],""))</f>
        <v>#ffffff</v>
      </c>
      <c r="S11" s="36"/>
      <c r="T11" s="36"/>
      <c r="U11" s="16" t="str">
        <f>IF(Table_Styles[[#This Row],[Border]]&lt;&gt;"",Table_Styles[[#This Row],[Border]],IF(Table_Styles[[#This Row],[Border Default]]&lt;&gt;"",Table_Styles[[#This Row],[Border Default]],""))</f>
        <v/>
      </c>
      <c r="V11" s="36"/>
      <c r="W11" s="36"/>
      <c r="X11" s="16" t="str">
        <f>IF(Table_Styles[[#This Row],[Border Radius]]&lt;&gt;"",Table_Styles[[#This Row],[Border Radius]],IF(Table_Styles[[#This Row],[Border Radius Default]]&lt;&gt;"",Table_Styles[[#This Row],[Border Radius Default]],""))</f>
        <v/>
      </c>
      <c r="Y11" s="36"/>
      <c r="Z11" s="36"/>
      <c r="AA11" s="16" t="str">
        <f>IF(Table_Styles[[#This Row],[MT]]&lt;&gt;"",Table_Styles[[#This Row],[MT]],IF(Table_Styles[[#This Row],[MT Default]]&lt;&gt;"",Table_Styles[[#This Row],[MT Default]],""))</f>
        <v/>
      </c>
      <c r="AB11" s="36"/>
      <c r="AC11" s="36"/>
      <c r="AD11" s="16" t="str">
        <f>IF(Table_Styles[[#This Row],[MR]]&lt;&gt;"",Table_Styles[[#This Row],[MR]],IF(Table_Styles[[#This Row],[MR Default]]&lt;&gt;"",Table_Styles[[#This Row],[MR Default]],""))</f>
        <v/>
      </c>
      <c r="AE11" s="36"/>
      <c r="AF11" s="36" t="s">
        <v>666</v>
      </c>
      <c r="AG11" s="16" t="str">
        <f>IF(Table_Styles[[#This Row],[MB]]&lt;&gt;"",Table_Styles[[#This Row],[MB]],IF(Table_Styles[[#This Row],[MB Default]]&lt;&gt;"",Table_Styles[[#This Row],[MB Default]],""))</f>
        <v>30px</v>
      </c>
      <c r="AH11" s="36"/>
      <c r="AI11" s="36"/>
      <c r="AJ11" s="16" t="str">
        <f>IF(Table_Styles[[#This Row],[ML]]&lt;&gt;"",Table_Styles[[#This Row],[ML]],IF(Table_Styles[[#This Row],[ML Default]]&lt;&gt;"",Table_Styles[[#This Row],[ML Default]],""))</f>
        <v/>
      </c>
      <c r="AK11" s="38" t="s">
        <v>665</v>
      </c>
      <c r="AL11" s="38" t="s">
        <v>680</v>
      </c>
      <c r="AM11" s="16" t="str">
        <f>IF(Table_Styles[[#This Row],[PT]]&lt;&gt;"",Table_Styles[[#This Row],[PT]],IF(Table_Styles[[#This Row],[PT Default]]&lt;&gt;"",Table_Styles[[#This Row],[PT Default]],""))</f>
        <v>0</v>
      </c>
      <c r="AN11" s="93" t="s">
        <v>665</v>
      </c>
      <c r="AO11" s="38" t="s">
        <v>666</v>
      </c>
      <c r="AP11" s="16" t="str">
        <f>IF(Table_Styles[[#This Row],[PR]]&lt;&gt;"",Table_Styles[[#This Row],[PR]],IF(Table_Styles[[#This Row],[PR Default]]&lt;&gt;"",Table_Styles[[#This Row],[PR Default]],""))</f>
        <v>0</v>
      </c>
      <c r="AQ11" s="38" t="s">
        <v>665</v>
      </c>
      <c r="AR11" s="38" t="s">
        <v>681</v>
      </c>
      <c r="AS11" s="16" t="str">
        <f>IF(Table_Styles[[#This Row],[PB]]&lt;&gt;"",Table_Styles[[#This Row],[PB]],IF(Table_Styles[[#This Row],[PB Default]]&lt;&gt;"",Table_Styles[[#This Row],[PB Default]],""))</f>
        <v>0</v>
      </c>
      <c r="AT11" s="93" t="s">
        <v>665</v>
      </c>
      <c r="AU11" s="38" t="s">
        <v>666</v>
      </c>
      <c r="AV11" s="16" t="str">
        <f>IF(Table_Styles[[#This Row],[PL]]&lt;&gt;"",Table_Styles[[#This Row],[PL]],IF(Table_Styles[[#This Row],[PL Default]]&lt;&gt;"",Table_Styles[[#This Row],[PL Default]],""))</f>
        <v>0</v>
      </c>
      <c r="AW11" s="36"/>
      <c r="AX11" s="36"/>
      <c r="AY11" s="16" t="str">
        <f>IF(Table_Styles[[#This Row],[BT]]&lt;&gt;"",Table_Styles[[#This Row],[BT]],IF(Table_Styles[[#This Row],[BT Default]]&lt;&gt;"",Table_Styles[[#This Row],[BT Default]],""))</f>
        <v/>
      </c>
      <c r="AZ11" s="36"/>
      <c r="BA11" s="36"/>
      <c r="BB11" s="16" t="str">
        <f>IF(Table_Styles[[#This Row],[BR]]&lt;&gt;"",Table_Styles[[#This Row],[BR]],IF(Table_Styles[[#This Row],[BR Default]]&lt;&gt;"",Table_Styles[[#This Row],[BR Default]],""))</f>
        <v/>
      </c>
      <c r="BC11" s="36"/>
      <c r="BD11" s="36"/>
      <c r="BE11" s="16" t="str">
        <f>IF(Table_Styles[[#This Row],[BB]]&lt;&gt;"",Table_Styles[[#This Row],[BB]],IF(Table_Styles[[#This Row],[BB Default]]&lt;&gt;"",Table_Styles[[#This Row],[BB Default]],""))</f>
        <v/>
      </c>
      <c r="BF11" s="36"/>
      <c r="BG11" s="36"/>
      <c r="BH11" s="16" t="str">
        <f>IF(Table_Styles[[#This Row],[BL]]&lt;&gt;"",Table_Styles[[#This Row],[BL]],IF(Table_Styles[[#This Row],[BL Default]]&lt;&gt;"",Table_Styles[[#This Row],[BL Default]],""))</f>
        <v/>
      </c>
      <c r="BI11" s="36"/>
      <c r="BJ11" s="36"/>
      <c r="BK11" s="16" t="str">
        <f>IF(Table_Styles[[#This Row],[Width]]&lt;&gt;"",Table_Styles[[#This Row],[Width]],IF(Table_Styles[[#This Row],[Width Default]]&lt;&gt;"",Table_Styles[[#This Row],[Width Default]],""))</f>
        <v/>
      </c>
      <c r="BL11" s="36"/>
      <c r="BM11" s="36"/>
      <c r="BN11" s="16" t="str">
        <f>IF(Table_Styles[[#This Row],[Height]]&lt;&gt;"",Table_Styles[[#This Row],[Height]],IF(Table_Styles[[#This Row],[Height Default]]&lt;&gt;"",Table_Styles[[#This Row],[Height Default]],""))</f>
        <v/>
      </c>
      <c r="BO11" s="16"/>
      <c r="BP11" s="16"/>
      <c r="BQ11" s="16" t="str">
        <f>IF(Table_Styles[[#This Row],[Top]]&lt;&gt;"",Table_Styles[[#This Row],[Top]],IF(Table_Styles[[#This Row],[Top Default]]&lt;&gt;"",Table_Styles[[#This Row],[Top Default]],""))</f>
        <v/>
      </c>
      <c r="BR11" s="16"/>
      <c r="BS11" s="16"/>
      <c r="BT11" s="16" t="str">
        <f>IF(Table_Styles[[#This Row],[Right]]&lt;&gt;"",Table_Styles[[#This Row],[Right]],IF(Table_Styles[[#This Row],[Right Default]]&lt;&gt;"",Table_Styles[[#This Row],[Right Default]],""))</f>
        <v/>
      </c>
      <c r="BU11" s="16"/>
      <c r="BV11" s="16"/>
      <c r="BW11" s="16" t="str">
        <f>IF(Table_Styles[[#This Row],[Bottom]]&lt;&gt;"",Table_Styles[[#This Row],[Bottom]],IF(Table_Styles[[#This Row],[Bottom Default]]&lt;&gt;"",Table_Styles[[#This Row],[Bottom Default]],""))</f>
        <v/>
      </c>
      <c r="BX11" s="16"/>
      <c r="BY11" s="16"/>
      <c r="BZ11" s="16" t="str">
        <f>IF(Table_Styles[[#This Row],[Left]]&lt;&gt;"",Table_Styles[[#This Row],[Left]],IF(Table_Styles[[#This Row],[Left Default]]&lt;&gt;"",Table_Styles[[#This Row],[Left Default]],""))</f>
        <v/>
      </c>
      <c r="CA11" s="36"/>
      <c r="CB11" s="18" t="str">
        <f>IF(AND(Table_Styles[[#This Row],[Selector]]&lt;&gt;"",Table_Styles[[#This Row],[Font Family Used]]&lt;&gt;"",Table_Styles[[#This Row],[Font Weight Used]]&lt;&gt;""),Table_Styles[[#This Row],[Font Family Used]]&amp;" "&amp;Table_Styles[[#This Row],[Font Weight Used]],"")</f>
        <v/>
      </c>
      <c r="CC11" s="18" t="str">
        <f ca="1">IF(AND(Table_Styles[[#This Row],[Selector]],COUNTIF(OFFSET(CC:CC,0,0,ROW()-1,1),"="&amp;Table_Styles[[#This Row],[Font]])=0),Table_Styles[[#This Row],[Font]],"")</f>
        <v/>
      </c>
      <c r="CD11" s="18" t="str">
        <f ca="1">IF(Table_Styles[[#This Row],[Unique Font]]&lt;&gt;"",
"{""fontFamily"":"""&amp;Table_Styles[[#This Row],[Font Family Used]]&amp;""",""fontWeight"":"&amp;Table_Styles[[#This Row],[Font Weight Used]]&amp;"}","")</f>
        <v/>
      </c>
      <c r="CE1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#ffffff;margin-bottom: 30px;padding-top: 0;padding-right: 0;padding-bottom: 0;padding-left: 0</v>
      </c>
      <c r="CF11" s="18" t="str">
        <f>IF(AND(Table_Styles[[#This Row],[Selector]]&lt;&gt;"", Table_Styles[[#This Row],[Config Properties]]&lt;&gt;""),
Table_Styles[[#This Row],[Selector]]&amp;" { "&amp;Table_Styles[[#This Row],[Config Properties]]&amp;" }","")</f>
        <v>article { background: #ffffff;margin-bottom: 30px;padding-top: 0;padding-right: 0;padding-bottom: 0;padding-left: 0 }</v>
      </c>
      <c r="CG11" s="18" t="str">
        <f xml:space="preserve">
SUBSTITUTE(SUBSTITUTE(SUBSTITUTE(SUBSTITUTE(SUBSTITUTE(SUBSTITUTE(SUBSTITUTE(SUBSTITUTE(Table_Styles[[#This Row],[Config]],
" {","{"),
"{ ","{"),
" }","}"),
"} ","}"),
" ,",","),
", ",","),
" :",":"),
": ",":")</f>
        <v>article{background:#ffffff;margin-bottom:30px;padding-top:0;padding-right:0;padding-bottom:0;padding-left:0}</v>
      </c>
    </row>
    <row r="12" spans="2:85" ht="21" customHeight="1">
      <c r="B12" s="18" t="s">
        <v>682</v>
      </c>
      <c r="C12" s="39" t="s">
        <v>683</v>
      </c>
      <c r="D12" s="36"/>
      <c r="E12" s="36"/>
      <c r="F12" s="16" t="str">
        <f>IF(Table_Styles[[#This Row],[Font Family]]&lt;&gt;"",Table_Styles[[#This Row],[Font Family]],IF(Table_Styles[[#This Row],[Font Family Default]]&lt;&gt;"",Table_Styles[[#This Row],[Font Family Default]],""))</f>
        <v/>
      </c>
      <c r="G12" s="36"/>
      <c r="H12" s="36"/>
      <c r="I12" s="16" t="str">
        <f>IF(Table_Styles[[#This Row],[Font Size]]&lt;&gt;"",Table_Styles[[#This Row],[Font Size]],IF(Table_Styles[[#This Row],[Font Size Default]]&lt;&gt;"",Table_Styles[[#This Row],[Font Size Default]],""))</f>
        <v/>
      </c>
      <c r="J12" s="36"/>
      <c r="K12" s="36"/>
      <c r="L12" s="16" t="str">
        <f>IF(Table_Styles[[#This Row],[Font Weight]]&lt;&gt;"",Table_Styles[[#This Row],[Font Weight]],IF(Table_Styles[[#This Row],[Font Weight Default]]&lt;&gt;"",Table_Styles[[#This Row],[Font Weight Default]],""))</f>
        <v/>
      </c>
      <c r="M12" s="36"/>
      <c r="N12" s="36"/>
      <c r="O12" s="16" t="str">
        <f>IF(Table_Styles[[#This Row],[Colour]]&lt;&gt;"",Table_Styles[[#This Row],[Colour]],IF(Table_Styles[[#This Row],[Colour Default]]&lt;&gt;"",Table_Styles[[#This Row],[Colour Default]],""))</f>
        <v/>
      </c>
      <c r="P12" s="36"/>
      <c r="Q12" s="36"/>
      <c r="R12" s="16" t="str">
        <f>IF(Table_Styles[[#This Row],[Background]]&lt;&gt;"",Table_Styles[[#This Row],[Background]],IF(Table_Styles[[#This Row],[Background Default]]&lt;&gt;"",Table_Styles[[#This Row],[Background Default]],""))</f>
        <v/>
      </c>
      <c r="S12" s="36"/>
      <c r="T12" s="36"/>
      <c r="U12" s="16" t="str">
        <f>IF(Table_Styles[[#This Row],[Border]]&lt;&gt;"",Table_Styles[[#This Row],[Border]],IF(Table_Styles[[#This Row],[Border Default]]&lt;&gt;"",Table_Styles[[#This Row],[Border Default]],""))</f>
        <v/>
      </c>
      <c r="V12" s="36"/>
      <c r="W12" s="36"/>
      <c r="X12" s="16" t="str">
        <f>IF(Table_Styles[[#This Row],[Border Radius]]&lt;&gt;"",Table_Styles[[#This Row],[Border Radius]],IF(Table_Styles[[#This Row],[Border Radius Default]]&lt;&gt;"",Table_Styles[[#This Row],[Border Radius Default]],""))</f>
        <v/>
      </c>
      <c r="Y12" s="36" t="s">
        <v>684</v>
      </c>
      <c r="Z12" s="36"/>
      <c r="AA12" s="16" t="str">
        <f>IF(Table_Styles[[#This Row],[MT]]&lt;&gt;"",Table_Styles[[#This Row],[MT]],IF(Table_Styles[[#This Row],[MT Default]]&lt;&gt;"",Table_Styles[[#This Row],[MT Default]],""))</f>
        <v>50px</v>
      </c>
      <c r="AB12" s="36"/>
      <c r="AC12" s="36"/>
      <c r="AD12" s="16" t="str">
        <f>IF(Table_Styles[[#This Row],[MR]]&lt;&gt;"",Table_Styles[[#This Row],[MR]],IF(Table_Styles[[#This Row],[MR Default]]&lt;&gt;"",Table_Styles[[#This Row],[MR Default]],""))</f>
        <v/>
      </c>
      <c r="AE12" s="36"/>
      <c r="AF12" s="36"/>
      <c r="AG12" s="16" t="str">
        <f>IF(Table_Styles[[#This Row],[MB]]&lt;&gt;"",Table_Styles[[#This Row],[MB]],IF(Table_Styles[[#This Row],[MB Default]]&lt;&gt;"",Table_Styles[[#This Row],[MB Default]],""))</f>
        <v/>
      </c>
      <c r="AH12" s="36"/>
      <c r="AI12" s="36"/>
      <c r="AJ12" s="16" t="str">
        <f>IF(Table_Styles[[#This Row],[ML]]&lt;&gt;"",Table_Styles[[#This Row],[ML]],IF(Table_Styles[[#This Row],[ML Default]]&lt;&gt;"",Table_Styles[[#This Row],[ML Default]],""))</f>
        <v/>
      </c>
      <c r="AK12" s="36"/>
      <c r="AL12" s="36"/>
      <c r="AM12" s="16" t="str">
        <f>IF(Table_Styles[[#This Row],[PT]]&lt;&gt;"",Table_Styles[[#This Row],[PT]],IF(Table_Styles[[#This Row],[PT Default]]&lt;&gt;"",Table_Styles[[#This Row],[PT Default]],""))</f>
        <v/>
      </c>
      <c r="AN12" s="36"/>
      <c r="AO12" s="36"/>
      <c r="AP12" s="16" t="str">
        <f>IF(Table_Styles[[#This Row],[PR]]&lt;&gt;"",Table_Styles[[#This Row],[PR]],IF(Table_Styles[[#This Row],[PR Default]]&lt;&gt;"",Table_Styles[[#This Row],[PR Default]],""))</f>
        <v/>
      </c>
      <c r="AQ12" s="36"/>
      <c r="AR12" s="36"/>
      <c r="AS12" s="16" t="str">
        <f>IF(Table_Styles[[#This Row],[PB]]&lt;&gt;"",Table_Styles[[#This Row],[PB]],IF(Table_Styles[[#This Row],[PB Default]]&lt;&gt;"",Table_Styles[[#This Row],[PB Default]],""))</f>
        <v/>
      </c>
      <c r="AT12" s="36"/>
      <c r="AU12" s="36"/>
      <c r="AV12" s="16" t="str">
        <f>IF(Table_Styles[[#This Row],[PL]]&lt;&gt;"",Table_Styles[[#This Row],[PL]],IF(Table_Styles[[#This Row],[PL Default]]&lt;&gt;"",Table_Styles[[#This Row],[PL Default]],""))</f>
        <v/>
      </c>
      <c r="AW12" s="36"/>
      <c r="AX12" s="36"/>
      <c r="AY12" s="16" t="str">
        <f>IF(Table_Styles[[#This Row],[BT]]&lt;&gt;"",Table_Styles[[#This Row],[BT]],IF(Table_Styles[[#This Row],[BT Default]]&lt;&gt;"",Table_Styles[[#This Row],[BT Default]],""))</f>
        <v/>
      </c>
      <c r="AZ12" s="36"/>
      <c r="BA12" s="36"/>
      <c r="BB12" s="16" t="str">
        <f>IF(Table_Styles[[#This Row],[BR]]&lt;&gt;"",Table_Styles[[#This Row],[BR]],IF(Table_Styles[[#This Row],[BR Default]]&lt;&gt;"",Table_Styles[[#This Row],[BR Default]],""))</f>
        <v/>
      </c>
      <c r="BC12" s="36"/>
      <c r="BD12" s="36"/>
      <c r="BE12" s="16" t="str">
        <f>IF(Table_Styles[[#This Row],[BB]]&lt;&gt;"",Table_Styles[[#This Row],[BB]],IF(Table_Styles[[#This Row],[BB Default]]&lt;&gt;"",Table_Styles[[#This Row],[BB Default]],""))</f>
        <v/>
      </c>
      <c r="BF12" s="36"/>
      <c r="BG12" s="36"/>
      <c r="BH12" s="16" t="str">
        <f>IF(Table_Styles[[#This Row],[BL]]&lt;&gt;"",Table_Styles[[#This Row],[BL]],IF(Table_Styles[[#This Row],[BL Default]]&lt;&gt;"",Table_Styles[[#This Row],[BL Default]],""))</f>
        <v/>
      </c>
      <c r="BI12" s="36"/>
      <c r="BJ12" s="36"/>
      <c r="BK12" s="16" t="str">
        <f>IF(Table_Styles[[#This Row],[Width]]&lt;&gt;"",Table_Styles[[#This Row],[Width]],IF(Table_Styles[[#This Row],[Width Default]]&lt;&gt;"",Table_Styles[[#This Row],[Width Default]],""))</f>
        <v/>
      </c>
      <c r="BL12" s="36"/>
      <c r="BM12" s="36"/>
      <c r="BN12" s="16" t="str">
        <f>IF(Table_Styles[[#This Row],[Height]]&lt;&gt;"",Table_Styles[[#This Row],[Height]],IF(Table_Styles[[#This Row],[Height Default]]&lt;&gt;"",Table_Styles[[#This Row],[Height Default]],""))</f>
        <v/>
      </c>
      <c r="BO12" s="16"/>
      <c r="BP12" s="16"/>
      <c r="BQ12" s="16" t="str">
        <f>IF(Table_Styles[[#This Row],[Top]]&lt;&gt;"",Table_Styles[[#This Row],[Top]],IF(Table_Styles[[#This Row],[Top Default]]&lt;&gt;"",Table_Styles[[#This Row],[Top Default]],""))</f>
        <v/>
      </c>
      <c r="BR12" s="16"/>
      <c r="BS12" s="16"/>
      <c r="BT12" s="16" t="str">
        <f>IF(Table_Styles[[#This Row],[Right]]&lt;&gt;"",Table_Styles[[#This Row],[Right]],IF(Table_Styles[[#This Row],[Right Default]]&lt;&gt;"",Table_Styles[[#This Row],[Right Default]],""))</f>
        <v/>
      </c>
      <c r="BU12" s="16"/>
      <c r="BV12" s="16"/>
      <c r="BW12" s="16" t="str">
        <f>IF(Table_Styles[[#This Row],[Bottom]]&lt;&gt;"",Table_Styles[[#This Row],[Bottom]],IF(Table_Styles[[#This Row],[Bottom Default]]&lt;&gt;"",Table_Styles[[#This Row],[Bottom Default]],""))</f>
        <v/>
      </c>
      <c r="BX12" s="16"/>
      <c r="BY12" s="16"/>
      <c r="BZ12" s="16" t="str">
        <f>IF(Table_Styles[[#This Row],[Left]]&lt;&gt;"",Table_Styles[[#This Row],[Left]],IF(Table_Styles[[#This Row],[Left Default]]&lt;&gt;"",Table_Styles[[#This Row],[Left Default]],""))</f>
        <v/>
      </c>
      <c r="CA12" s="36"/>
      <c r="CB12" s="18" t="str">
        <f>IF(AND(Table_Styles[[#This Row],[Selector]]&lt;&gt;"",Table_Styles[[#This Row],[Font Family Used]]&lt;&gt;"",Table_Styles[[#This Row],[Font Weight Used]]&lt;&gt;""),Table_Styles[[#This Row],[Font Family Used]]&amp;" "&amp;Table_Styles[[#This Row],[Font Weight Used]],"")</f>
        <v/>
      </c>
      <c r="CC12" s="18" t="str">
        <f ca="1">IF(AND(Table_Styles[[#This Row],[Selector]],COUNTIF(OFFSET(CC:CC,0,0,ROW()-1,1),"="&amp;Table_Styles[[#This Row],[Font]])=0),Table_Styles[[#This Row],[Font]],"")</f>
        <v/>
      </c>
      <c r="CD12" s="18" t="str">
        <f ca="1">IF(Table_Styles[[#This Row],[Unique Font]]&lt;&gt;"",
"{""fontFamily"":"""&amp;Table_Styles[[#This Row],[Font Family Used]]&amp;""",""fontWeight"":"&amp;Table_Styles[[#This Row],[Font Weight Used]]&amp;"}","")</f>
        <v/>
      </c>
      <c r="CE1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50px</v>
      </c>
      <c r="CF12" s="18" t="str">
        <f>IF(AND(Table_Styles[[#This Row],[Selector]]&lt;&gt;"", Table_Styles[[#This Row],[Config Properties]]&lt;&gt;""),
Table_Styles[[#This Row],[Selector]]&amp;" { "&amp;Table_Styles[[#This Row],[Config Properties]]&amp;" }","")</f>
        <v>nav#footer-actions { margin-top: 50px }</v>
      </c>
      <c r="CG12" s="18" t="str">
        <f xml:space="preserve">
SUBSTITUTE(SUBSTITUTE(SUBSTITUTE(SUBSTITUTE(SUBSTITUTE(SUBSTITUTE(SUBSTITUTE(SUBSTITUTE(Table_Styles[[#This Row],[Config]],
" {","{"),
"{ ","{"),
" }","}"),
"} ","}"),
" ,",","),
", ",","),
" :",":"),
": ",":")</f>
        <v>nav#footer-actions{margin-top:50px}</v>
      </c>
    </row>
    <row r="13" spans="2:85" ht="29.25" thickBot="1">
      <c r="B13" s="19" t="s">
        <v>685</v>
      </c>
      <c r="C13" s="19"/>
      <c r="D13" s="35"/>
      <c r="E13" s="35"/>
      <c r="F13" s="19" t="str">
        <f>IF(Table_Styles[[#This Row],[Font Family]]&lt;&gt;"",Table_Styles[[#This Row],[Font Family]],IF(Table_Styles[[#This Row],[Font Family Default]]&lt;&gt;"",Table_Styles[[#This Row],[Font Family Default]],""))</f>
        <v/>
      </c>
      <c r="G13" s="35"/>
      <c r="H13" s="35"/>
      <c r="I13" s="19" t="str">
        <f>IF(Table_Styles[[#This Row],[Font Size]]&lt;&gt;"",Table_Styles[[#This Row],[Font Size]],IF(Table_Styles[[#This Row],[Font Size Default]]&lt;&gt;"",Table_Styles[[#This Row],[Font Size Default]],""))</f>
        <v/>
      </c>
      <c r="J13" s="35"/>
      <c r="K13" s="35"/>
      <c r="L13" s="19" t="str">
        <f>IF(Table_Styles[[#This Row],[Font Weight]]&lt;&gt;"",Table_Styles[[#This Row],[Font Weight]],IF(Table_Styles[[#This Row],[Font Weight Default]]&lt;&gt;"",Table_Styles[[#This Row],[Font Weight Default]],""))</f>
        <v/>
      </c>
      <c r="M13" s="35"/>
      <c r="N13" s="35"/>
      <c r="O13" s="19" t="str">
        <f>IF(Table_Styles[[#This Row],[Colour]]&lt;&gt;"",Table_Styles[[#This Row],[Colour]],IF(Table_Styles[[#This Row],[Colour Default]]&lt;&gt;"",Table_Styles[[#This Row],[Colour Default]],""))</f>
        <v/>
      </c>
      <c r="P13" s="35"/>
      <c r="Q13" s="35"/>
      <c r="R13" s="19" t="str">
        <f>IF(Table_Styles[[#This Row],[Background]]&lt;&gt;"",Table_Styles[[#This Row],[Background]],IF(Table_Styles[[#This Row],[Background Default]]&lt;&gt;"",Table_Styles[[#This Row],[Background Default]],""))</f>
        <v/>
      </c>
      <c r="S13" s="35"/>
      <c r="T13" s="35"/>
      <c r="U13" s="19" t="str">
        <f>IF(Table_Styles[[#This Row],[Border]]&lt;&gt;"",Table_Styles[[#This Row],[Border]],IF(Table_Styles[[#This Row],[Border Default]]&lt;&gt;"",Table_Styles[[#This Row],[Border Default]],""))</f>
        <v/>
      </c>
      <c r="V13" s="35"/>
      <c r="W13" s="35"/>
      <c r="X13" s="19" t="str">
        <f>IF(Table_Styles[[#This Row],[Border Radius]]&lt;&gt;"",Table_Styles[[#This Row],[Border Radius]],IF(Table_Styles[[#This Row],[Border Radius Default]]&lt;&gt;"",Table_Styles[[#This Row],[Border Radius Default]],""))</f>
        <v/>
      </c>
      <c r="Y13" s="35"/>
      <c r="Z13" s="35"/>
      <c r="AA13" s="19" t="str">
        <f>IF(Table_Styles[[#This Row],[MT]]&lt;&gt;"",Table_Styles[[#This Row],[MT]],IF(Table_Styles[[#This Row],[MT Default]]&lt;&gt;"",Table_Styles[[#This Row],[MT Default]],""))</f>
        <v/>
      </c>
      <c r="AB13" s="35"/>
      <c r="AC13" s="35"/>
      <c r="AD13" s="19" t="str">
        <f>IF(Table_Styles[[#This Row],[MR]]&lt;&gt;"",Table_Styles[[#This Row],[MR]],IF(Table_Styles[[#This Row],[MR Default]]&lt;&gt;"",Table_Styles[[#This Row],[MR Default]],""))</f>
        <v/>
      </c>
      <c r="AE13" s="35"/>
      <c r="AF13" s="35"/>
      <c r="AG13" s="19" t="str">
        <f>IF(Table_Styles[[#This Row],[MB]]&lt;&gt;"",Table_Styles[[#This Row],[MB]],IF(Table_Styles[[#This Row],[MB Default]]&lt;&gt;"",Table_Styles[[#This Row],[MB Default]],""))</f>
        <v/>
      </c>
      <c r="AH13" s="35"/>
      <c r="AI13" s="35"/>
      <c r="AJ13" s="19" t="str">
        <f>IF(Table_Styles[[#This Row],[ML]]&lt;&gt;"",Table_Styles[[#This Row],[ML]],IF(Table_Styles[[#This Row],[ML Default]]&lt;&gt;"",Table_Styles[[#This Row],[ML Default]],""))</f>
        <v/>
      </c>
      <c r="AK13" s="35"/>
      <c r="AL13" s="35"/>
      <c r="AM13" s="19" t="str">
        <f>IF(Table_Styles[[#This Row],[PT]]&lt;&gt;"",Table_Styles[[#This Row],[PT]],IF(Table_Styles[[#This Row],[PT Default]]&lt;&gt;"",Table_Styles[[#This Row],[PT Default]],""))</f>
        <v/>
      </c>
      <c r="AN13" s="35"/>
      <c r="AO13" s="35"/>
      <c r="AP13" s="19" t="str">
        <f>IF(Table_Styles[[#This Row],[PR]]&lt;&gt;"",Table_Styles[[#This Row],[PR]],IF(Table_Styles[[#This Row],[PR Default]]&lt;&gt;"",Table_Styles[[#This Row],[PR Default]],""))</f>
        <v/>
      </c>
      <c r="AQ13" s="35"/>
      <c r="AR13" s="35"/>
      <c r="AS13" s="19" t="str">
        <f>IF(Table_Styles[[#This Row],[PB]]&lt;&gt;"",Table_Styles[[#This Row],[PB]],IF(Table_Styles[[#This Row],[PB Default]]&lt;&gt;"",Table_Styles[[#This Row],[PB Default]],""))</f>
        <v/>
      </c>
      <c r="AT13" s="35"/>
      <c r="AU13" s="35"/>
      <c r="AV13" s="19" t="str">
        <f>IF(Table_Styles[[#This Row],[PL]]&lt;&gt;"",Table_Styles[[#This Row],[PL]],IF(Table_Styles[[#This Row],[PL Default]]&lt;&gt;"",Table_Styles[[#This Row],[PL Default]],""))</f>
        <v/>
      </c>
      <c r="AW13" s="35"/>
      <c r="AX13" s="35"/>
      <c r="AY13" s="19" t="str">
        <f>IF(Table_Styles[[#This Row],[BT]]&lt;&gt;"",Table_Styles[[#This Row],[BT]],IF(Table_Styles[[#This Row],[BT Default]]&lt;&gt;"",Table_Styles[[#This Row],[BT Default]],""))</f>
        <v/>
      </c>
      <c r="AZ13" s="35"/>
      <c r="BA13" s="35"/>
      <c r="BB13" s="19" t="str">
        <f>IF(Table_Styles[[#This Row],[BR]]&lt;&gt;"",Table_Styles[[#This Row],[BR]],IF(Table_Styles[[#This Row],[BR Default]]&lt;&gt;"",Table_Styles[[#This Row],[BR Default]],""))</f>
        <v/>
      </c>
      <c r="BC13" s="35"/>
      <c r="BD13" s="35"/>
      <c r="BE13" s="19" t="str">
        <f>IF(Table_Styles[[#This Row],[BB]]&lt;&gt;"",Table_Styles[[#This Row],[BB]],IF(Table_Styles[[#This Row],[BB Default]]&lt;&gt;"",Table_Styles[[#This Row],[BB Default]],""))</f>
        <v/>
      </c>
      <c r="BF13" s="35"/>
      <c r="BG13" s="35"/>
      <c r="BH13" s="19" t="str">
        <f>IF(Table_Styles[[#This Row],[BL]]&lt;&gt;"",Table_Styles[[#This Row],[BL]],IF(Table_Styles[[#This Row],[BL Default]]&lt;&gt;"",Table_Styles[[#This Row],[BL Default]],""))</f>
        <v/>
      </c>
      <c r="BI13" s="35"/>
      <c r="BJ13" s="35"/>
      <c r="BK13" s="19" t="str">
        <f>IF(Table_Styles[[#This Row],[Width]]&lt;&gt;"",Table_Styles[[#This Row],[Width]],IF(Table_Styles[[#This Row],[Width Default]]&lt;&gt;"",Table_Styles[[#This Row],[Width Default]],""))</f>
        <v/>
      </c>
      <c r="BL13" s="35"/>
      <c r="BM13" s="35"/>
      <c r="BN13" s="19" t="str">
        <f>IF(Table_Styles[[#This Row],[Height]]&lt;&gt;"",Table_Styles[[#This Row],[Height]],IF(Table_Styles[[#This Row],[Height Default]]&lt;&gt;"",Table_Styles[[#This Row],[Height Default]],""))</f>
        <v/>
      </c>
      <c r="BO13" s="19"/>
      <c r="BP13" s="19"/>
      <c r="BQ13" s="19" t="str">
        <f>IF(Table_Styles[[#This Row],[Top]]&lt;&gt;"",Table_Styles[[#This Row],[Top]],IF(Table_Styles[[#This Row],[Top Default]]&lt;&gt;"",Table_Styles[[#This Row],[Top Default]],""))</f>
        <v/>
      </c>
      <c r="BR13" s="19"/>
      <c r="BS13" s="19"/>
      <c r="BT13" s="19" t="str">
        <f>IF(Table_Styles[[#This Row],[Right]]&lt;&gt;"",Table_Styles[[#This Row],[Right]],IF(Table_Styles[[#This Row],[Right Default]]&lt;&gt;"",Table_Styles[[#This Row],[Right Default]],""))</f>
        <v/>
      </c>
      <c r="BU13" s="19"/>
      <c r="BV13" s="19"/>
      <c r="BW13" s="19" t="str">
        <f>IF(Table_Styles[[#This Row],[Bottom]]&lt;&gt;"",Table_Styles[[#This Row],[Bottom]],IF(Table_Styles[[#This Row],[Bottom Default]]&lt;&gt;"",Table_Styles[[#This Row],[Bottom Default]],""))</f>
        <v/>
      </c>
      <c r="BX13" s="19"/>
      <c r="BY13" s="19"/>
      <c r="BZ13" s="19" t="str">
        <f>IF(Table_Styles[[#This Row],[Left]]&lt;&gt;"",Table_Styles[[#This Row],[Left]],IF(Table_Styles[[#This Row],[Left Default]]&lt;&gt;"",Table_Styles[[#This Row],[Left Default]],""))</f>
        <v/>
      </c>
      <c r="CA13" s="35"/>
      <c r="CB13" s="19" t="str">
        <f>IF(AND(Table_Styles[[#This Row],[Selector]]&lt;&gt;"",Table_Styles[[#This Row],[Font Family Used]]&lt;&gt;"",Table_Styles[[#This Row],[Font Weight Used]]&lt;&gt;""),Table_Styles[[#This Row],[Font Family Used]]&amp;" "&amp;Table_Styles[[#This Row],[Font Weight Used]],"")</f>
        <v/>
      </c>
      <c r="CC13" s="19" t="str">
        <f ca="1">IF(AND(Table_Styles[[#This Row],[Selector]],COUNTIF(OFFSET(CC:CC,0,0,ROW()-1,1),"="&amp;Table_Styles[[#This Row],[Font]])=0),Table_Styles[[#This Row],[Font]],"")</f>
        <v/>
      </c>
      <c r="CD13" s="19" t="str">
        <f ca="1">IF(Table_Styles[[#This Row],[Unique Font]]&lt;&gt;"",
"{""fontFamily"":"""&amp;Table_Styles[[#This Row],[Font Family Used]]&amp;""",""fontWeight"":"&amp;Table_Styles[[#This Row],[Font Weight Used]]&amp;"}","")</f>
        <v/>
      </c>
      <c r="CE13"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 s="19" t="str">
        <f>IF(AND(Table_Styles[[#This Row],[Selector]]&lt;&gt;"", Table_Styles[[#This Row],[Config Properties]]&lt;&gt;""),
Table_Styles[[#This Row],[Selector]]&amp;" { "&amp;Table_Styles[[#This Row],[Config Properties]]&amp;" }","")</f>
        <v/>
      </c>
      <c r="CG13" s="19" t="str">
        <f xml:space="preserve">
SUBSTITUTE(SUBSTITUTE(SUBSTITUTE(SUBSTITUTE(SUBSTITUTE(SUBSTITUTE(SUBSTITUTE(SUBSTITUTE(Table_Styles[[#This Row],[Config]],
" {","{"),
"{ ","{"),
" }","}"),
"} ","}"),
" ,",","),
", ",","),
" :",":"),
": ",":")</f>
        <v/>
      </c>
    </row>
    <row r="14" spans="2:85" ht="21" customHeight="1" thickBot="1">
      <c r="B14" t="s">
        <v>686</v>
      </c>
      <c r="C14" s="18" t="s">
        <v>670</v>
      </c>
      <c r="D14"/>
      <c r="E14"/>
      <c r="F14" t="str">
        <f>IF(Table_Styles[[#This Row],[Font Family]]&lt;&gt;"",Table_Styles[[#This Row],[Font Family]],IF(Table_Styles[[#This Row],[Font Family Default]]&lt;&gt;"",Table_Styles[[#This Row],[Font Family Default]],""))</f>
        <v/>
      </c>
      <c r="G14"/>
      <c r="H14"/>
      <c r="I14" t="str">
        <f>IF(Table_Styles[[#This Row],[Font Size]]&lt;&gt;"",Table_Styles[[#This Row],[Font Size]],IF(Table_Styles[[#This Row],[Font Size Default]]&lt;&gt;"",Table_Styles[[#This Row],[Font Size Default]],""))</f>
        <v/>
      </c>
      <c r="J14"/>
      <c r="K14"/>
      <c r="L14" t="str">
        <f>IF(Table_Styles[[#This Row],[Font Weight]]&lt;&gt;"",Table_Styles[[#This Row],[Font Weight]],IF(Table_Styles[[#This Row],[Font Weight Default]]&lt;&gt;"",Table_Styles[[#This Row],[Font Weight Default]],""))</f>
        <v/>
      </c>
      <c r="M14"/>
      <c r="N14"/>
      <c r="O14" t="str">
        <f>IF(Table_Styles[[#This Row],[Colour]]&lt;&gt;"",Table_Styles[[#This Row],[Colour]],IF(Table_Styles[[#This Row],[Colour Default]]&lt;&gt;"",Table_Styles[[#This Row],[Colour Default]],""))</f>
        <v/>
      </c>
      <c r="P14"/>
      <c r="Q14"/>
      <c r="R14" t="str">
        <f>IF(Table_Styles[[#This Row],[Background]]&lt;&gt;"",Table_Styles[[#This Row],[Background]],IF(Table_Styles[[#This Row],[Background Default]]&lt;&gt;"",Table_Styles[[#This Row],[Background Default]],""))</f>
        <v/>
      </c>
      <c r="S14"/>
      <c r="T14"/>
      <c r="U14" t="str">
        <f>IF(Table_Styles[[#This Row],[Border]]&lt;&gt;"",Table_Styles[[#This Row],[Border]],IF(Table_Styles[[#This Row],[Border Default]]&lt;&gt;"",Table_Styles[[#This Row],[Border Default]],""))</f>
        <v/>
      </c>
      <c r="V14"/>
      <c r="W14"/>
      <c r="X14" t="str">
        <f>IF(Table_Styles[[#This Row],[Border Radius]]&lt;&gt;"",Table_Styles[[#This Row],[Border Radius]],IF(Table_Styles[[#This Row],[Border Radius Default]]&lt;&gt;"",Table_Styles[[#This Row],[Border Radius Default]],""))</f>
        <v/>
      </c>
      <c r="Y14"/>
      <c r="Z14"/>
      <c r="AA14" t="str">
        <f>IF(Table_Styles[[#This Row],[MT]]&lt;&gt;"",Table_Styles[[#This Row],[MT]],IF(Table_Styles[[#This Row],[MT Default]]&lt;&gt;"",Table_Styles[[#This Row],[MT Default]],""))</f>
        <v/>
      </c>
      <c r="AB14"/>
      <c r="AC14"/>
      <c r="AD14" t="str">
        <f>IF(Table_Styles[[#This Row],[MR]]&lt;&gt;"",Table_Styles[[#This Row],[MR]],IF(Table_Styles[[#This Row],[MR Default]]&lt;&gt;"",Table_Styles[[#This Row],[MR Default]],""))</f>
        <v/>
      </c>
      <c r="AE14"/>
      <c r="AF14"/>
      <c r="AG14" t="str">
        <f>IF(Table_Styles[[#This Row],[MB]]&lt;&gt;"",Table_Styles[[#This Row],[MB]],IF(Table_Styles[[#This Row],[MB Default]]&lt;&gt;"",Table_Styles[[#This Row],[MB Default]],""))</f>
        <v/>
      </c>
      <c r="AH14"/>
      <c r="AI14"/>
      <c r="AJ14" t="str">
        <f>IF(Table_Styles[[#This Row],[ML]]&lt;&gt;"",Table_Styles[[#This Row],[ML]],IF(Table_Styles[[#This Row],[ML Default]]&lt;&gt;"",Table_Styles[[#This Row],[ML Default]],""))</f>
        <v/>
      </c>
      <c r="AK14"/>
      <c r="AL14"/>
      <c r="AM14" t="str">
        <f>IF(Table_Styles[[#This Row],[PT]]&lt;&gt;"",Table_Styles[[#This Row],[PT]],IF(Table_Styles[[#This Row],[PT Default]]&lt;&gt;"",Table_Styles[[#This Row],[PT Default]],""))</f>
        <v/>
      </c>
      <c r="AN14"/>
      <c r="AO14"/>
      <c r="AP14" t="str">
        <f>IF(Table_Styles[[#This Row],[PR]]&lt;&gt;"",Table_Styles[[#This Row],[PR]],IF(Table_Styles[[#This Row],[PR Default]]&lt;&gt;"",Table_Styles[[#This Row],[PR Default]],""))</f>
        <v/>
      </c>
      <c r="AQ14"/>
      <c r="AR14"/>
      <c r="AS14" t="str">
        <f>IF(Table_Styles[[#This Row],[PB]]&lt;&gt;"",Table_Styles[[#This Row],[PB]],IF(Table_Styles[[#This Row],[PB Default]]&lt;&gt;"",Table_Styles[[#This Row],[PB Default]],""))</f>
        <v/>
      </c>
      <c r="AT14"/>
      <c r="AU14"/>
      <c r="AV14" t="str">
        <f>IF(Table_Styles[[#This Row],[PL]]&lt;&gt;"",Table_Styles[[#This Row],[PL]],IF(Table_Styles[[#This Row],[PL Default]]&lt;&gt;"",Table_Styles[[#This Row],[PL Default]],""))</f>
        <v/>
      </c>
      <c r="AW14"/>
      <c r="AX14"/>
      <c r="AY14" t="str">
        <f>IF(Table_Styles[[#This Row],[BT]]&lt;&gt;"",Table_Styles[[#This Row],[BT]],IF(Table_Styles[[#This Row],[BT Default]]&lt;&gt;"",Table_Styles[[#This Row],[BT Default]],""))</f>
        <v/>
      </c>
      <c r="AZ14"/>
      <c r="BA14"/>
      <c r="BB14" t="str">
        <f>IF(Table_Styles[[#This Row],[BR]]&lt;&gt;"",Table_Styles[[#This Row],[BR]],IF(Table_Styles[[#This Row],[BR Default]]&lt;&gt;"",Table_Styles[[#This Row],[BR Default]],""))</f>
        <v/>
      </c>
      <c r="BC14"/>
      <c r="BD14"/>
      <c r="BE14" t="str">
        <f>IF(Table_Styles[[#This Row],[BB]]&lt;&gt;"",Table_Styles[[#This Row],[BB]],IF(Table_Styles[[#This Row],[BB Default]]&lt;&gt;"",Table_Styles[[#This Row],[BB Default]],""))</f>
        <v/>
      </c>
      <c r="BF14"/>
      <c r="BG14"/>
      <c r="BH14" t="str">
        <f>IF(Table_Styles[[#This Row],[BL]]&lt;&gt;"",Table_Styles[[#This Row],[BL]],IF(Table_Styles[[#This Row],[BL Default]]&lt;&gt;"",Table_Styles[[#This Row],[BL Default]],""))</f>
        <v/>
      </c>
      <c r="BI14"/>
      <c r="BJ14"/>
      <c r="BK14" t="str">
        <f>IF(Table_Styles[[#This Row],[Width]]&lt;&gt;"",Table_Styles[[#This Row],[Width]],IF(Table_Styles[[#This Row],[Width Default]]&lt;&gt;"",Table_Styles[[#This Row],[Width Default]],""))</f>
        <v/>
      </c>
      <c r="BL14"/>
      <c r="BM14"/>
      <c r="BN14" t="str">
        <f>IF(Table_Styles[[#This Row],[Height]]&lt;&gt;"",Table_Styles[[#This Row],[Height]],IF(Table_Styles[[#This Row],[Height Default]]&lt;&gt;"",Table_Styles[[#This Row],[Height Default]],""))</f>
        <v/>
      </c>
      <c r="BO14"/>
      <c r="BP14"/>
      <c r="BQ14" t="str">
        <f>IF(Table_Styles[[#This Row],[Top]]&lt;&gt;"",Table_Styles[[#This Row],[Top]],IF(Table_Styles[[#This Row],[Top Default]]&lt;&gt;"",Table_Styles[[#This Row],[Top Default]],""))</f>
        <v/>
      </c>
      <c r="BR14"/>
      <c r="BS14"/>
      <c r="BT14" t="str">
        <f>IF(Table_Styles[[#This Row],[Right]]&lt;&gt;"",Table_Styles[[#This Row],[Right]],IF(Table_Styles[[#This Row],[Right Default]]&lt;&gt;"",Table_Styles[[#This Row],[Right Default]],""))</f>
        <v/>
      </c>
      <c r="BU14"/>
      <c r="BV14"/>
      <c r="BW14" t="str">
        <f>IF(Table_Styles[[#This Row],[Bottom]]&lt;&gt;"",Table_Styles[[#This Row],[Bottom]],IF(Table_Styles[[#This Row],[Bottom Default]]&lt;&gt;"",Table_Styles[[#This Row],[Bottom Default]],""))</f>
        <v/>
      </c>
      <c r="BX14"/>
      <c r="BY14"/>
      <c r="BZ14" t="str">
        <f>IF(Table_Styles[[#This Row],[Left]]&lt;&gt;"",Table_Styles[[#This Row],[Left]],IF(Table_Styles[[#This Row],[Left Default]]&lt;&gt;"",Table_Styles[[#This Row],[Left Default]],""))</f>
        <v/>
      </c>
      <c r="CA14" s="36"/>
      <c r="CB14" s="19" t="str">
        <f>IF(AND(Table_Styles[[#This Row],[Selector]]&lt;&gt;"",Table_Styles[[#This Row],[Font Family Used]]&lt;&gt;"",Table_Styles[[#This Row],[Font Weight Used]]&lt;&gt;""),Table_Styles[[#This Row],[Font Family Used]]&amp;" "&amp;Table_Styles[[#This Row],[Font Weight Used]],"")</f>
        <v/>
      </c>
      <c r="CC14" s="19" t="str">
        <f ca="1">IF(AND(Table_Styles[[#This Row],[Selector]],COUNTIF(OFFSET(CC:CC,0,0,ROW()-1,1),"="&amp;Table_Styles[[#This Row],[Font]])=0),Table_Styles[[#This Row],[Font]],"")</f>
        <v/>
      </c>
      <c r="CD14" s="19" t="str">
        <f ca="1">IF(Table_Styles[[#This Row],[Unique Font]]&lt;&gt;"",
"{""fontFamily"":"""&amp;Table_Styles[[#This Row],[Font Family Used]]&amp;""",""fontWeight"":"&amp;Table_Styles[[#This Row],[Font Weight Used]]&amp;"}","")</f>
        <v/>
      </c>
      <c r="CE14"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 s="18" t="str">
        <f>IF(AND(Table_Styles[[#This Row],[Selector]]&lt;&gt;"", Table_Styles[[#This Row],[Config Properties]]&lt;&gt;""),
Table_Styles[[#This Row],[Selector]]&amp;" { "&amp;Table_Styles[[#This Row],[Config Properties]]&amp;" }","")</f>
        <v/>
      </c>
      <c r="CG14" s="18" t="str">
        <f xml:space="preserve">
SUBSTITUTE(SUBSTITUTE(SUBSTITUTE(SUBSTITUTE(SUBSTITUTE(SUBSTITUTE(SUBSTITUTE(SUBSTITUTE(Table_Styles[[#This Row],[Config]],
" {","{"),
"{ ","{"),
" }","}"),
"} ","}"),
" ,",","),
", ",","),
" :",":"),
": ",":")</f>
        <v/>
      </c>
    </row>
    <row r="15" spans="2:85" ht="21" customHeight="1">
      <c r="B15" s="18" t="s">
        <v>23</v>
      </c>
      <c r="C15" s="39" t="s">
        <v>687</v>
      </c>
      <c r="D15" s="36"/>
      <c r="E15" s="36" t="str">
        <f>Settings_Styling_Font_Headings</f>
        <v>Montserrat</v>
      </c>
      <c r="F15" s="16" t="str">
        <f>IF(Table_Styles[[#This Row],[Font Family]]&lt;&gt;"",Table_Styles[[#This Row],[Font Family]],IF(Table_Styles[[#This Row],[Font Family Default]]&lt;&gt;"",Table_Styles[[#This Row],[Font Family Default]],""))</f>
        <v>Montserrat</v>
      </c>
      <c r="G15" s="36" t="s">
        <v>666</v>
      </c>
      <c r="H15" s="36" t="s">
        <v>688</v>
      </c>
      <c r="I15" s="16" t="str">
        <f>IF(Table_Styles[[#This Row],[Font Size]]&lt;&gt;"",Table_Styles[[#This Row],[Font Size]],IF(Table_Styles[[#This Row],[Font Size Default]]&lt;&gt;"",Table_Styles[[#This Row],[Font Size Default]],""))</f>
        <v>30px</v>
      </c>
      <c r="J15" s="36"/>
      <c r="K15" s="36">
        <f>Settings_Styling_Font_Weight_Headings</f>
        <v>400</v>
      </c>
      <c r="L15" s="16">
        <f>IF(Table_Styles[[#This Row],[Font Weight]]&lt;&gt;"",Table_Styles[[#This Row],[Font Weight]],IF(Table_Styles[[#This Row],[Font Weight Default]]&lt;&gt;"",Table_Styles[[#This Row],[Font Weight Default]],""))</f>
        <v>400</v>
      </c>
      <c r="M15" s="36"/>
      <c r="N15" s="36"/>
      <c r="O15" s="16" t="str">
        <f>IF(Table_Styles[[#This Row],[Colour]]&lt;&gt;"",Table_Styles[[#This Row],[Colour]],IF(Table_Styles[[#This Row],[Colour Default]]&lt;&gt;"",Table_Styles[[#This Row],[Colour Default]],""))</f>
        <v/>
      </c>
      <c r="P15" s="36"/>
      <c r="Q15" s="36"/>
      <c r="R15" s="16" t="str">
        <f>IF(Table_Styles[[#This Row],[Background]]&lt;&gt;"",Table_Styles[[#This Row],[Background]],IF(Table_Styles[[#This Row],[Background Default]]&lt;&gt;"",Table_Styles[[#This Row],[Background Default]],""))</f>
        <v/>
      </c>
      <c r="S15" s="36"/>
      <c r="T15" s="36"/>
      <c r="U15" s="16" t="str">
        <f>IF(Table_Styles[[#This Row],[Border]]&lt;&gt;"",Table_Styles[[#This Row],[Border]],IF(Table_Styles[[#This Row],[Border Default]]&lt;&gt;"",Table_Styles[[#This Row],[Border Default]],""))</f>
        <v/>
      </c>
      <c r="V15" s="36"/>
      <c r="W15" s="36"/>
      <c r="X15" s="16" t="str">
        <f>IF(Table_Styles[[#This Row],[Border Radius]]&lt;&gt;"",Table_Styles[[#This Row],[Border Radius]],IF(Table_Styles[[#This Row],[Border Radius Default]]&lt;&gt;"",Table_Styles[[#This Row],[Border Radius Default]],""))</f>
        <v/>
      </c>
      <c r="Y15" s="36"/>
      <c r="Z15" s="36" t="s">
        <v>689</v>
      </c>
      <c r="AA15" s="16" t="str">
        <f>IF(Table_Styles[[#This Row],[MT]]&lt;&gt;"",Table_Styles[[#This Row],[MT]],IF(Table_Styles[[#This Row],[MT Default]]&lt;&gt;"",Table_Styles[[#This Row],[MT Default]],""))</f>
        <v>10px</v>
      </c>
      <c r="AB15" s="36"/>
      <c r="AC15" s="36"/>
      <c r="AD15" s="16" t="str">
        <f>IF(Table_Styles[[#This Row],[MR]]&lt;&gt;"",Table_Styles[[#This Row],[MR]],IF(Table_Styles[[#This Row],[MR Default]]&lt;&gt;"",Table_Styles[[#This Row],[MR Default]],""))</f>
        <v/>
      </c>
      <c r="AE15" s="36"/>
      <c r="AF15" s="36">
        <v>0</v>
      </c>
      <c r="AG15" s="16">
        <f>IF(Table_Styles[[#This Row],[MB]]&lt;&gt;"",Table_Styles[[#This Row],[MB]],IF(Table_Styles[[#This Row],[MB Default]]&lt;&gt;"",Table_Styles[[#This Row],[MB Default]],""))</f>
        <v>0</v>
      </c>
      <c r="AH15" s="36"/>
      <c r="AI15" s="36"/>
      <c r="AJ15" s="16" t="str">
        <f>IF(Table_Styles[[#This Row],[ML]]&lt;&gt;"",Table_Styles[[#This Row],[ML]],IF(Table_Styles[[#This Row],[ML Default]]&lt;&gt;"",Table_Styles[[#This Row],[ML Default]],""))</f>
        <v/>
      </c>
      <c r="AK15" s="36"/>
      <c r="AL15" s="36"/>
      <c r="AM15" s="16" t="str">
        <f>IF(Table_Styles[[#This Row],[PT]]&lt;&gt;"",Table_Styles[[#This Row],[PT]],IF(Table_Styles[[#This Row],[PT Default]]&lt;&gt;"",Table_Styles[[#This Row],[PT Default]],""))</f>
        <v/>
      </c>
      <c r="AN15" s="36"/>
      <c r="AO15" s="36"/>
      <c r="AP15" s="16" t="str">
        <f>IF(Table_Styles[[#This Row],[PR]]&lt;&gt;"",Table_Styles[[#This Row],[PR]],IF(Table_Styles[[#This Row],[PR Default]]&lt;&gt;"",Table_Styles[[#This Row],[PR Default]],""))</f>
        <v/>
      </c>
      <c r="AQ15" s="36"/>
      <c r="AR15" s="36"/>
      <c r="AS15" s="16" t="str">
        <f>IF(Table_Styles[[#This Row],[PB]]&lt;&gt;"",Table_Styles[[#This Row],[PB]],IF(Table_Styles[[#This Row],[PB Default]]&lt;&gt;"",Table_Styles[[#This Row],[PB Default]],""))</f>
        <v/>
      </c>
      <c r="AT15" s="36"/>
      <c r="AU15" s="36"/>
      <c r="AV15" s="16" t="str">
        <f>IF(Table_Styles[[#This Row],[PL]]&lt;&gt;"",Table_Styles[[#This Row],[PL]],IF(Table_Styles[[#This Row],[PL Default]]&lt;&gt;"",Table_Styles[[#This Row],[PL Default]],""))</f>
        <v/>
      </c>
      <c r="AW15" s="36"/>
      <c r="AX15" s="36"/>
      <c r="AY15" s="16" t="str">
        <f>IF(Table_Styles[[#This Row],[BT]]&lt;&gt;"",Table_Styles[[#This Row],[BT]],IF(Table_Styles[[#This Row],[BT Default]]&lt;&gt;"",Table_Styles[[#This Row],[BT Default]],""))</f>
        <v/>
      </c>
      <c r="AZ15" s="36"/>
      <c r="BA15" s="36"/>
      <c r="BB15" s="16" t="str">
        <f>IF(Table_Styles[[#This Row],[BR]]&lt;&gt;"",Table_Styles[[#This Row],[BR]],IF(Table_Styles[[#This Row],[BR Default]]&lt;&gt;"",Table_Styles[[#This Row],[BR Default]],""))</f>
        <v/>
      </c>
      <c r="BC15" s="36"/>
      <c r="BD15" s="36"/>
      <c r="BE15" s="16" t="str">
        <f>IF(Table_Styles[[#This Row],[BB]]&lt;&gt;"",Table_Styles[[#This Row],[BB]],IF(Table_Styles[[#This Row],[BB Default]]&lt;&gt;"",Table_Styles[[#This Row],[BB Default]],""))</f>
        <v/>
      </c>
      <c r="BF15" s="36"/>
      <c r="BG15" s="36"/>
      <c r="BH15" s="16" t="str">
        <f>IF(Table_Styles[[#This Row],[BL]]&lt;&gt;"",Table_Styles[[#This Row],[BL]],IF(Table_Styles[[#This Row],[BL Default]]&lt;&gt;"",Table_Styles[[#This Row],[BL Default]],""))</f>
        <v/>
      </c>
      <c r="BI15" s="36"/>
      <c r="BJ15" s="36"/>
      <c r="BK15" s="16" t="str">
        <f>IF(Table_Styles[[#This Row],[Width]]&lt;&gt;"",Table_Styles[[#This Row],[Width]],IF(Table_Styles[[#This Row],[Width Default]]&lt;&gt;"",Table_Styles[[#This Row],[Width Default]],""))</f>
        <v/>
      </c>
      <c r="BL15" s="36"/>
      <c r="BM15" s="36"/>
      <c r="BN15" s="16" t="str">
        <f>IF(Table_Styles[[#This Row],[Height]]&lt;&gt;"",Table_Styles[[#This Row],[Height]],IF(Table_Styles[[#This Row],[Height Default]]&lt;&gt;"",Table_Styles[[#This Row],[Height Default]],""))</f>
        <v/>
      </c>
      <c r="BO15" s="16"/>
      <c r="BP15" s="16"/>
      <c r="BQ15" s="16" t="str">
        <f>IF(Table_Styles[[#This Row],[Top]]&lt;&gt;"",Table_Styles[[#This Row],[Top]],IF(Table_Styles[[#This Row],[Top Default]]&lt;&gt;"",Table_Styles[[#This Row],[Top Default]],""))</f>
        <v/>
      </c>
      <c r="BR15" s="16"/>
      <c r="BS15" s="16"/>
      <c r="BT15" s="16" t="str">
        <f>IF(Table_Styles[[#This Row],[Right]]&lt;&gt;"",Table_Styles[[#This Row],[Right]],IF(Table_Styles[[#This Row],[Right Default]]&lt;&gt;"",Table_Styles[[#This Row],[Right Default]],""))</f>
        <v/>
      </c>
      <c r="BU15" s="16"/>
      <c r="BV15" s="16"/>
      <c r="BW15" s="16" t="str">
        <f>IF(Table_Styles[[#This Row],[Bottom]]&lt;&gt;"",Table_Styles[[#This Row],[Bottom]],IF(Table_Styles[[#This Row],[Bottom Default]]&lt;&gt;"",Table_Styles[[#This Row],[Bottom Default]],""))</f>
        <v/>
      </c>
      <c r="BX15" s="16"/>
      <c r="BY15" s="16"/>
      <c r="BZ15" s="16" t="str">
        <f>IF(Table_Styles[[#This Row],[Left]]&lt;&gt;"",Table_Styles[[#This Row],[Left]],IF(Table_Styles[[#This Row],[Left Default]]&lt;&gt;"",Table_Styles[[#This Row],[Left Default]],""))</f>
        <v/>
      </c>
      <c r="CA15" s="36"/>
      <c r="CB15" s="18" t="str">
        <f>IF(AND(Table_Styles[[#This Row],[Selector]]&lt;&gt;"",Table_Styles[[#This Row],[Font Family Used]]&lt;&gt;"",Table_Styles[[#This Row],[Font Weight Used]]&lt;&gt;""),Table_Styles[[#This Row],[Font Family Used]]&amp;" "&amp;Table_Styles[[#This Row],[Font Weight Used]],"")</f>
        <v>Montserrat 400</v>
      </c>
      <c r="CC15" s="18" t="str">
        <f ca="1">IF(AND(Table_Styles[[#This Row],[Selector]],COUNTIF(OFFSET(CC:CC,0,0,ROW()-1,1),"="&amp;Table_Styles[[#This Row],[Font]])=0),Table_Styles[[#This Row],[Font]],"")</f>
        <v/>
      </c>
      <c r="CD15" s="18" t="str">
        <f ca="1">IF(Table_Styles[[#This Row],[Unique Font]]&lt;&gt;"",
"{""fontFamily"":"""&amp;Table_Styles[[#This Row],[Font Family Used]]&amp;""",""fontWeight"":"&amp;Table_Styles[[#This Row],[Font Weight Used]]&amp;"}","")</f>
        <v/>
      </c>
      <c r="CE1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30px;font-weight: 400;margin-top: 10px;margin-bottom: 0</v>
      </c>
      <c r="CF15" s="18" t="str">
        <f>IF(AND(Table_Styles[[#This Row],[Selector]]&lt;&gt;"", Table_Styles[[#This Row],[Config Properties]]&lt;&gt;""),
Table_Styles[[#This Row],[Selector]]&amp;" { "&amp;Table_Styles[[#This Row],[Config Properties]]&amp;" }","")</f>
        <v>section h2 { font-family: 'Montserrat';font-size: 30px;font-weight: 400;margin-top: 10px;margin-bottom: 0 }</v>
      </c>
      <c r="CG15" s="18" t="str">
        <f xml:space="preserve">
SUBSTITUTE(SUBSTITUTE(SUBSTITUTE(SUBSTITUTE(SUBSTITUTE(SUBSTITUTE(SUBSTITUTE(SUBSTITUTE(Table_Styles[[#This Row],[Config]],
" {","{"),
"{ ","{"),
" }","}"),
"} ","}"),
" ,",","),
", ",","),
" :",":"),
": ",":")</f>
        <v>section h2{font-family:'Montserrat';font-size:30px;font-weight:400;margin-top:10px;margin-bottom:0}</v>
      </c>
    </row>
    <row r="16" spans="2:85" ht="21" customHeight="1">
      <c r="B16" s="18" t="s">
        <v>24</v>
      </c>
      <c r="C16" s="39" t="s">
        <v>690</v>
      </c>
      <c r="D16" s="36"/>
      <c r="E16" s="36" t="str">
        <f>Settings_Styling_Font_Headings</f>
        <v>Montserrat</v>
      </c>
      <c r="F16" s="16" t="str">
        <f>IF(Table_Styles[[#This Row],[Font Family]]&lt;&gt;"",Table_Styles[[#This Row],[Font Family]],IF(Table_Styles[[#This Row],[Font Family Default]]&lt;&gt;"",Table_Styles[[#This Row],[Font Family Default]],""))</f>
        <v>Montserrat</v>
      </c>
      <c r="G16" s="36"/>
      <c r="H16" s="36" t="s">
        <v>691</v>
      </c>
      <c r="I16" s="16" t="str">
        <f>IF(Table_Styles[[#This Row],[Font Size]]&lt;&gt;"",Table_Styles[[#This Row],[Font Size]],IF(Table_Styles[[#This Row],[Font Size Default]]&lt;&gt;"",Table_Styles[[#This Row],[Font Size Default]],""))</f>
        <v>24px</v>
      </c>
      <c r="J16" s="36"/>
      <c r="K16" s="36">
        <v>400</v>
      </c>
      <c r="L16" s="16">
        <f>IF(Table_Styles[[#This Row],[Font Weight]]&lt;&gt;"",Table_Styles[[#This Row],[Font Weight]],IF(Table_Styles[[#This Row],[Font Weight Default]]&lt;&gt;"",Table_Styles[[#This Row],[Font Weight Default]],""))</f>
        <v>400</v>
      </c>
      <c r="M16" s="36"/>
      <c r="N16" s="36"/>
      <c r="O16" s="16" t="str">
        <f>IF(Table_Styles[[#This Row],[Colour]]&lt;&gt;"",Table_Styles[[#This Row],[Colour]],IF(Table_Styles[[#This Row],[Colour Default]]&lt;&gt;"",Table_Styles[[#This Row],[Colour Default]],""))</f>
        <v/>
      </c>
      <c r="P16" s="36"/>
      <c r="Q16" s="36"/>
      <c r="R16" s="16" t="str">
        <f>IF(Table_Styles[[#This Row],[Background]]&lt;&gt;"",Table_Styles[[#This Row],[Background]],IF(Table_Styles[[#This Row],[Background Default]]&lt;&gt;"",Table_Styles[[#This Row],[Background Default]],""))</f>
        <v/>
      </c>
      <c r="S16" s="36"/>
      <c r="T16" s="36"/>
      <c r="U16" s="16" t="str">
        <f>IF(Table_Styles[[#This Row],[Border]]&lt;&gt;"",Table_Styles[[#This Row],[Border]],IF(Table_Styles[[#This Row],[Border Default]]&lt;&gt;"",Table_Styles[[#This Row],[Border Default]],""))</f>
        <v/>
      </c>
      <c r="V16" s="36"/>
      <c r="W16" s="36"/>
      <c r="X16" s="16" t="str">
        <f>IF(Table_Styles[[#This Row],[Border Radius]]&lt;&gt;"",Table_Styles[[#This Row],[Border Radius]],IF(Table_Styles[[#This Row],[Border Radius Default]]&lt;&gt;"",Table_Styles[[#This Row],[Border Radius Default]],""))</f>
        <v/>
      </c>
      <c r="Y16" s="36" t="s">
        <v>681</v>
      </c>
      <c r="Z16" s="36" t="s">
        <v>672</v>
      </c>
      <c r="AA16" s="16" t="str">
        <f>IF(Table_Styles[[#This Row],[MT]]&lt;&gt;"",Table_Styles[[#This Row],[MT]],IF(Table_Styles[[#This Row],[MT Default]]&lt;&gt;"",Table_Styles[[#This Row],[MT Default]],""))</f>
        <v>20px</v>
      </c>
      <c r="AB16" s="36"/>
      <c r="AC16" s="36"/>
      <c r="AD16" s="16" t="str">
        <f>IF(Table_Styles[[#This Row],[MR]]&lt;&gt;"",Table_Styles[[#This Row],[MR]],IF(Table_Styles[[#This Row],[MR Default]]&lt;&gt;"",Table_Styles[[#This Row],[MR Default]],""))</f>
        <v/>
      </c>
      <c r="AE16" s="36"/>
      <c r="AF16" s="36">
        <v>0</v>
      </c>
      <c r="AG16" s="16">
        <f>IF(Table_Styles[[#This Row],[MB]]&lt;&gt;"",Table_Styles[[#This Row],[MB]],IF(Table_Styles[[#This Row],[MB Default]]&lt;&gt;"",Table_Styles[[#This Row],[MB Default]],""))</f>
        <v>0</v>
      </c>
      <c r="AH16" s="36"/>
      <c r="AI16" s="36"/>
      <c r="AJ16" s="16" t="str">
        <f>IF(Table_Styles[[#This Row],[ML]]&lt;&gt;"",Table_Styles[[#This Row],[ML]],IF(Table_Styles[[#This Row],[ML Default]]&lt;&gt;"",Table_Styles[[#This Row],[ML Default]],""))</f>
        <v/>
      </c>
      <c r="AK16" s="36"/>
      <c r="AL16" s="36"/>
      <c r="AM16" s="16" t="str">
        <f>IF(Table_Styles[[#This Row],[PT]]&lt;&gt;"",Table_Styles[[#This Row],[PT]],IF(Table_Styles[[#This Row],[PT Default]]&lt;&gt;"",Table_Styles[[#This Row],[PT Default]],""))</f>
        <v/>
      </c>
      <c r="AN16" s="36"/>
      <c r="AO16" s="36"/>
      <c r="AP16" s="16" t="str">
        <f>IF(Table_Styles[[#This Row],[PR]]&lt;&gt;"",Table_Styles[[#This Row],[PR]],IF(Table_Styles[[#This Row],[PR Default]]&lt;&gt;"",Table_Styles[[#This Row],[PR Default]],""))</f>
        <v/>
      </c>
      <c r="AQ16" s="36"/>
      <c r="AR16" s="36"/>
      <c r="AS16" s="16" t="str">
        <f>IF(Table_Styles[[#This Row],[PB]]&lt;&gt;"",Table_Styles[[#This Row],[PB]],IF(Table_Styles[[#This Row],[PB Default]]&lt;&gt;"",Table_Styles[[#This Row],[PB Default]],""))</f>
        <v/>
      </c>
      <c r="AT16" s="36"/>
      <c r="AU16" s="36"/>
      <c r="AV16" s="16" t="str">
        <f>IF(Table_Styles[[#This Row],[PL]]&lt;&gt;"",Table_Styles[[#This Row],[PL]],IF(Table_Styles[[#This Row],[PL Default]]&lt;&gt;"",Table_Styles[[#This Row],[PL Default]],""))</f>
        <v/>
      </c>
      <c r="AW16" s="36"/>
      <c r="AX16" s="36"/>
      <c r="AY16" s="16" t="str">
        <f>IF(Table_Styles[[#This Row],[BT]]&lt;&gt;"",Table_Styles[[#This Row],[BT]],IF(Table_Styles[[#This Row],[BT Default]]&lt;&gt;"",Table_Styles[[#This Row],[BT Default]],""))</f>
        <v/>
      </c>
      <c r="AZ16" s="36"/>
      <c r="BA16" s="36"/>
      <c r="BB16" s="16" t="str">
        <f>IF(Table_Styles[[#This Row],[BR]]&lt;&gt;"",Table_Styles[[#This Row],[BR]],IF(Table_Styles[[#This Row],[BR Default]]&lt;&gt;"",Table_Styles[[#This Row],[BR Default]],""))</f>
        <v/>
      </c>
      <c r="BC16" s="36"/>
      <c r="BD16" s="36"/>
      <c r="BE16" s="16" t="str">
        <f>IF(Table_Styles[[#This Row],[BB]]&lt;&gt;"",Table_Styles[[#This Row],[BB]],IF(Table_Styles[[#This Row],[BB Default]]&lt;&gt;"",Table_Styles[[#This Row],[BB Default]],""))</f>
        <v/>
      </c>
      <c r="BF16" s="36"/>
      <c r="BG16" s="36"/>
      <c r="BH16" s="16" t="str">
        <f>IF(Table_Styles[[#This Row],[BL]]&lt;&gt;"",Table_Styles[[#This Row],[BL]],IF(Table_Styles[[#This Row],[BL Default]]&lt;&gt;"",Table_Styles[[#This Row],[BL Default]],""))</f>
        <v/>
      </c>
      <c r="BI16" s="36"/>
      <c r="BJ16" s="36"/>
      <c r="BK16" s="16" t="str">
        <f>IF(Table_Styles[[#This Row],[Width]]&lt;&gt;"",Table_Styles[[#This Row],[Width]],IF(Table_Styles[[#This Row],[Width Default]]&lt;&gt;"",Table_Styles[[#This Row],[Width Default]],""))</f>
        <v/>
      </c>
      <c r="BL16" s="36"/>
      <c r="BM16" s="36"/>
      <c r="BN16" s="16" t="str">
        <f>IF(Table_Styles[[#This Row],[Height]]&lt;&gt;"",Table_Styles[[#This Row],[Height]],IF(Table_Styles[[#This Row],[Height Default]]&lt;&gt;"",Table_Styles[[#This Row],[Height Default]],""))</f>
        <v/>
      </c>
      <c r="BO16" s="16"/>
      <c r="BP16" s="16"/>
      <c r="BQ16" s="16" t="str">
        <f>IF(Table_Styles[[#This Row],[Top]]&lt;&gt;"",Table_Styles[[#This Row],[Top]],IF(Table_Styles[[#This Row],[Top Default]]&lt;&gt;"",Table_Styles[[#This Row],[Top Default]],""))</f>
        <v/>
      </c>
      <c r="BR16" s="16"/>
      <c r="BS16" s="16"/>
      <c r="BT16" s="16" t="str">
        <f>IF(Table_Styles[[#This Row],[Right]]&lt;&gt;"",Table_Styles[[#This Row],[Right]],IF(Table_Styles[[#This Row],[Right Default]]&lt;&gt;"",Table_Styles[[#This Row],[Right Default]],""))</f>
        <v/>
      </c>
      <c r="BU16" s="16"/>
      <c r="BV16" s="16"/>
      <c r="BW16" s="16" t="str">
        <f>IF(Table_Styles[[#This Row],[Bottom]]&lt;&gt;"",Table_Styles[[#This Row],[Bottom]],IF(Table_Styles[[#This Row],[Bottom Default]]&lt;&gt;"",Table_Styles[[#This Row],[Bottom Default]],""))</f>
        <v/>
      </c>
      <c r="BX16" s="16"/>
      <c r="BY16" s="16"/>
      <c r="BZ16" s="16" t="str">
        <f>IF(Table_Styles[[#This Row],[Left]]&lt;&gt;"",Table_Styles[[#This Row],[Left]],IF(Table_Styles[[#This Row],[Left Default]]&lt;&gt;"",Table_Styles[[#This Row],[Left Default]],""))</f>
        <v/>
      </c>
      <c r="CA16" s="36"/>
      <c r="CB16" s="18" t="str">
        <f>IF(AND(Table_Styles[[#This Row],[Selector]]&lt;&gt;"",Table_Styles[[#This Row],[Font Family Used]]&lt;&gt;"",Table_Styles[[#This Row],[Font Weight Used]]&lt;&gt;""),Table_Styles[[#This Row],[Font Family Used]]&amp;" "&amp;Table_Styles[[#This Row],[Font Weight Used]],"")</f>
        <v>Montserrat 400</v>
      </c>
      <c r="CC16" s="18" t="str">
        <f ca="1">IF(AND(Table_Styles[[#This Row],[Selector]],COUNTIF(OFFSET(CC:CC,0,0,ROW()-1,1),"="&amp;Table_Styles[[#This Row],[Font]])=0),Table_Styles[[#This Row],[Font]],"")</f>
        <v/>
      </c>
      <c r="CD16" s="18" t="str">
        <f ca="1">IF(Table_Styles[[#This Row],[Unique Font]]&lt;&gt;"",
"{""fontFamily"":"""&amp;Table_Styles[[#This Row],[Font Family Used]]&amp;""",""fontWeight"":"&amp;Table_Styles[[#This Row],[Font Weight Used]]&amp;"}","")</f>
        <v/>
      </c>
      <c r="CE1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20px;margin-bottom: 0</v>
      </c>
      <c r="CF16" s="18" t="str">
        <f>IF(AND(Table_Styles[[#This Row],[Selector]]&lt;&gt;"", Table_Styles[[#This Row],[Config Properties]]&lt;&gt;""),
Table_Styles[[#This Row],[Selector]]&amp;" { "&amp;Table_Styles[[#This Row],[Config Properties]]&amp;" }","")</f>
        <v>section h3 { font-family: 'Montserrat';font-size: 24px;font-weight: 400;margin-top: 20px;margin-bottom: 0 }</v>
      </c>
      <c r="CG16" s="18" t="str">
        <f xml:space="preserve">
SUBSTITUTE(SUBSTITUTE(SUBSTITUTE(SUBSTITUTE(SUBSTITUTE(SUBSTITUTE(SUBSTITUTE(SUBSTITUTE(Table_Styles[[#This Row],[Config]],
" {","{"),
"{ ","{"),
" }","}"),
"} ","}"),
" ,",","),
", ",","),
" :",":"),
": ",":")</f>
        <v>section h3{font-family:'Montserrat';font-size:24px;font-weight:400;margin-top:20px;margin-bottom:0}</v>
      </c>
    </row>
    <row r="17" spans="2:85" ht="21" customHeight="1">
      <c r="B17" s="18" t="s">
        <v>25</v>
      </c>
      <c r="C17" s="39" t="s">
        <v>692</v>
      </c>
      <c r="D17" s="36"/>
      <c r="E17" s="36" t="str">
        <f>Settings_Styling_Font_Headings</f>
        <v>Montserrat</v>
      </c>
      <c r="F17" s="16" t="str">
        <f>IF(Table_Styles[[#This Row],[Font Family]]&lt;&gt;"",Table_Styles[[#This Row],[Font Family]],IF(Table_Styles[[#This Row],[Font Family Default]]&lt;&gt;"",Table_Styles[[#This Row],[Font Family Default]],""))</f>
        <v>Montserrat</v>
      </c>
      <c r="G17" s="36"/>
      <c r="H17" s="36" t="s">
        <v>681</v>
      </c>
      <c r="I17" s="16" t="str">
        <f>IF(Table_Styles[[#This Row],[Font Size]]&lt;&gt;"",Table_Styles[[#This Row],[Font Size]],IF(Table_Styles[[#This Row],[Font Size Default]]&lt;&gt;"",Table_Styles[[#This Row],[Font Size Default]],""))</f>
        <v>20px</v>
      </c>
      <c r="J17" s="36"/>
      <c r="K17" s="36">
        <v>400</v>
      </c>
      <c r="L17" s="16">
        <f>IF(Table_Styles[[#This Row],[Font Weight]]&lt;&gt;"",Table_Styles[[#This Row],[Font Weight]],IF(Table_Styles[[#This Row],[Font Weight Default]]&lt;&gt;"",Table_Styles[[#This Row],[Font Weight Default]],""))</f>
        <v>400</v>
      </c>
      <c r="M17" s="36"/>
      <c r="N17" s="36"/>
      <c r="O17" s="16" t="str">
        <f>IF(Table_Styles[[#This Row],[Colour]]&lt;&gt;"",Table_Styles[[#This Row],[Colour]],IF(Table_Styles[[#This Row],[Colour Default]]&lt;&gt;"",Table_Styles[[#This Row],[Colour Default]],""))</f>
        <v/>
      </c>
      <c r="P17" s="36"/>
      <c r="Q17" s="36"/>
      <c r="R17" s="16" t="str">
        <f>IF(Table_Styles[[#This Row],[Background]]&lt;&gt;"",Table_Styles[[#This Row],[Background]],IF(Table_Styles[[#This Row],[Background Default]]&lt;&gt;"",Table_Styles[[#This Row],[Background Default]],""))</f>
        <v/>
      </c>
      <c r="S17" s="36"/>
      <c r="T17" s="36"/>
      <c r="U17" s="16" t="str">
        <f>IF(Table_Styles[[#This Row],[Border]]&lt;&gt;"",Table_Styles[[#This Row],[Border]],IF(Table_Styles[[#This Row],[Border Default]]&lt;&gt;"",Table_Styles[[#This Row],[Border Default]],""))</f>
        <v/>
      </c>
      <c r="V17" s="36"/>
      <c r="W17" s="36"/>
      <c r="X17" s="16" t="str">
        <f>IF(Table_Styles[[#This Row],[Border Radius]]&lt;&gt;"",Table_Styles[[#This Row],[Border Radius]],IF(Table_Styles[[#This Row],[Border Radius Default]]&lt;&gt;"",Table_Styles[[#This Row],[Border Radius Default]],""))</f>
        <v/>
      </c>
      <c r="Y17" s="36"/>
      <c r="Z17" s="36">
        <v>0</v>
      </c>
      <c r="AA17" s="16">
        <f>IF(Table_Styles[[#This Row],[MT]]&lt;&gt;"",Table_Styles[[#This Row],[MT]],IF(Table_Styles[[#This Row],[MT Default]]&lt;&gt;"",Table_Styles[[#This Row],[MT Default]],""))</f>
        <v>0</v>
      </c>
      <c r="AB17" s="36"/>
      <c r="AC17" s="36"/>
      <c r="AD17" s="16" t="str">
        <f>IF(Table_Styles[[#This Row],[MR]]&lt;&gt;"",Table_Styles[[#This Row],[MR]],IF(Table_Styles[[#This Row],[MR Default]]&lt;&gt;"",Table_Styles[[#This Row],[MR Default]],""))</f>
        <v/>
      </c>
      <c r="AE17" s="36"/>
      <c r="AF17" s="36">
        <v>0</v>
      </c>
      <c r="AG17" s="16">
        <f>IF(Table_Styles[[#This Row],[MB]]&lt;&gt;"",Table_Styles[[#This Row],[MB]],IF(Table_Styles[[#This Row],[MB Default]]&lt;&gt;"",Table_Styles[[#This Row],[MB Default]],""))</f>
        <v>0</v>
      </c>
      <c r="AH17" s="36"/>
      <c r="AI17" s="36"/>
      <c r="AJ17" s="16" t="str">
        <f>IF(Table_Styles[[#This Row],[ML]]&lt;&gt;"",Table_Styles[[#This Row],[ML]],IF(Table_Styles[[#This Row],[ML Default]]&lt;&gt;"",Table_Styles[[#This Row],[ML Default]],""))</f>
        <v/>
      </c>
      <c r="AK17" s="36"/>
      <c r="AL17" s="36"/>
      <c r="AM17" s="16" t="str">
        <f>IF(Table_Styles[[#This Row],[PT]]&lt;&gt;"",Table_Styles[[#This Row],[PT]],IF(Table_Styles[[#This Row],[PT Default]]&lt;&gt;"",Table_Styles[[#This Row],[PT Default]],""))</f>
        <v/>
      </c>
      <c r="AN17" s="36"/>
      <c r="AO17" s="36"/>
      <c r="AP17" s="16" t="str">
        <f>IF(Table_Styles[[#This Row],[PR]]&lt;&gt;"",Table_Styles[[#This Row],[PR]],IF(Table_Styles[[#This Row],[PR Default]]&lt;&gt;"",Table_Styles[[#This Row],[PR Default]],""))</f>
        <v/>
      </c>
      <c r="AQ17" s="36"/>
      <c r="AR17" s="36"/>
      <c r="AS17" s="16" t="str">
        <f>IF(Table_Styles[[#This Row],[PB]]&lt;&gt;"",Table_Styles[[#This Row],[PB]],IF(Table_Styles[[#This Row],[PB Default]]&lt;&gt;"",Table_Styles[[#This Row],[PB Default]],""))</f>
        <v/>
      </c>
      <c r="AT17" s="36"/>
      <c r="AU17" s="36"/>
      <c r="AV17" s="16" t="str">
        <f>IF(Table_Styles[[#This Row],[PL]]&lt;&gt;"",Table_Styles[[#This Row],[PL]],IF(Table_Styles[[#This Row],[PL Default]]&lt;&gt;"",Table_Styles[[#This Row],[PL Default]],""))</f>
        <v/>
      </c>
      <c r="AW17" s="36"/>
      <c r="AX17" s="36"/>
      <c r="AY17" s="16" t="str">
        <f>IF(Table_Styles[[#This Row],[BT]]&lt;&gt;"",Table_Styles[[#This Row],[BT]],IF(Table_Styles[[#This Row],[BT Default]]&lt;&gt;"",Table_Styles[[#This Row],[BT Default]],""))</f>
        <v/>
      </c>
      <c r="AZ17" s="36"/>
      <c r="BA17" s="36"/>
      <c r="BB17" s="16" t="str">
        <f>IF(Table_Styles[[#This Row],[BR]]&lt;&gt;"",Table_Styles[[#This Row],[BR]],IF(Table_Styles[[#This Row],[BR Default]]&lt;&gt;"",Table_Styles[[#This Row],[BR Default]],""))</f>
        <v/>
      </c>
      <c r="BC17" s="36"/>
      <c r="BD17" s="36"/>
      <c r="BE17" s="16" t="str">
        <f>IF(Table_Styles[[#This Row],[BB]]&lt;&gt;"",Table_Styles[[#This Row],[BB]],IF(Table_Styles[[#This Row],[BB Default]]&lt;&gt;"",Table_Styles[[#This Row],[BB Default]],""))</f>
        <v/>
      </c>
      <c r="BF17" s="36"/>
      <c r="BG17" s="36"/>
      <c r="BH17" s="16" t="str">
        <f>IF(Table_Styles[[#This Row],[BL]]&lt;&gt;"",Table_Styles[[#This Row],[BL]],IF(Table_Styles[[#This Row],[BL Default]]&lt;&gt;"",Table_Styles[[#This Row],[BL Default]],""))</f>
        <v/>
      </c>
      <c r="BI17" s="36"/>
      <c r="BJ17" s="36"/>
      <c r="BK17" s="16" t="str">
        <f>IF(Table_Styles[[#This Row],[Width]]&lt;&gt;"",Table_Styles[[#This Row],[Width]],IF(Table_Styles[[#This Row],[Width Default]]&lt;&gt;"",Table_Styles[[#This Row],[Width Default]],""))</f>
        <v/>
      </c>
      <c r="BL17" s="36"/>
      <c r="BM17" s="36"/>
      <c r="BN17" s="16" t="str">
        <f>IF(Table_Styles[[#This Row],[Height]]&lt;&gt;"",Table_Styles[[#This Row],[Height]],IF(Table_Styles[[#This Row],[Height Default]]&lt;&gt;"",Table_Styles[[#This Row],[Height Default]],""))</f>
        <v/>
      </c>
      <c r="BO17" s="16"/>
      <c r="BP17" s="16"/>
      <c r="BQ17" s="16" t="str">
        <f>IF(Table_Styles[[#This Row],[Top]]&lt;&gt;"",Table_Styles[[#This Row],[Top]],IF(Table_Styles[[#This Row],[Top Default]]&lt;&gt;"",Table_Styles[[#This Row],[Top Default]],""))</f>
        <v/>
      </c>
      <c r="BR17" s="16"/>
      <c r="BS17" s="16"/>
      <c r="BT17" s="16" t="str">
        <f>IF(Table_Styles[[#This Row],[Right]]&lt;&gt;"",Table_Styles[[#This Row],[Right]],IF(Table_Styles[[#This Row],[Right Default]]&lt;&gt;"",Table_Styles[[#This Row],[Right Default]],""))</f>
        <v/>
      </c>
      <c r="BU17" s="16"/>
      <c r="BV17" s="16"/>
      <c r="BW17" s="16" t="str">
        <f>IF(Table_Styles[[#This Row],[Bottom]]&lt;&gt;"",Table_Styles[[#This Row],[Bottom]],IF(Table_Styles[[#This Row],[Bottom Default]]&lt;&gt;"",Table_Styles[[#This Row],[Bottom Default]],""))</f>
        <v/>
      </c>
      <c r="BX17" s="16"/>
      <c r="BY17" s="16"/>
      <c r="BZ17" s="16" t="str">
        <f>IF(Table_Styles[[#This Row],[Left]]&lt;&gt;"",Table_Styles[[#This Row],[Left]],IF(Table_Styles[[#This Row],[Left Default]]&lt;&gt;"",Table_Styles[[#This Row],[Left Default]],""))</f>
        <v/>
      </c>
      <c r="CA17" s="36"/>
      <c r="CB17" s="18" t="str">
        <f>IF(AND(Table_Styles[[#This Row],[Selector]]&lt;&gt;"",Table_Styles[[#This Row],[Font Family Used]]&lt;&gt;"",Table_Styles[[#This Row],[Font Weight Used]]&lt;&gt;""),Table_Styles[[#This Row],[Font Family Used]]&amp;" "&amp;Table_Styles[[#This Row],[Font Weight Used]],"")</f>
        <v>Montserrat 400</v>
      </c>
      <c r="CC17" s="18" t="str">
        <f ca="1">IF(AND(Table_Styles[[#This Row],[Selector]],COUNTIF(OFFSET(CC:CC,0,0,ROW()-1,1),"="&amp;Table_Styles[[#This Row],[Font]])=0),Table_Styles[[#This Row],[Font]],"")</f>
        <v/>
      </c>
      <c r="CD17" s="18" t="str">
        <f ca="1">IF(Table_Styles[[#This Row],[Unique Font]]&lt;&gt;"",
"{""fontFamily"":"""&amp;Table_Styles[[#This Row],[Font Family Used]]&amp;""",""fontWeight"":"&amp;Table_Styles[[#This Row],[Font Weight Used]]&amp;"}","")</f>
        <v/>
      </c>
      <c r="CE1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20px;font-weight: 400;margin-top: 0;margin-bottom: 0</v>
      </c>
      <c r="CF17" s="18" t="str">
        <f>IF(AND(Table_Styles[[#This Row],[Selector]]&lt;&gt;"", Table_Styles[[#This Row],[Config Properties]]&lt;&gt;""),
Table_Styles[[#This Row],[Selector]]&amp;" { "&amp;Table_Styles[[#This Row],[Config Properties]]&amp;" }","")</f>
        <v>section h4 { font-family: 'Montserrat';font-size: 20px;font-weight: 400;margin-top: 0;margin-bottom: 0 }</v>
      </c>
      <c r="CG17" s="18" t="str">
        <f xml:space="preserve">
SUBSTITUTE(SUBSTITUTE(SUBSTITUTE(SUBSTITUTE(SUBSTITUTE(SUBSTITUTE(SUBSTITUTE(SUBSTITUTE(Table_Styles[[#This Row],[Config]],
" {","{"),
"{ ","{"),
" }","}"),
"} ","}"),
" ,",","),
", ",","),
" :",":"),
": ",":")</f>
        <v>section h4{font-family:'Montserrat';font-size:20px;font-weight:400;margin-top:0;margin-bottom:0}</v>
      </c>
    </row>
    <row r="18" spans="2:85" ht="21" customHeight="1">
      <c r="B18" s="18" t="s">
        <v>26</v>
      </c>
      <c r="C18" s="39" t="s">
        <v>693</v>
      </c>
      <c r="D18" s="36"/>
      <c r="E18" s="36" t="str">
        <f>Settings_Styling_Font_Body_Text</f>
        <v>Nunito</v>
      </c>
      <c r="F18" s="16" t="str">
        <f>IF(Table_Styles[[#This Row],[Font Family]]&lt;&gt;"",Table_Styles[[#This Row],[Font Family]],IF(Table_Styles[[#This Row],[Font Family Default]]&lt;&gt;"",Table_Styles[[#This Row],[Font Family Default]],""))</f>
        <v>Nunito</v>
      </c>
      <c r="G18" s="36"/>
      <c r="H18" s="93" t="s">
        <v>664</v>
      </c>
      <c r="I18" s="16" t="str">
        <f>IF(Table_Styles[[#This Row],[Font Size]]&lt;&gt;"",Table_Styles[[#This Row],[Font Size]],IF(Table_Styles[[#This Row],[Font Size Default]]&lt;&gt;"",Table_Styles[[#This Row],[Font Size Default]],""))</f>
        <v>15px</v>
      </c>
      <c r="J18" s="36"/>
      <c r="K18" s="36">
        <f>Settings_Styling_Font_Weight_Body_Text</f>
        <v>300</v>
      </c>
      <c r="L18" s="16">
        <f>IF(Table_Styles[[#This Row],[Font Weight]]&lt;&gt;"",Table_Styles[[#This Row],[Font Weight]],IF(Table_Styles[[#This Row],[Font Weight Default]]&lt;&gt;"",Table_Styles[[#This Row],[Font Weight Default]],""))</f>
        <v>300</v>
      </c>
      <c r="M18" s="36"/>
      <c r="N18" s="36"/>
      <c r="O18" s="16" t="str">
        <f>IF(Table_Styles[[#This Row],[Colour]]&lt;&gt;"",Table_Styles[[#This Row],[Colour]],IF(Table_Styles[[#This Row],[Colour Default]]&lt;&gt;"",Table_Styles[[#This Row],[Colour Default]],""))</f>
        <v/>
      </c>
      <c r="P18" s="36"/>
      <c r="Q18" s="36"/>
      <c r="R18" s="16" t="str">
        <f>IF(Table_Styles[[#This Row],[Background]]&lt;&gt;"",Table_Styles[[#This Row],[Background]],IF(Table_Styles[[#This Row],[Background Default]]&lt;&gt;"",Table_Styles[[#This Row],[Background Default]],""))</f>
        <v/>
      </c>
      <c r="S18" s="36"/>
      <c r="T18" s="36"/>
      <c r="U18" s="16" t="str">
        <f>IF(Table_Styles[[#This Row],[Border]]&lt;&gt;"",Table_Styles[[#This Row],[Border]],IF(Table_Styles[[#This Row],[Border Default]]&lt;&gt;"",Table_Styles[[#This Row],[Border Default]],""))</f>
        <v/>
      </c>
      <c r="V18" s="36"/>
      <c r="W18" s="36"/>
      <c r="X18" s="16" t="str">
        <f>IF(Table_Styles[[#This Row],[Border Radius]]&lt;&gt;"",Table_Styles[[#This Row],[Border Radius]],IF(Table_Styles[[#This Row],[Border Radius Default]]&lt;&gt;"",Table_Styles[[#This Row],[Border Radius Default]],""))</f>
        <v/>
      </c>
      <c r="Y18" s="36"/>
      <c r="Z18" s="36" t="s">
        <v>694</v>
      </c>
      <c r="AA18" s="16" t="str">
        <f>IF(Table_Styles[[#This Row],[MT]]&lt;&gt;"",Table_Styles[[#This Row],[MT]],IF(Table_Styles[[#This Row],[MT Default]]&lt;&gt;"",Table_Styles[[#This Row],[MT Default]],""))</f>
        <v>5px</v>
      </c>
      <c r="AB18" s="36"/>
      <c r="AC18" s="36"/>
      <c r="AD18" s="16" t="str">
        <f>IF(Table_Styles[[#This Row],[MR]]&lt;&gt;"",Table_Styles[[#This Row],[MR]],IF(Table_Styles[[#This Row],[MR Default]]&lt;&gt;"",Table_Styles[[#This Row],[MR Default]],""))</f>
        <v/>
      </c>
      <c r="AE18" s="36"/>
      <c r="AF18" s="36" t="s">
        <v>694</v>
      </c>
      <c r="AG18" s="16" t="str">
        <f>IF(Table_Styles[[#This Row],[MB]]&lt;&gt;"",Table_Styles[[#This Row],[MB]],IF(Table_Styles[[#This Row],[MB Default]]&lt;&gt;"",Table_Styles[[#This Row],[MB Default]],""))</f>
        <v>5px</v>
      </c>
      <c r="AH18" s="36"/>
      <c r="AI18" s="36"/>
      <c r="AJ18" s="16" t="str">
        <f>IF(Table_Styles[[#This Row],[ML]]&lt;&gt;"",Table_Styles[[#This Row],[ML]],IF(Table_Styles[[#This Row],[ML Default]]&lt;&gt;"",Table_Styles[[#This Row],[ML Default]],""))</f>
        <v/>
      </c>
      <c r="AK18" s="36"/>
      <c r="AL18" s="36"/>
      <c r="AM18" s="16" t="str">
        <f>IF(Table_Styles[[#This Row],[PT]]&lt;&gt;"",Table_Styles[[#This Row],[PT]],IF(Table_Styles[[#This Row],[PT Default]]&lt;&gt;"",Table_Styles[[#This Row],[PT Default]],""))</f>
        <v/>
      </c>
      <c r="AN18" s="36"/>
      <c r="AO18" s="36"/>
      <c r="AP18" s="16" t="str">
        <f>IF(Table_Styles[[#This Row],[PR]]&lt;&gt;"",Table_Styles[[#This Row],[PR]],IF(Table_Styles[[#This Row],[PR Default]]&lt;&gt;"",Table_Styles[[#This Row],[PR Default]],""))</f>
        <v/>
      </c>
      <c r="AQ18" s="36"/>
      <c r="AR18" s="36"/>
      <c r="AS18" s="16" t="str">
        <f>IF(Table_Styles[[#This Row],[PB]]&lt;&gt;"",Table_Styles[[#This Row],[PB]],IF(Table_Styles[[#This Row],[PB Default]]&lt;&gt;"",Table_Styles[[#This Row],[PB Default]],""))</f>
        <v/>
      </c>
      <c r="AT18" s="36"/>
      <c r="AU18" s="36"/>
      <c r="AV18" s="16" t="str">
        <f>IF(Table_Styles[[#This Row],[PL]]&lt;&gt;"",Table_Styles[[#This Row],[PL]],IF(Table_Styles[[#This Row],[PL Default]]&lt;&gt;"",Table_Styles[[#This Row],[PL Default]],""))</f>
        <v/>
      </c>
      <c r="AW18" s="36"/>
      <c r="AX18" s="36"/>
      <c r="AY18" s="16" t="str">
        <f>IF(Table_Styles[[#This Row],[BT]]&lt;&gt;"",Table_Styles[[#This Row],[BT]],IF(Table_Styles[[#This Row],[BT Default]]&lt;&gt;"",Table_Styles[[#This Row],[BT Default]],""))</f>
        <v/>
      </c>
      <c r="AZ18" s="36"/>
      <c r="BA18" s="36"/>
      <c r="BB18" s="16" t="str">
        <f>IF(Table_Styles[[#This Row],[BR]]&lt;&gt;"",Table_Styles[[#This Row],[BR]],IF(Table_Styles[[#This Row],[BR Default]]&lt;&gt;"",Table_Styles[[#This Row],[BR Default]],""))</f>
        <v/>
      </c>
      <c r="BC18" s="36"/>
      <c r="BD18" s="36"/>
      <c r="BE18" s="16" t="str">
        <f>IF(Table_Styles[[#This Row],[BB]]&lt;&gt;"",Table_Styles[[#This Row],[BB]],IF(Table_Styles[[#This Row],[BB Default]]&lt;&gt;"",Table_Styles[[#This Row],[BB Default]],""))</f>
        <v/>
      </c>
      <c r="BF18" s="36"/>
      <c r="BG18" s="36"/>
      <c r="BH18" s="16" t="str">
        <f>IF(Table_Styles[[#This Row],[BL]]&lt;&gt;"",Table_Styles[[#This Row],[BL]],IF(Table_Styles[[#This Row],[BL Default]]&lt;&gt;"",Table_Styles[[#This Row],[BL Default]],""))</f>
        <v/>
      </c>
      <c r="BI18" s="36"/>
      <c r="BJ18" s="36"/>
      <c r="BK18" s="16" t="str">
        <f>IF(Table_Styles[[#This Row],[Width]]&lt;&gt;"",Table_Styles[[#This Row],[Width]],IF(Table_Styles[[#This Row],[Width Default]]&lt;&gt;"",Table_Styles[[#This Row],[Width Default]],""))</f>
        <v/>
      </c>
      <c r="BL18" s="36"/>
      <c r="BM18" s="36"/>
      <c r="BN18" s="16" t="str">
        <f>IF(Table_Styles[[#This Row],[Height]]&lt;&gt;"",Table_Styles[[#This Row],[Height]],IF(Table_Styles[[#This Row],[Height Default]]&lt;&gt;"",Table_Styles[[#This Row],[Height Default]],""))</f>
        <v/>
      </c>
      <c r="BO18" s="16"/>
      <c r="BP18" s="16"/>
      <c r="BQ18" s="16" t="str">
        <f>IF(Table_Styles[[#This Row],[Top]]&lt;&gt;"",Table_Styles[[#This Row],[Top]],IF(Table_Styles[[#This Row],[Top Default]]&lt;&gt;"",Table_Styles[[#This Row],[Top Default]],""))</f>
        <v/>
      </c>
      <c r="BR18" s="16"/>
      <c r="BS18" s="16"/>
      <c r="BT18" s="16" t="str">
        <f>IF(Table_Styles[[#This Row],[Right]]&lt;&gt;"",Table_Styles[[#This Row],[Right]],IF(Table_Styles[[#This Row],[Right Default]]&lt;&gt;"",Table_Styles[[#This Row],[Right Default]],""))</f>
        <v/>
      </c>
      <c r="BU18" s="16"/>
      <c r="BV18" s="16"/>
      <c r="BW18" s="16" t="str">
        <f>IF(Table_Styles[[#This Row],[Bottom]]&lt;&gt;"",Table_Styles[[#This Row],[Bottom]],IF(Table_Styles[[#This Row],[Bottom Default]]&lt;&gt;"",Table_Styles[[#This Row],[Bottom Default]],""))</f>
        <v/>
      </c>
      <c r="BX18" s="16"/>
      <c r="BY18" s="16"/>
      <c r="BZ18" s="16" t="str">
        <f>IF(Table_Styles[[#This Row],[Left]]&lt;&gt;"",Table_Styles[[#This Row],[Left]],IF(Table_Styles[[#This Row],[Left Default]]&lt;&gt;"",Table_Styles[[#This Row],[Left Default]],""))</f>
        <v/>
      </c>
      <c r="CA18" s="36"/>
      <c r="CB18" s="18" t="str">
        <f>IF(AND(Table_Styles[[#This Row],[Selector]]&lt;&gt;"",Table_Styles[[#This Row],[Font Family Used]]&lt;&gt;"",Table_Styles[[#This Row],[Font Weight Used]]&lt;&gt;""),Table_Styles[[#This Row],[Font Family Used]]&amp;" "&amp;Table_Styles[[#This Row],[Font Weight Used]],"")</f>
        <v>Nunito 300</v>
      </c>
      <c r="CC18" s="18" t="str">
        <f ca="1">IF(AND(Table_Styles[[#This Row],[Selector]],COUNTIF(OFFSET(CC:CC,0,0,ROW()-1,1),"="&amp;Table_Styles[[#This Row],[Font]])=0),Table_Styles[[#This Row],[Font]],"")</f>
        <v/>
      </c>
      <c r="CD18" s="18" t="str">
        <f ca="1">IF(Table_Styles[[#This Row],[Unique Font]]&lt;&gt;"",
"{""fontFamily"":"""&amp;Table_Styles[[#This Row],[Font Family Used]]&amp;""",""fontWeight"":"&amp;Table_Styles[[#This Row],[Font Weight Used]]&amp;"}","")</f>
        <v/>
      </c>
      <c r="CE1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300;margin-top: 5px;margin-bottom: 5px</v>
      </c>
      <c r="CF18" s="18" t="str">
        <f>IF(AND(Table_Styles[[#This Row],[Selector]]&lt;&gt;"", Table_Styles[[#This Row],[Config Properties]]&lt;&gt;""),
Table_Styles[[#This Row],[Selector]]&amp;" { "&amp;Table_Styles[[#This Row],[Config Properties]]&amp;" }","")</f>
        <v>section p { font-family: 'Nunito';font-size: 15px;font-weight: 300;margin-top: 5px;margin-bottom: 5px }</v>
      </c>
      <c r="CG18" s="18" t="str">
        <f xml:space="preserve">
SUBSTITUTE(SUBSTITUTE(SUBSTITUTE(SUBSTITUTE(SUBSTITUTE(SUBSTITUTE(SUBSTITUTE(SUBSTITUTE(Table_Styles[[#This Row],[Config]],
" {","{"),
"{ ","{"),
" }","}"),
"} ","}"),
" ,",","),
", ",","),
" :",":"),
": ",":")</f>
        <v>section p{font-family:'Nunito';font-size:15px;font-weight:300;margin-top:5px;margin-bottom:5px}</v>
      </c>
    </row>
    <row r="19" spans="2:85" ht="29.25" thickBot="1">
      <c r="B19" s="19" t="s">
        <v>695</v>
      </c>
      <c r="C19" s="19"/>
      <c r="D19" s="35"/>
      <c r="E19" s="35"/>
      <c r="F19" s="19" t="str">
        <f>IF(Table_Styles[[#This Row],[Font Family]]&lt;&gt;"",Table_Styles[[#This Row],[Font Family]],IF(Table_Styles[[#This Row],[Font Family Default]]&lt;&gt;"",Table_Styles[[#This Row],[Font Family Default]],""))</f>
        <v/>
      </c>
      <c r="G19" s="35"/>
      <c r="H19" s="35"/>
      <c r="I19" s="19" t="str">
        <f>IF(Table_Styles[[#This Row],[Font Size]]&lt;&gt;"",Table_Styles[[#This Row],[Font Size]],IF(Table_Styles[[#This Row],[Font Size Default]]&lt;&gt;"",Table_Styles[[#This Row],[Font Size Default]],""))</f>
        <v/>
      </c>
      <c r="J19" s="35"/>
      <c r="K19" s="35"/>
      <c r="L19" s="19" t="str">
        <f>IF(Table_Styles[[#This Row],[Font Weight]]&lt;&gt;"",Table_Styles[[#This Row],[Font Weight]],IF(Table_Styles[[#This Row],[Font Weight Default]]&lt;&gt;"",Table_Styles[[#This Row],[Font Weight Default]],""))</f>
        <v/>
      </c>
      <c r="M19" s="35"/>
      <c r="N19" s="35"/>
      <c r="O19" s="19" t="str">
        <f>IF(Table_Styles[[#This Row],[Colour]]&lt;&gt;"",Table_Styles[[#This Row],[Colour]],IF(Table_Styles[[#This Row],[Colour Default]]&lt;&gt;"",Table_Styles[[#This Row],[Colour Default]],""))</f>
        <v/>
      </c>
      <c r="P19" s="35"/>
      <c r="Q19" s="35"/>
      <c r="R19" s="19" t="str">
        <f>IF(Table_Styles[[#This Row],[Background]]&lt;&gt;"",Table_Styles[[#This Row],[Background]],IF(Table_Styles[[#This Row],[Background Default]]&lt;&gt;"",Table_Styles[[#This Row],[Background Default]],""))</f>
        <v/>
      </c>
      <c r="S19" s="35"/>
      <c r="T19" s="35"/>
      <c r="U19" s="19" t="str">
        <f>IF(Table_Styles[[#This Row],[Border]]&lt;&gt;"",Table_Styles[[#This Row],[Border]],IF(Table_Styles[[#This Row],[Border Default]]&lt;&gt;"",Table_Styles[[#This Row],[Border Default]],""))</f>
        <v/>
      </c>
      <c r="V19" s="35"/>
      <c r="W19" s="35"/>
      <c r="X19" s="19" t="str">
        <f>IF(Table_Styles[[#This Row],[Border Radius]]&lt;&gt;"",Table_Styles[[#This Row],[Border Radius]],IF(Table_Styles[[#This Row],[Border Radius Default]]&lt;&gt;"",Table_Styles[[#This Row],[Border Radius Default]],""))</f>
        <v/>
      </c>
      <c r="Y19" s="35"/>
      <c r="Z19" s="35"/>
      <c r="AA19" s="19" t="str">
        <f>IF(Table_Styles[[#This Row],[MT]]&lt;&gt;"",Table_Styles[[#This Row],[MT]],IF(Table_Styles[[#This Row],[MT Default]]&lt;&gt;"",Table_Styles[[#This Row],[MT Default]],""))</f>
        <v/>
      </c>
      <c r="AB19" s="35"/>
      <c r="AC19" s="35"/>
      <c r="AD19" s="19" t="str">
        <f>IF(Table_Styles[[#This Row],[MR]]&lt;&gt;"",Table_Styles[[#This Row],[MR]],IF(Table_Styles[[#This Row],[MR Default]]&lt;&gt;"",Table_Styles[[#This Row],[MR Default]],""))</f>
        <v/>
      </c>
      <c r="AE19" s="35"/>
      <c r="AF19" s="35"/>
      <c r="AG19" s="19" t="str">
        <f>IF(Table_Styles[[#This Row],[MB]]&lt;&gt;"",Table_Styles[[#This Row],[MB]],IF(Table_Styles[[#This Row],[MB Default]]&lt;&gt;"",Table_Styles[[#This Row],[MB Default]],""))</f>
        <v/>
      </c>
      <c r="AH19" s="35"/>
      <c r="AI19" s="35"/>
      <c r="AJ19" s="19" t="str">
        <f>IF(Table_Styles[[#This Row],[ML]]&lt;&gt;"",Table_Styles[[#This Row],[ML]],IF(Table_Styles[[#This Row],[ML Default]]&lt;&gt;"",Table_Styles[[#This Row],[ML Default]],""))</f>
        <v/>
      </c>
      <c r="AK19" s="35"/>
      <c r="AL19" s="35"/>
      <c r="AM19" s="19" t="str">
        <f>IF(Table_Styles[[#This Row],[PT]]&lt;&gt;"",Table_Styles[[#This Row],[PT]],IF(Table_Styles[[#This Row],[PT Default]]&lt;&gt;"",Table_Styles[[#This Row],[PT Default]],""))</f>
        <v/>
      </c>
      <c r="AN19" s="35"/>
      <c r="AO19" s="35"/>
      <c r="AP19" s="19" t="str">
        <f>IF(Table_Styles[[#This Row],[PR]]&lt;&gt;"",Table_Styles[[#This Row],[PR]],IF(Table_Styles[[#This Row],[PR Default]]&lt;&gt;"",Table_Styles[[#This Row],[PR Default]],""))</f>
        <v/>
      </c>
      <c r="AQ19" s="35"/>
      <c r="AR19" s="35"/>
      <c r="AS19" s="19" t="str">
        <f>IF(Table_Styles[[#This Row],[PB]]&lt;&gt;"",Table_Styles[[#This Row],[PB]],IF(Table_Styles[[#This Row],[PB Default]]&lt;&gt;"",Table_Styles[[#This Row],[PB Default]],""))</f>
        <v/>
      </c>
      <c r="AT19" s="35"/>
      <c r="AU19" s="35"/>
      <c r="AV19" s="19" t="str">
        <f>IF(Table_Styles[[#This Row],[PL]]&lt;&gt;"",Table_Styles[[#This Row],[PL]],IF(Table_Styles[[#This Row],[PL Default]]&lt;&gt;"",Table_Styles[[#This Row],[PL Default]],""))</f>
        <v/>
      </c>
      <c r="AW19" s="35"/>
      <c r="AX19" s="35"/>
      <c r="AY19" s="19" t="str">
        <f>IF(Table_Styles[[#This Row],[BT]]&lt;&gt;"",Table_Styles[[#This Row],[BT]],IF(Table_Styles[[#This Row],[BT Default]]&lt;&gt;"",Table_Styles[[#This Row],[BT Default]],""))</f>
        <v/>
      </c>
      <c r="AZ19" s="35"/>
      <c r="BA19" s="35"/>
      <c r="BB19" s="19" t="str">
        <f>IF(Table_Styles[[#This Row],[BR]]&lt;&gt;"",Table_Styles[[#This Row],[BR]],IF(Table_Styles[[#This Row],[BR Default]]&lt;&gt;"",Table_Styles[[#This Row],[BR Default]],""))</f>
        <v/>
      </c>
      <c r="BC19" s="35"/>
      <c r="BD19" s="35"/>
      <c r="BE19" s="19" t="str">
        <f>IF(Table_Styles[[#This Row],[BB]]&lt;&gt;"",Table_Styles[[#This Row],[BB]],IF(Table_Styles[[#This Row],[BB Default]]&lt;&gt;"",Table_Styles[[#This Row],[BB Default]],""))</f>
        <v/>
      </c>
      <c r="BF19" s="35"/>
      <c r="BG19" s="35"/>
      <c r="BH19" s="19" t="str">
        <f>IF(Table_Styles[[#This Row],[BL]]&lt;&gt;"",Table_Styles[[#This Row],[BL]],IF(Table_Styles[[#This Row],[BL Default]]&lt;&gt;"",Table_Styles[[#This Row],[BL Default]],""))</f>
        <v/>
      </c>
      <c r="BI19" s="35"/>
      <c r="BJ19" s="35"/>
      <c r="BK19" s="19" t="str">
        <f>IF(Table_Styles[[#This Row],[Width]]&lt;&gt;"",Table_Styles[[#This Row],[Width]],IF(Table_Styles[[#This Row],[Width Default]]&lt;&gt;"",Table_Styles[[#This Row],[Width Default]],""))</f>
        <v/>
      </c>
      <c r="BL19" s="35"/>
      <c r="BM19" s="35"/>
      <c r="BN19" s="19" t="str">
        <f>IF(Table_Styles[[#This Row],[Height]]&lt;&gt;"",Table_Styles[[#This Row],[Height]],IF(Table_Styles[[#This Row],[Height Default]]&lt;&gt;"",Table_Styles[[#This Row],[Height Default]],""))</f>
        <v/>
      </c>
      <c r="BO19" s="19"/>
      <c r="BP19" s="19"/>
      <c r="BQ19" s="19" t="str">
        <f>IF(Table_Styles[[#This Row],[Top]]&lt;&gt;"",Table_Styles[[#This Row],[Top]],IF(Table_Styles[[#This Row],[Top Default]]&lt;&gt;"",Table_Styles[[#This Row],[Top Default]],""))</f>
        <v/>
      </c>
      <c r="BR19" s="19"/>
      <c r="BS19" s="19"/>
      <c r="BT19" s="19" t="str">
        <f>IF(Table_Styles[[#This Row],[Right]]&lt;&gt;"",Table_Styles[[#This Row],[Right]],IF(Table_Styles[[#This Row],[Right Default]]&lt;&gt;"",Table_Styles[[#This Row],[Right Default]],""))</f>
        <v/>
      </c>
      <c r="BU19" s="19"/>
      <c r="BV19" s="19"/>
      <c r="BW19" s="19" t="str">
        <f>IF(Table_Styles[[#This Row],[Bottom]]&lt;&gt;"",Table_Styles[[#This Row],[Bottom]],IF(Table_Styles[[#This Row],[Bottom Default]]&lt;&gt;"",Table_Styles[[#This Row],[Bottom Default]],""))</f>
        <v/>
      </c>
      <c r="BX19" s="19"/>
      <c r="BY19" s="19"/>
      <c r="BZ19" s="19" t="str">
        <f>IF(Table_Styles[[#This Row],[Left]]&lt;&gt;"",Table_Styles[[#This Row],[Left]],IF(Table_Styles[[#This Row],[Left Default]]&lt;&gt;"",Table_Styles[[#This Row],[Left Default]],""))</f>
        <v/>
      </c>
      <c r="CA19" s="35"/>
      <c r="CB19" s="19" t="str">
        <f>IF(AND(Table_Styles[[#This Row],[Selector]]&lt;&gt;"",Table_Styles[[#This Row],[Font Family Used]]&lt;&gt;"",Table_Styles[[#This Row],[Font Weight Used]]&lt;&gt;""),Table_Styles[[#This Row],[Font Family Used]]&amp;" "&amp;Table_Styles[[#This Row],[Font Weight Used]],"")</f>
        <v/>
      </c>
      <c r="CC19" s="19" t="str">
        <f ca="1">IF(AND(Table_Styles[[#This Row],[Selector]],COUNTIF(OFFSET(CC:CC,0,0,ROW()-1,1),"="&amp;Table_Styles[[#This Row],[Font]])=0),Table_Styles[[#This Row],[Font]],"")</f>
        <v/>
      </c>
      <c r="CD19" s="19" t="str">
        <f ca="1">IF(Table_Styles[[#This Row],[Unique Font]]&lt;&gt;"",
"{""fontFamily"":"""&amp;Table_Styles[[#This Row],[Font Family Used]]&amp;""",""fontWeight"":"&amp;Table_Styles[[#This Row],[Font Weight Used]]&amp;"}","")</f>
        <v/>
      </c>
      <c r="CE19"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9" s="19" t="str">
        <f>IF(AND(Table_Styles[[#This Row],[Selector]]&lt;&gt;"", Table_Styles[[#This Row],[Config Properties]]&lt;&gt;""),
Table_Styles[[#This Row],[Selector]]&amp;" { "&amp;Table_Styles[[#This Row],[Config Properties]]&amp;" }","")</f>
        <v/>
      </c>
      <c r="CG19" s="19" t="str">
        <f xml:space="preserve">
SUBSTITUTE(SUBSTITUTE(SUBSTITUTE(SUBSTITUTE(SUBSTITUTE(SUBSTITUTE(SUBSTITUTE(SUBSTITUTE(Table_Styles[[#This Row],[Config]],
" {","{"),
"{ ","{"),
" }","}"),
"} ","}"),
" ,",","),
", ",","),
" :",":"),
": ",":")</f>
        <v/>
      </c>
    </row>
    <row r="20" spans="2:85" ht="21" customHeight="1">
      <c r="B20" s="39" t="s">
        <v>696</v>
      </c>
      <c r="C20" s="39" t="s">
        <v>697</v>
      </c>
      <c r="D20" s="36"/>
      <c r="E20" s="36"/>
      <c r="F20" s="16" t="str">
        <f>IF(Table_Styles[[#This Row],[Font Family]]&lt;&gt;"",Table_Styles[[#This Row],[Font Family]],IF(Table_Styles[[#This Row],[Font Family Default]]&lt;&gt;"",Table_Styles[[#This Row],[Font Family Default]],""))</f>
        <v/>
      </c>
      <c r="G20" s="36"/>
      <c r="H20" s="36"/>
      <c r="I20" s="16" t="str">
        <f>IF(Table_Styles[[#This Row],[Font Size]]&lt;&gt;"",Table_Styles[[#This Row],[Font Size]],IF(Table_Styles[[#This Row],[Font Size Default]]&lt;&gt;"",Table_Styles[[#This Row],[Font Size Default]],""))</f>
        <v/>
      </c>
      <c r="J20" s="36"/>
      <c r="K20" s="36"/>
      <c r="L20" s="16" t="str">
        <f>IF(Table_Styles[[#This Row],[Font Weight]]&lt;&gt;"",Table_Styles[[#This Row],[Font Weight]],IF(Table_Styles[[#This Row],[Font Weight Default]]&lt;&gt;"",Table_Styles[[#This Row],[Font Weight Default]],""))</f>
        <v/>
      </c>
      <c r="M20" s="36"/>
      <c r="N20" s="36"/>
      <c r="O20" s="16" t="str">
        <f>IF(Table_Styles[[#This Row],[Colour]]&lt;&gt;"",Table_Styles[[#This Row],[Colour]],IF(Table_Styles[[#This Row],[Colour Default]]&lt;&gt;"",Table_Styles[[#This Row],[Colour Default]],""))</f>
        <v/>
      </c>
      <c r="P20" s="36"/>
      <c r="Q20" s="36"/>
      <c r="R20" s="16" t="str">
        <f>IF(Table_Styles[[#This Row],[Background]]&lt;&gt;"",Table_Styles[[#This Row],[Background]],IF(Table_Styles[[#This Row],[Background Default]]&lt;&gt;"",Table_Styles[[#This Row],[Background Default]],""))</f>
        <v/>
      </c>
      <c r="S20" s="36"/>
      <c r="T20" s="36"/>
      <c r="U20" s="16" t="str">
        <f>IF(Table_Styles[[#This Row],[Border]]&lt;&gt;"",Table_Styles[[#This Row],[Border]],IF(Table_Styles[[#This Row],[Border Default]]&lt;&gt;"",Table_Styles[[#This Row],[Border Default]],""))</f>
        <v/>
      </c>
      <c r="V20" s="36"/>
      <c r="W20" s="36"/>
      <c r="X20" s="16" t="str">
        <f>IF(Table_Styles[[#This Row],[Border Radius]]&lt;&gt;"",Table_Styles[[#This Row],[Border Radius]],IF(Table_Styles[[#This Row],[Border Radius Default]]&lt;&gt;"",Table_Styles[[#This Row],[Border Radius Default]],""))</f>
        <v/>
      </c>
      <c r="Y20" s="38" t="s">
        <v>689</v>
      </c>
      <c r="Z20" s="36" t="s">
        <v>664</v>
      </c>
      <c r="AA20" s="16" t="str">
        <f>IF(Table_Styles[[#This Row],[MT]]&lt;&gt;"",Table_Styles[[#This Row],[MT]],IF(Table_Styles[[#This Row],[MT Default]]&lt;&gt;"",Table_Styles[[#This Row],[MT Default]],""))</f>
        <v>10px</v>
      </c>
      <c r="AB20" s="36"/>
      <c r="AC20" s="36"/>
      <c r="AD20" s="16" t="str">
        <f>IF(Table_Styles[[#This Row],[MR]]&lt;&gt;"",Table_Styles[[#This Row],[MR]],IF(Table_Styles[[#This Row],[MR Default]]&lt;&gt;"",Table_Styles[[#This Row],[MR Default]],""))</f>
        <v/>
      </c>
      <c r="AE20" s="38" t="s">
        <v>689</v>
      </c>
      <c r="AF20" s="36" t="s">
        <v>664</v>
      </c>
      <c r="AG20" s="16" t="str">
        <f>IF(Table_Styles[[#This Row],[MB]]&lt;&gt;"",Table_Styles[[#This Row],[MB]],IF(Table_Styles[[#This Row],[MB Default]]&lt;&gt;"",Table_Styles[[#This Row],[MB Default]],""))</f>
        <v>10px</v>
      </c>
      <c r="AH20" s="36"/>
      <c r="AI20" s="36"/>
      <c r="AJ20" s="16" t="str">
        <f>IF(Table_Styles[[#This Row],[ML]]&lt;&gt;"",Table_Styles[[#This Row],[ML]],IF(Table_Styles[[#This Row],[ML Default]]&lt;&gt;"",Table_Styles[[#This Row],[ML Default]],""))</f>
        <v/>
      </c>
      <c r="AK20" s="36"/>
      <c r="AL20" s="36"/>
      <c r="AM20" s="16" t="str">
        <f>IF(Table_Styles[[#This Row],[PT]]&lt;&gt;"",Table_Styles[[#This Row],[PT]],IF(Table_Styles[[#This Row],[PT Default]]&lt;&gt;"",Table_Styles[[#This Row],[PT Default]],""))</f>
        <v/>
      </c>
      <c r="AN20" s="36"/>
      <c r="AO20" s="36"/>
      <c r="AP20" s="16" t="str">
        <f>IF(Table_Styles[[#This Row],[PR]]&lt;&gt;"",Table_Styles[[#This Row],[PR]],IF(Table_Styles[[#This Row],[PR Default]]&lt;&gt;"",Table_Styles[[#This Row],[PR Default]],""))</f>
        <v/>
      </c>
      <c r="AQ20" s="36"/>
      <c r="AR20" s="36"/>
      <c r="AS20" s="16" t="str">
        <f>IF(Table_Styles[[#This Row],[PB]]&lt;&gt;"",Table_Styles[[#This Row],[PB]],IF(Table_Styles[[#This Row],[PB Default]]&lt;&gt;"",Table_Styles[[#This Row],[PB Default]],""))</f>
        <v/>
      </c>
      <c r="AT20" s="36"/>
      <c r="AU20" s="36"/>
      <c r="AV20" s="16" t="str">
        <f>IF(Table_Styles[[#This Row],[PL]]&lt;&gt;"",Table_Styles[[#This Row],[PL]],IF(Table_Styles[[#This Row],[PL Default]]&lt;&gt;"",Table_Styles[[#This Row],[PL Default]],""))</f>
        <v/>
      </c>
      <c r="AW20" s="36"/>
      <c r="AX20" s="36"/>
      <c r="AY20" s="16" t="str">
        <f>IF(Table_Styles[[#This Row],[BT]]&lt;&gt;"",Table_Styles[[#This Row],[BT]],IF(Table_Styles[[#This Row],[BT Default]]&lt;&gt;"",Table_Styles[[#This Row],[BT Default]],""))</f>
        <v/>
      </c>
      <c r="AZ20" s="36"/>
      <c r="BA20" s="36"/>
      <c r="BB20" s="16" t="str">
        <f>IF(Table_Styles[[#This Row],[BR]]&lt;&gt;"",Table_Styles[[#This Row],[BR]],IF(Table_Styles[[#This Row],[BR Default]]&lt;&gt;"",Table_Styles[[#This Row],[BR Default]],""))</f>
        <v/>
      </c>
      <c r="BC20" s="36"/>
      <c r="BD20" s="36"/>
      <c r="BE20" s="16" t="str">
        <f>IF(Table_Styles[[#This Row],[BB]]&lt;&gt;"",Table_Styles[[#This Row],[BB]],IF(Table_Styles[[#This Row],[BB Default]]&lt;&gt;"",Table_Styles[[#This Row],[BB Default]],""))</f>
        <v/>
      </c>
      <c r="BF20" s="36"/>
      <c r="BG20" s="36"/>
      <c r="BH20" s="16" t="str">
        <f>IF(Table_Styles[[#This Row],[BL]]&lt;&gt;"",Table_Styles[[#This Row],[BL]],IF(Table_Styles[[#This Row],[BL Default]]&lt;&gt;"",Table_Styles[[#This Row],[BL Default]],""))</f>
        <v/>
      </c>
      <c r="BI20" s="36"/>
      <c r="BJ20" s="36"/>
      <c r="BK20" s="16" t="str">
        <f>IF(Table_Styles[[#This Row],[Width]]&lt;&gt;"",Table_Styles[[#This Row],[Width]],IF(Table_Styles[[#This Row],[Width Default]]&lt;&gt;"",Table_Styles[[#This Row],[Width Default]],""))</f>
        <v/>
      </c>
      <c r="BL20" s="36"/>
      <c r="BM20" s="36"/>
      <c r="BN20" s="16" t="str">
        <f>IF(Table_Styles[[#This Row],[Height]]&lt;&gt;"",Table_Styles[[#This Row],[Height]],IF(Table_Styles[[#This Row],[Height Default]]&lt;&gt;"",Table_Styles[[#This Row],[Height Default]],""))</f>
        <v/>
      </c>
      <c r="BO20" s="16"/>
      <c r="BP20" s="16"/>
      <c r="BQ20" s="16" t="str">
        <f>IF(Table_Styles[[#This Row],[Top]]&lt;&gt;"",Table_Styles[[#This Row],[Top]],IF(Table_Styles[[#This Row],[Top Default]]&lt;&gt;"",Table_Styles[[#This Row],[Top Default]],""))</f>
        <v/>
      </c>
      <c r="BR20" s="16"/>
      <c r="BS20" s="16"/>
      <c r="BT20" s="16" t="str">
        <f>IF(Table_Styles[[#This Row],[Right]]&lt;&gt;"",Table_Styles[[#This Row],[Right]],IF(Table_Styles[[#This Row],[Right Default]]&lt;&gt;"",Table_Styles[[#This Row],[Right Default]],""))</f>
        <v/>
      </c>
      <c r="BU20" s="16"/>
      <c r="BV20" s="16"/>
      <c r="BW20" s="16" t="str">
        <f>IF(Table_Styles[[#This Row],[Bottom]]&lt;&gt;"",Table_Styles[[#This Row],[Bottom]],IF(Table_Styles[[#This Row],[Bottom Default]]&lt;&gt;"",Table_Styles[[#This Row],[Bottom Default]],""))</f>
        <v/>
      </c>
      <c r="BX20" s="16"/>
      <c r="BY20" s="16"/>
      <c r="BZ20" s="16" t="str">
        <f>IF(Table_Styles[[#This Row],[Left]]&lt;&gt;"",Table_Styles[[#This Row],[Left]],IF(Table_Styles[[#This Row],[Left Default]]&lt;&gt;"",Table_Styles[[#This Row],[Left Default]],""))</f>
        <v/>
      </c>
      <c r="CA20" s="36"/>
      <c r="CB20" s="18" t="str">
        <f>IF(AND(Table_Styles[[#This Row],[Selector]]&lt;&gt;"",Table_Styles[[#This Row],[Font Family Used]]&lt;&gt;"",Table_Styles[[#This Row],[Font Weight Used]]&lt;&gt;""),Table_Styles[[#This Row],[Font Family Used]]&amp;" "&amp;Table_Styles[[#This Row],[Font Weight Used]],"")</f>
        <v/>
      </c>
      <c r="CC20" s="18" t="str">
        <f ca="1">IF(AND(Table_Styles[[#This Row],[Selector]],COUNTIF(OFFSET(CC:CC,0,0,ROW()-1,1),"="&amp;Table_Styles[[#This Row],[Font]])=0),Table_Styles[[#This Row],[Font]],"")</f>
        <v/>
      </c>
      <c r="CD20" s="18" t="str">
        <f ca="1">IF(Table_Styles[[#This Row],[Unique Font]]&lt;&gt;"",
"{""fontFamily"":"""&amp;Table_Styles[[#This Row],[Font Family Used]]&amp;""",""fontWeight"":"&amp;Table_Styles[[#This Row],[Font Weight Used]]&amp;"}","")</f>
        <v/>
      </c>
      <c r="CE2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10px;margin-bottom: 10px</v>
      </c>
      <c r="CF20" s="18" t="str">
        <f>IF(AND(Table_Styles[[#This Row],[Selector]]&lt;&gt;"", Table_Styles[[#This Row],[Config Properties]]&lt;&gt;""),
Table_Styles[[#This Row],[Selector]]&amp;" { "&amp;Table_Styles[[#This Row],[Config Properties]]&amp;" }","")</f>
        <v>formly-field .form-group { margin-top: 10px;margin-bottom: 10px }</v>
      </c>
      <c r="CG20" s="18" t="str">
        <f xml:space="preserve">
SUBSTITUTE(SUBSTITUTE(SUBSTITUTE(SUBSTITUTE(SUBSTITUTE(SUBSTITUTE(SUBSTITUTE(SUBSTITUTE(Table_Styles[[#This Row],[Config]],
" {","{"),
"{ ","{"),
" }","}"),
"} ","}"),
" ,",","),
", ",","),
" :",":"),
": ",":")</f>
        <v>formly-field .form-group{margin-top:10px;margin-bottom:10px}</v>
      </c>
    </row>
    <row r="21" spans="2:85" ht="21" customHeight="1">
      <c r="B21" s="18" t="s">
        <v>698</v>
      </c>
      <c r="C21" s="39" t="s">
        <v>699</v>
      </c>
      <c r="D21" s="51"/>
      <c r="E21" s="36"/>
      <c r="F21" s="16" t="str">
        <f>IF(Table_Styles[[#This Row],[Font Family]]&lt;&gt;"",Table_Styles[[#This Row],[Font Family]],IF(Table_Styles[[#This Row],[Font Family Default]]&lt;&gt;"",Table_Styles[[#This Row],[Font Family Default]],""))</f>
        <v/>
      </c>
      <c r="G21" s="51"/>
      <c r="H21" s="36"/>
      <c r="I21" s="16" t="str">
        <f>IF(Table_Styles[[#This Row],[Font Size]]&lt;&gt;"",Table_Styles[[#This Row],[Font Size]],IF(Table_Styles[[#This Row],[Font Size Default]]&lt;&gt;"",Table_Styles[[#This Row],[Font Size Default]],""))</f>
        <v/>
      </c>
      <c r="J21" s="51"/>
      <c r="K21" s="36"/>
      <c r="L21" s="16" t="str">
        <f>IF(Table_Styles[[#This Row],[Font Weight]]&lt;&gt;"",Table_Styles[[#This Row],[Font Weight]],IF(Table_Styles[[#This Row],[Font Weight Default]]&lt;&gt;"",Table_Styles[[#This Row],[Font Weight Default]],""))</f>
        <v/>
      </c>
      <c r="M21" s="51"/>
      <c r="N21" s="36"/>
      <c r="O21" s="16" t="str">
        <f>IF(Table_Styles[[#This Row],[Colour]]&lt;&gt;"",Table_Styles[[#This Row],[Colour]],IF(Table_Styles[[#This Row],[Colour Default]]&lt;&gt;"",Table_Styles[[#This Row],[Colour Default]],""))</f>
        <v/>
      </c>
      <c r="P21" s="51"/>
      <c r="Q21" s="36"/>
      <c r="R21" s="16" t="str">
        <f>IF(Table_Styles[[#This Row],[Background]]&lt;&gt;"",Table_Styles[[#This Row],[Background]],IF(Table_Styles[[#This Row],[Background Default]]&lt;&gt;"",Table_Styles[[#This Row],[Background Default]],""))</f>
        <v/>
      </c>
      <c r="S21" s="51"/>
      <c r="T21" s="36"/>
      <c r="U21" s="16" t="str">
        <f>IF(Table_Styles[[#This Row],[Border]]&lt;&gt;"",Table_Styles[[#This Row],[Border]],IF(Table_Styles[[#This Row],[Border Default]]&lt;&gt;"",Table_Styles[[#This Row],[Border Default]],""))</f>
        <v/>
      </c>
      <c r="V21" s="36"/>
      <c r="W21" s="36"/>
      <c r="X21" s="16" t="str">
        <f>IF(Table_Styles[[#This Row],[Border Radius]]&lt;&gt;"",Table_Styles[[#This Row],[Border Radius]],IF(Table_Styles[[#This Row],[Border Radius Default]]&lt;&gt;"",Table_Styles[[#This Row],[Border Radius Default]],""))</f>
        <v/>
      </c>
      <c r="Y21" s="51" t="s">
        <v>666</v>
      </c>
      <c r="Z21" s="36"/>
      <c r="AA21" s="16" t="str">
        <f>IF(Table_Styles[[#This Row],[MT]]&lt;&gt;"",Table_Styles[[#This Row],[MT]],IF(Table_Styles[[#This Row],[MT Default]]&lt;&gt;"",Table_Styles[[#This Row],[MT Default]],""))</f>
        <v>30px</v>
      </c>
      <c r="AB21" s="51"/>
      <c r="AC21" s="36"/>
      <c r="AD21" s="16" t="str">
        <f>IF(Table_Styles[[#This Row],[MR]]&lt;&gt;"",Table_Styles[[#This Row],[MR]],IF(Table_Styles[[#This Row],[MR Default]]&lt;&gt;"",Table_Styles[[#This Row],[MR Default]],""))</f>
        <v/>
      </c>
      <c r="AE21" s="51"/>
      <c r="AF21" s="36" t="s">
        <v>664</v>
      </c>
      <c r="AG21" s="16" t="str">
        <f>IF(Table_Styles[[#This Row],[MB]]&lt;&gt;"",Table_Styles[[#This Row],[MB]],IF(Table_Styles[[#This Row],[MB Default]]&lt;&gt;"",Table_Styles[[#This Row],[MB Default]],""))</f>
        <v>15px</v>
      </c>
      <c r="AH21" s="51"/>
      <c r="AI21" s="36"/>
      <c r="AJ21" s="16" t="str">
        <f>IF(Table_Styles[[#This Row],[ML]]&lt;&gt;"",Table_Styles[[#This Row],[ML]],IF(Table_Styles[[#This Row],[ML Default]]&lt;&gt;"",Table_Styles[[#This Row],[ML Default]],""))</f>
        <v/>
      </c>
      <c r="AK21" s="51"/>
      <c r="AL21" s="36"/>
      <c r="AM21" s="16" t="str">
        <f>IF(Table_Styles[[#This Row],[PT]]&lt;&gt;"",Table_Styles[[#This Row],[PT]],IF(Table_Styles[[#This Row],[PT Default]]&lt;&gt;"",Table_Styles[[#This Row],[PT Default]],""))</f>
        <v/>
      </c>
      <c r="AN21" s="51"/>
      <c r="AO21" s="36"/>
      <c r="AP21" s="16" t="str">
        <f>IF(Table_Styles[[#This Row],[PR]]&lt;&gt;"",Table_Styles[[#This Row],[PR]],IF(Table_Styles[[#This Row],[PR Default]]&lt;&gt;"",Table_Styles[[#This Row],[PR Default]],""))</f>
        <v/>
      </c>
      <c r="AQ21" s="51"/>
      <c r="AR21" s="36"/>
      <c r="AS21" s="16" t="str">
        <f>IF(Table_Styles[[#This Row],[PB]]&lt;&gt;"",Table_Styles[[#This Row],[PB]],IF(Table_Styles[[#This Row],[PB Default]]&lt;&gt;"",Table_Styles[[#This Row],[PB Default]],""))</f>
        <v/>
      </c>
      <c r="AT21" s="51"/>
      <c r="AU21" s="36"/>
      <c r="AV21" s="16" t="str">
        <f>IF(Table_Styles[[#This Row],[PL]]&lt;&gt;"",Table_Styles[[#This Row],[PL]],IF(Table_Styles[[#This Row],[PL Default]]&lt;&gt;"",Table_Styles[[#This Row],[PL Default]],""))</f>
        <v/>
      </c>
      <c r="AW21" s="51"/>
      <c r="AX21" s="36"/>
      <c r="AY21" s="16" t="str">
        <f>IF(Table_Styles[[#This Row],[BT]]&lt;&gt;"",Table_Styles[[#This Row],[BT]],IF(Table_Styles[[#This Row],[BT Default]]&lt;&gt;"",Table_Styles[[#This Row],[BT Default]],""))</f>
        <v/>
      </c>
      <c r="AZ21" s="51"/>
      <c r="BA21" s="36"/>
      <c r="BB21" s="16" t="str">
        <f>IF(Table_Styles[[#This Row],[BR]]&lt;&gt;"",Table_Styles[[#This Row],[BR]],IF(Table_Styles[[#This Row],[BR Default]]&lt;&gt;"",Table_Styles[[#This Row],[BR Default]],""))</f>
        <v/>
      </c>
      <c r="BC21" s="51"/>
      <c r="BD21" s="36"/>
      <c r="BE21" s="16" t="str">
        <f>IF(Table_Styles[[#This Row],[BB]]&lt;&gt;"",Table_Styles[[#This Row],[BB]],IF(Table_Styles[[#This Row],[BB Default]]&lt;&gt;"",Table_Styles[[#This Row],[BB Default]],""))</f>
        <v/>
      </c>
      <c r="BF21" s="51"/>
      <c r="BG21" s="36"/>
      <c r="BH21" s="16" t="str">
        <f>IF(Table_Styles[[#This Row],[BL]]&lt;&gt;"",Table_Styles[[#This Row],[BL]],IF(Table_Styles[[#This Row],[BL Default]]&lt;&gt;"",Table_Styles[[#This Row],[BL Default]],""))</f>
        <v/>
      </c>
      <c r="BI21" s="36"/>
      <c r="BJ21" s="36"/>
      <c r="BK21" s="16" t="str">
        <f>IF(Table_Styles[[#This Row],[Width]]&lt;&gt;"",Table_Styles[[#This Row],[Width]],IF(Table_Styles[[#This Row],[Width Default]]&lt;&gt;"",Table_Styles[[#This Row],[Width Default]],""))</f>
        <v/>
      </c>
      <c r="BL21" s="36"/>
      <c r="BM21" s="36"/>
      <c r="BN21" s="16" t="str">
        <f>IF(Table_Styles[[#This Row],[Height]]&lt;&gt;"",Table_Styles[[#This Row],[Height]],IF(Table_Styles[[#This Row],[Height Default]]&lt;&gt;"",Table_Styles[[#This Row],[Height Default]],""))</f>
        <v/>
      </c>
      <c r="BO21" s="16"/>
      <c r="BP21" s="16"/>
      <c r="BQ21" s="16" t="str">
        <f>IF(Table_Styles[[#This Row],[Top]]&lt;&gt;"",Table_Styles[[#This Row],[Top]],IF(Table_Styles[[#This Row],[Top Default]]&lt;&gt;"",Table_Styles[[#This Row],[Top Default]],""))</f>
        <v/>
      </c>
      <c r="BR21" s="16"/>
      <c r="BS21" s="16"/>
      <c r="BT21" s="16" t="str">
        <f>IF(Table_Styles[[#This Row],[Right]]&lt;&gt;"",Table_Styles[[#This Row],[Right]],IF(Table_Styles[[#This Row],[Right Default]]&lt;&gt;"",Table_Styles[[#This Row],[Right Default]],""))</f>
        <v/>
      </c>
      <c r="BU21" s="16"/>
      <c r="BV21" s="16"/>
      <c r="BW21" s="16" t="str">
        <f>IF(Table_Styles[[#This Row],[Bottom]]&lt;&gt;"",Table_Styles[[#This Row],[Bottom]],IF(Table_Styles[[#This Row],[Bottom Default]]&lt;&gt;"",Table_Styles[[#This Row],[Bottom Default]],""))</f>
        <v/>
      </c>
      <c r="BX21" s="16"/>
      <c r="BY21" s="16"/>
      <c r="BZ21" s="16" t="str">
        <f>IF(Table_Styles[[#This Row],[Left]]&lt;&gt;"",Table_Styles[[#This Row],[Left]],IF(Table_Styles[[#This Row],[Left Default]]&lt;&gt;"",Table_Styles[[#This Row],[Left Default]],""))</f>
        <v/>
      </c>
      <c r="CA21" s="51"/>
      <c r="CB21" s="18" t="str">
        <f>IF(AND(Table_Styles[[#This Row],[Selector]]&lt;&gt;"",Table_Styles[[#This Row],[Font Family Used]]&lt;&gt;"",Table_Styles[[#This Row],[Font Weight Used]]&lt;&gt;""),Table_Styles[[#This Row],[Font Family Used]]&amp;" "&amp;Table_Styles[[#This Row],[Font Weight Used]],"")</f>
        <v/>
      </c>
      <c r="CC21" s="18" t="str">
        <f ca="1">IF(AND(Table_Styles[[#This Row],[Selector]],COUNTIF(OFFSET(CC:CC,0,0,ROW()-1,1),"="&amp;Table_Styles[[#This Row],[Font]])=0),Table_Styles[[#This Row],[Font]],"")</f>
        <v/>
      </c>
      <c r="CD21" s="18" t="str">
        <f ca="1">IF(Table_Styles[[#This Row],[Unique Font]]&lt;&gt;"",
"{""fontFamily"":"""&amp;Table_Styles[[#This Row],[Font Family Used]]&amp;""",""fontWeight"":"&amp;Table_Styles[[#This Row],[Font Weight Used]]&amp;"}","")</f>
        <v/>
      </c>
      <c r="CE2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30px;margin-bottom: 15px</v>
      </c>
      <c r="CF21" s="18" t="str">
        <f>IF(AND(Table_Styles[[#This Row],[Selector]]&lt;&gt;"", Table_Styles[[#This Row],[Config Properties]]&lt;&gt;""),
Table_Styles[[#This Row],[Selector]]&amp;" { "&amp;Table_Styles[[#This Row],[Config Properties]]&amp;" }","")</f>
        <v>formly-field .field-content { margin-top: 30px;margin-bottom: 15px }</v>
      </c>
      <c r="CG21" s="18" t="str">
        <f xml:space="preserve">
SUBSTITUTE(SUBSTITUTE(SUBSTITUTE(SUBSTITUTE(SUBSTITUTE(SUBSTITUTE(SUBSTITUTE(SUBSTITUTE(Table_Styles[[#This Row],[Config]],
" {","{"),
"{ ","{"),
" }","}"),
"} ","}"),
" ,",","),
", ",","),
" :",":"),
": ",":")</f>
        <v>formly-field .field-content{margin-top:30px;margin-bottom:15px}</v>
      </c>
    </row>
    <row r="22" spans="2:85" ht="21" customHeight="1">
      <c r="B22" s="39" t="s">
        <v>19</v>
      </c>
      <c r="C22" s="39" t="s">
        <v>700</v>
      </c>
      <c r="D22" s="36"/>
      <c r="E22" s="36" t="str">
        <f>Settings_Styling_Font_Labels</f>
        <v>Nunito</v>
      </c>
      <c r="F22" s="16" t="str">
        <f>IF(Table_Styles[[#This Row],[Font Family]]&lt;&gt;"",Table_Styles[[#This Row],[Font Family]],IF(Table_Styles[[#This Row],[Font Family Default]]&lt;&gt;"",Table_Styles[[#This Row],[Font Family Default]],""))</f>
        <v>Nunito</v>
      </c>
      <c r="G22" s="36" t="s">
        <v>701</v>
      </c>
      <c r="H22" s="38" t="s">
        <v>702</v>
      </c>
      <c r="I22" s="16" t="str">
        <f>IF(Table_Styles[[#This Row],[Font Size]]&lt;&gt;"",Table_Styles[[#This Row],[Font Size]],IF(Table_Styles[[#This Row],[Font Size Default]]&lt;&gt;"",Table_Styles[[#This Row],[Font Size Default]],""))</f>
        <v>16px</v>
      </c>
      <c r="J22" s="36"/>
      <c r="K22" s="36">
        <f>Settings_Styling_Font_Weight_Labels</f>
        <v>700</v>
      </c>
      <c r="L22" s="16">
        <f>IF(Table_Styles[[#This Row],[Font Weight]]&lt;&gt;"",Table_Styles[[#This Row],[Font Weight]],IF(Table_Styles[[#This Row],[Font Weight Default]]&lt;&gt;"",Table_Styles[[#This Row],[Font Weight Default]],""))</f>
        <v>700</v>
      </c>
      <c r="M22" s="36"/>
      <c r="N22" s="36" t="str">
        <f>Colour_Foreground_1</f>
        <v>#1d1c1c</v>
      </c>
      <c r="O22" s="16" t="str">
        <f>IF(Table_Styles[[#This Row],[Colour]]&lt;&gt;"",Table_Styles[[#This Row],[Colour]],IF(Table_Styles[[#This Row],[Colour Default]]&lt;&gt;"",Table_Styles[[#This Row],[Colour Default]],""))</f>
        <v>#1d1c1c</v>
      </c>
      <c r="P22" s="36"/>
      <c r="Q22" s="36"/>
      <c r="R22" s="16" t="str">
        <f>IF(Table_Styles[[#This Row],[Background]]&lt;&gt;"",Table_Styles[[#This Row],[Background]],IF(Table_Styles[[#This Row],[Background Default]]&lt;&gt;"",Table_Styles[[#This Row],[Background Default]],""))</f>
        <v/>
      </c>
      <c r="S22" s="36"/>
      <c r="T22" s="36"/>
      <c r="U22" s="16" t="str">
        <f>IF(Table_Styles[[#This Row],[Border]]&lt;&gt;"",Table_Styles[[#This Row],[Border]],IF(Table_Styles[[#This Row],[Border Default]]&lt;&gt;"",Table_Styles[[#This Row],[Border Default]],""))</f>
        <v/>
      </c>
      <c r="V22" s="36"/>
      <c r="W22" s="36"/>
      <c r="X22" s="16" t="str">
        <f>IF(Table_Styles[[#This Row],[Border Radius]]&lt;&gt;"",Table_Styles[[#This Row],[Border Radius]],IF(Table_Styles[[#This Row],[Border Radius Default]]&lt;&gt;"",Table_Styles[[#This Row],[Border Radius Default]],""))</f>
        <v/>
      </c>
      <c r="Y22" s="36"/>
      <c r="Z22" s="36"/>
      <c r="AA22" s="16" t="str">
        <f>IF(Table_Styles[[#This Row],[MT]]&lt;&gt;"",Table_Styles[[#This Row],[MT]],IF(Table_Styles[[#This Row],[MT Default]]&lt;&gt;"",Table_Styles[[#This Row],[MT Default]],""))</f>
        <v/>
      </c>
      <c r="AB22" s="36"/>
      <c r="AC22" s="36"/>
      <c r="AD22" s="16" t="str">
        <f>IF(Table_Styles[[#This Row],[MR]]&lt;&gt;"",Table_Styles[[#This Row],[MR]],IF(Table_Styles[[#This Row],[MR Default]]&lt;&gt;"",Table_Styles[[#This Row],[MR Default]],""))</f>
        <v/>
      </c>
      <c r="AE22" s="36"/>
      <c r="AF22" s="36"/>
      <c r="AG22" s="16" t="str">
        <f>IF(Table_Styles[[#This Row],[MB]]&lt;&gt;"",Table_Styles[[#This Row],[MB]],IF(Table_Styles[[#This Row],[MB Default]]&lt;&gt;"",Table_Styles[[#This Row],[MB Default]],""))</f>
        <v/>
      </c>
      <c r="AH22" s="36"/>
      <c r="AI22" s="36"/>
      <c r="AJ22" s="16" t="str">
        <f>IF(Table_Styles[[#This Row],[ML]]&lt;&gt;"",Table_Styles[[#This Row],[ML]],IF(Table_Styles[[#This Row],[ML Default]]&lt;&gt;"",Table_Styles[[#This Row],[ML Default]],""))</f>
        <v/>
      </c>
      <c r="AK22" s="36"/>
      <c r="AL22" s="36"/>
      <c r="AM22" s="16" t="str">
        <f>IF(Table_Styles[[#This Row],[PT]]&lt;&gt;"",Table_Styles[[#This Row],[PT]],IF(Table_Styles[[#This Row],[PT Default]]&lt;&gt;"",Table_Styles[[#This Row],[PT Default]],""))</f>
        <v/>
      </c>
      <c r="AN22" s="36"/>
      <c r="AO22" s="36"/>
      <c r="AP22" s="16" t="str">
        <f>IF(Table_Styles[[#This Row],[PR]]&lt;&gt;"",Table_Styles[[#This Row],[PR]],IF(Table_Styles[[#This Row],[PR Default]]&lt;&gt;"",Table_Styles[[#This Row],[PR Default]],""))</f>
        <v/>
      </c>
      <c r="AQ22" s="36"/>
      <c r="AR22" s="36"/>
      <c r="AS22" s="16" t="str">
        <f>IF(Table_Styles[[#This Row],[PB]]&lt;&gt;"",Table_Styles[[#This Row],[PB]],IF(Table_Styles[[#This Row],[PB Default]]&lt;&gt;"",Table_Styles[[#This Row],[PB Default]],""))</f>
        <v/>
      </c>
      <c r="AT22" s="36"/>
      <c r="AU22" s="36"/>
      <c r="AV22" s="16" t="str">
        <f>IF(Table_Styles[[#This Row],[PL]]&lt;&gt;"",Table_Styles[[#This Row],[PL]],IF(Table_Styles[[#This Row],[PL Default]]&lt;&gt;"",Table_Styles[[#This Row],[PL Default]],""))</f>
        <v/>
      </c>
      <c r="AW22" s="36"/>
      <c r="AX22" s="36"/>
      <c r="AY22" s="16" t="str">
        <f>IF(Table_Styles[[#This Row],[BT]]&lt;&gt;"",Table_Styles[[#This Row],[BT]],IF(Table_Styles[[#This Row],[BT Default]]&lt;&gt;"",Table_Styles[[#This Row],[BT Default]],""))</f>
        <v/>
      </c>
      <c r="AZ22" s="36"/>
      <c r="BA22" s="36"/>
      <c r="BB22" s="16" t="str">
        <f>IF(Table_Styles[[#This Row],[BR]]&lt;&gt;"",Table_Styles[[#This Row],[BR]],IF(Table_Styles[[#This Row],[BR Default]]&lt;&gt;"",Table_Styles[[#This Row],[BR Default]],""))</f>
        <v/>
      </c>
      <c r="BC22" s="36"/>
      <c r="BD22" s="36"/>
      <c r="BE22" s="16" t="str">
        <f>IF(Table_Styles[[#This Row],[BB]]&lt;&gt;"",Table_Styles[[#This Row],[BB]],IF(Table_Styles[[#This Row],[BB Default]]&lt;&gt;"",Table_Styles[[#This Row],[BB Default]],""))</f>
        <v/>
      </c>
      <c r="BF22" s="36"/>
      <c r="BG22" s="36"/>
      <c r="BH22" s="16" t="str">
        <f>IF(Table_Styles[[#This Row],[BL]]&lt;&gt;"",Table_Styles[[#This Row],[BL]],IF(Table_Styles[[#This Row],[BL Default]]&lt;&gt;"",Table_Styles[[#This Row],[BL Default]],""))</f>
        <v/>
      </c>
      <c r="BI22" s="36"/>
      <c r="BJ22" s="36"/>
      <c r="BK22" s="16" t="str">
        <f>IF(Table_Styles[[#This Row],[Width]]&lt;&gt;"",Table_Styles[[#This Row],[Width]],IF(Table_Styles[[#This Row],[Width Default]]&lt;&gt;"",Table_Styles[[#This Row],[Width Default]],""))</f>
        <v/>
      </c>
      <c r="BL22" s="36"/>
      <c r="BM22" s="36"/>
      <c r="BN22" s="16" t="str">
        <f>IF(Table_Styles[[#This Row],[Height]]&lt;&gt;"",Table_Styles[[#This Row],[Height]],IF(Table_Styles[[#This Row],[Height Default]]&lt;&gt;"",Table_Styles[[#This Row],[Height Default]],""))</f>
        <v/>
      </c>
      <c r="BO22" s="16"/>
      <c r="BP22" s="16"/>
      <c r="BQ22" s="16" t="str">
        <f>IF(Table_Styles[[#This Row],[Top]]&lt;&gt;"",Table_Styles[[#This Row],[Top]],IF(Table_Styles[[#This Row],[Top Default]]&lt;&gt;"",Table_Styles[[#This Row],[Top Default]],""))</f>
        <v/>
      </c>
      <c r="BR22" s="16"/>
      <c r="BS22" s="16"/>
      <c r="BT22" s="16" t="str">
        <f>IF(Table_Styles[[#This Row],[Right]]&lt;&gt;"",Table_Styles[[#This Row],[Right]],IF(Table_Styles[[#This Row],[Right Default]]&lt;&gt;"",Table_Styles[[#This Row],[Right Default]],""))</f>
        <v/>
      </c>
      <c r="BU22" s="16"/>
      <c r="BV22" s="16"/>
      <c r="BW22" s="16" t="str">
        <f>IF(Table_Styles[[#This Row],[Bottom]]&lt;&gt;"",Table_Styles[[#This Row],[Bottom]],IF(Table_Styles[[#This Row],[Bottom Default]]&lt;&gt;"",Table_Styles[[#This Row],[Bottom Default]],""))</f>
        <v/>
      </c>
      <c r="BX22" s="16"/>
      <c r="BY22" s="16"/>
      <c r="BZ22" s="16" t="str">
        <f>IF(Table_Styles[[#This Row],[Left]]&lt;&gt;"",Table_Styles[[#This Row],[Left]],IF(Table_Styles[[#This Row],[Left Default]]&lt;&gt;"",Table_Styles[[#This Row],[Left Default]],""))</f>
        <v/>
      </c>
      <c r="CA22" s="36"/>
      <c r="CB22" s="18" t="str">
        <f>IF(AND(Table_Styles[[#This Row],[Selector]]&lt;&gt;"",Table_Styles[[#This Row],[Font Family Used]]&lt;&gt;"",Table_Styles[[#This Row],[Font Weight Used]]&lt;&gt;""),Table_Styles[[#This Row],[Font Family Used]]&amp;" "&amp;Table_Styles[[#This Row],[Font Weight Used]],"")</f>
        <v>Nunito 700</v>
      </c>
      <c r="CC22" s="18" t="str">
        <f ca="1">IF(AND(Table_Styles[[#This Row],[Selector]],COUNTIF(OFFSET(CC:CC,0,0,ROW()-1,1),"="&amp;Table_Styles[[#This Row],[Font]])=0),Table_Styles[[#This Row],[Font]],"")</f>
        <v>Nunito 700</v>
      </c>
      <c r="CD22" s="18" t="str">
        <f ca="1">IF(Table_Styles[[#This Row],[Unique Font]]&lt;&gt;"",
"{""fontFamily"":"""&amp;Table_Styles[[#This Row],[Font Family Used]]&amp;""",""fontWeight"":"&amp;Table_Styles[[#This Row],[Font Weight Used]]&amp;"}","")</f>
        <v>{"fontFamily":"Nunito","fontWeight":700}</v>
      </c>
      <c r="CE2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v>
      </c>
      <c r="CF22" s="18" t="str">
        <f>IF(AND(Table_Styles[[#This Row],[Selector]]&lt;&gt;"", Table_Styles[[#This Row],[Config Properties]]&lt;&gt;""),
Table_Styles[[#This Row],[Selector]]&amp;" { "&amp;Table_Styles[[#This Row],[Config Properties]]&amp;" }","")</f>
        <v>formly-field label { font-family: 'Nunito';font-size: 16px;font-weight: 700;color: #1d1c1c }</v>
      </c>
      <c r="CG22" s="18" t="str">
        <f xml:space="preserve">
SUBSTITUTE(SUBSTITUTE(SUBSTITUTE(SUBSTITUTE(SUBSTITUTE(SUBSTITUTE(SUBSTITUTE(SUBSTITUTE(Table_Styles[[#This Row],[Config]],
" {","{"),
"{ ","{"),
" }","}"),
"} ","}"),
" ,",","),
", ",","),
" :",":"),
": ",":")</f>
        <v>formly-field label{font-family:'Nunito';font-size:16px;font-weight:700;color:#1d1c1c}</v>
      </c>
    </row>
    <row r="23" spans="2:85" ht="21" customHeight="1">
      <c r="B23" s="18" t="s">
        <v>20</v>
      </c>
      <c r="C23" s="39" t="s">
        <v>703</v>
      </c>
      <c r="D23" s="51"/>
      <c r="E23" s="36"/>
      <c r="F23" s="16" t="str">
        <f>IF(Table_Styles[[#This Row],[Font Family]]&lt;&gt;"",Table_Styles[[#This Row],[Font Family]],IF(Table_Styles[[#This Row],[Font Family Default]]&lt;&gt;"",Table_Styles[[#This Row],[Font Family Default]],""))</f>
        <v/>
      </c>
      <c r="G23" s="51"/>
      <c r="H23" s="38"/>
      <c r="I23" s="16" t="str">
        <f>IF(Table_Styles[[#This Row],[Font Size]]&lt;&gt;"",Table_Styles[[#This Row],[Font Size]],IF(Table_Styles[[#This Row],[Font Size Default]]&lt;&gt;"",Table_Styles[[#This Row],[Font Size Default]],""))</f>
        <v/>
      </c>
      <c r="J23" s="51"/>
      <c r="K23" s="36"/>
      <c r="L23" s="16" t="str">
        <f>IF(Table_Styles[[#This Row],[Font Weight]]&lt;&gt;"",Table_Styles[[#This Row],[Font Weight]],IF(Table_Styles[[#This Row],[Font Weight Default]]&lt;&gt;"",Table_Styles[[#This Row],[Font Weight Default]],""))</f>
        <v/>
      </c>
      <c r="M23" s="51"/>
      <c r="N23" s="36"/>
      <c r="O23" s="16" t="str">
        <f>IF(Table_Styles[[#This Row],[Colour]]&lt;&gt;"",Table_Styles[[#This Row],[Colour]],IF(Table_Styles[[#This Row],[Colour Default]]&lt;&gt;"",Table_Styles[[#This Row],[Colour Default]],""))</f>
        <v/>
      </c>
      <c r="P23" s="51"/>
      <c r="Q23" s="36"/>
      <c r="R23" s="16" t="str">
        <f>IF(Table_Styles[[#This Row],[Background]]&lt;&gt;"",Table_Styles[[#This Row],[Background]],IF(Table_Styles[[#This Row],[Background Default]]&lt;&gt;"",Table_Styles[[#This Row],[Background Default]],""))</f>
        <v/>
      </c>
      <c r="S23" s="51"/>
      <c r="T23" s="36"/>
      <c r="U23" s="16" t="str">
        <f>IF(Table_Styles[[#This Row],[Border]]&lt;&gt;"",Table_Styles[[#This Row],[Border]],IF(Table_Styles[[#This Row],[Border Default]]&lt;&gt;"",Table_Styles[[#This Row],[Border Default]],""))</f>
        <v/>
      </c>
      <c r="V23" s="36"/>
      <c r="W23" s="36"/>
      <c r="X23" s="16" t="str">
        <f>IF(Table_Styles[[#This Row],[Border Radius]]&lt;&gt;"",Table_Styles[[#This Row],[Border Radius]],IF(Table_Styles[[#This Row],[Border Radius Default]]&lt;&gt;"",Table_Styles[[#This Row],[Border Radius Default]],""))</f>
        <v/>
      </c>
      <c r="Y23" s="51"/>
      <c r="Z23" s="36" t="s">
        <v>704</v>
      </c>
      <c r="AA23" s="16" t="str">
        <f>IF(Table_Styles[[#This Row],[MT]]&lt;&gt;"",Table_Styles[[#This Row],[MT]],IF(Table_Styles[[#This Row],[MT Default]]&lt;&gt;"",Table_Styles[[#This Row],[MT Default]],""))</f>
        <v>0px</v>
      </c>
      <c r="AB23" s="51"/>
      <c r="AC23" s="36"/>
      <c r="AD23" s="16" t="str">
        <f>IF(Table_Styles[[#This Row],[MR]]&lt;&gt;"",Table_Styles[[#This Row],[MR]],IF(Table_Styles[[#This Row],[MR Default]]&lt;&gt;"",Table_Styles[[#This Row],[MR Default]],""))</f>
        <v/>
      </c>
      <c r="AE23" s="51"/>
      <c r="AF23" s="36" t="s">
        <v>664</v>
      </c>
      <c r="AG23" s="16" t="str">
        <f>IF(Table_Styles[[#This Row],[MB]]&lt;&gt;"",Table_Styles[[#This Row],[MB]],IF(Table_Styles[[#This Row],[MB Default]]&lt;&gt;"",Table_Styles[[#This Row],[MB Default]],""))</f>
        <v>15px</v>
      </c>
      <c r="AH23" s="51"/>
      <c r="AI23" s="36"/>
      <c r="AJ23" s="16" t="str">
        <f>IF(Table_Styles[[#This Row],[ML]]&lt;&gt;"",Table_Styles[[#This Row],[ML]],IF(Table_Styles[[#This Row],[ML Default]]&lt;&gt;"",Table_Styles[[#This Row],[ML Default]],""))</f>
        <v/>
      </c>
      <c r="AK23" s="51"/>
      <c r="AL23" s="36"/>
      <c r="AM23" s="16" t="str">
        <f>IF(Table_Styles[[#This Row],[PT]]&lt;&gt;"",Table_Styles[[#This Row],[PT]],IF(Table_Styles[[#This Row],[PT Default]]&lt;&gt;"",Table_Styles[[#This Row],[PT Default]],""))</f>
        <v/>
      </c>
      <c r="AN23" s="51"/>
      <c r="AO23" s="36"/>
      <c r="AP23" s="16" t="str">
        <f>IF(Table_Styles[[#This Row],[PR]]&lt;&gt;"",Table_Styles[[#This Row],[PR]],IF(Table_Styles[[#This Row],[PR Default]]&lt;&gt;"",Table_Styles[[#This Row],[PR Default]],""))</f>
        <v/>
      </c>
      <c r="AQ23" s="51"/>
      <c r="AR23" s="36"/>
      <c r="AS23" s="16" t="str">
        <f>IF(Table_Styles[[#This Row],[PB]]&lt;&gt;"",Table_Styles[[#This Row],[PB]],IF(Table_Styles[[#This Row],[PB Default]]&lt;&gt;"",Table_Styles[[#This Row],[PB Default]],""))</f>
        <v/>
      </c>
      <c r="AT23" s="51"/>
      <c r="AU23" s="36"/>
      <c r="AV23" s="16" t="str">
        <f>IF(Table_Styles[[#This Row],[PL]]&lt;&gt;"",Table_Styles[[#This Row],[PL]],IF(Table_Styles[[#This Row],[PL Default]]&lt;&gt;"",Table_Styles[[#This Row],[PL Default]],""))</f>
        <v/>
      </c>
      <c r="AW23" s="51"/>
      <c r="AX23" s="36"/>
      <c r="AY23" s="16" t="str">
        <f>IF(Table_Styles[[#This Row],[BT]]&lt;&gt;"",Table_Styles[[#This Row],[BT]],IF(Table_Styles[[#This Row],[BT Default]]&lt;&gt;"",Table_Styles[[#This Row],[BT Default]],""))</f>
        <v/>
      </c>
      <c r="AZ23" s="51"/>
      <c r="BA23" s="36"/>
      <c r="BB23" s="16" t="str">
        <f>IF(Table_Styles[[#This Row],[BR]]&lt;&gt;"",Table_Styles[[#This Row],[BR]],IF(Table_Styles[[#This Row],[BR Default]]&lt;&gt;"",Table_Styles[[#This Row],[BR Default]],""))</f>
        <v/>
      </c>
      <c r="BC23" s="51"/>
      <c r="BD23" s="36"/>
      <c r="BE23" s="16" t="str">
        <f>IF(Table_Styles[[#This Row],[BB]]&lt;&gt;"",Table_Styles[[#This Row],[BB]],IF(Table_Styles[[#This Row],[BB Default]]&lt;&gt;"",Table_Styles[[#This Row],[BB Default]],""))</f>
        <v/>
      </c>
      <c r="BF23" s="51"/>
      <c r="BG23" s="36"/>
      <c r="BH23" s="16" t="str">
        <f>IF(Table_Styles[[#This Row],[BL]]&lt;&gt;"",Table_Styles[[#This Row],[BL]],IF(Table_Styles[[#This Row],[BL Default]]&lt;&gt;"",Table_Styles[[#This Row],[BL Default]],""))</f>
        <v/>
      </c>
      <c r="BI23" s="36"/>
      <c r="BJ23" s="36"/>
      <c r="BK23" s="16" t="str">
        <f>IF(Table_Styles[[#This Row],[Width]]&lt;&gt;"",Table_Styles[[#This Row],[Width]],IF(Table_Styles[[#This Row],[Width Default]]&lt;&gt;"",Table_Styles[[#This Row],[Width Default]],""))</f>
        <v/>
      </c>
      <c r="BL23" s="36"/>
      <c r="BM23" s="36"/>
      <c r="BN23" s="16" t="str">
        <f>IF(Table_Styles[[#This Row],[Height]]&lt;&gt;"",Table_Styles[[#This Row],[Height]],IF(Table_Styles[[#This Row],[Height Default]]&lt;&gt;"",Table_Styles[[#This Row],[Height Default]],""))</f>
        <v/>
      </c>
      <c r="BO23" s="16"/>
      <c r="BP23" s="16"/>
      <c r="BQ23" s="16" t="str">
        <f>IF(Table_Styles[[#This Row],[Top]]&lt;&gt;"",Table_Styles[[#This Row],[Top]],IF(Table_Styles[[#This Row],[Top Default]]&lt;&gt;"",Table_Styles[[#This Row],[Top Default]],""))</f>
        <v/>
      </c>
      <c r="BR23" s="16"/>
      <c r="BS23" s="16"/>
      <c r="BT23" s="16" t="str">
        <f>IF(Table_Styles[[#This Row],[Right]]&lt;&gt;"",Table_Styles[[#This Row],[Right]],IF(Table_Styles[[#This Row],[Right Default]]&lt;&gt;"",Table_Styles[[#This Row],[Right Default]],""))</f>
        <v/>
      </c>
      <c r="BU23" s="16"/>
      <c r="BV23" s="16"/>
      <c r="BW23" s="16" t="str">
        <f>IF(Table_Styles[[#This Row],[Bottom]]&lt;&gt;"",Table_Styles[[#This Row],[Bottom]],IF(Table_Styles[[#This Row],[Bottom Default]]&lt;&gt;"",Table_Styles[[#This Row],[Bottom Default]],""))</f>
        <v/>
      </c>
      <c r="BX23" s="16"/>
      <c r="BY23" s="16"/>
      <c r="BZ23" s="16" t="str">
        <f>IF(Table_Styles[[#This Row],[Left]]&lt;&gt;"",Table_Styles[[#This Row],[Left]],IF(Table_Styles[[#This Row],[Left Default]]&lt;&gt;"",Table_Styles[[#This Row],[Left Default]],""))</f>
        <v/>
      </c>
      <c r="CA23" s="51"/>
      <c r="CB23" s="18" t="str">
        <f>IF(AND(Table_Styles[[#This Row],[Selector]]&lt;&gt;"",Table_Styles[[#This Row],[Font Family Used]]&lt;&gt;"",Table_Styles[[#This Row],[Font Weight Used]]&lt;&gt;""),Table_Styles[[#This Row],[Font Family Used]]&amp;" "&amp;Table_Styles[[#This Row],[Font Weight Used]],"")</f>
        <v/>
      </c>
      <c r="CC23" s="18" t="str">
        <f ca="1">IF(AND(Table_Styles[[#This Row],[Selector]],COUNTIF(OFFSET(CC:CC,0,0,ROW()-1,1),"="&amp;Table_Styles[[#This Row],[Font]])=0),Table_Styles[[#This Row],[Font]],"")</f>
        <v/>
      </c>
      <c r="CD23" s="18" t="str">
        <f ca="1">IF(Table_Styles[[#This Row],[Unique Font]]&lt;&gt;"",
"{""fontFamily"":"""&amp;Table_Styles[[#This Row],[Font Family Used]]&amp;""",""fontWeight"":"&amp;Table_Styles[[#This Row],[Font Weight Used]]&amp;"}","")</f>
        <v/>
      </c>
      <c r="CE2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0px;margin-bottom: 15px</v>
      </c>
      <c r="CF23" s="18" t="str">
        <f>IF(AND(Table_Styles[[#This Row],[Selector]]&lt;&gt;"", Table_Styles[[#This Row],[Config Properties]]&lt;&gt;""),
Table_Styles[[#This Row],[Selector]]&amp;" { "&amp;Table_Styles[[#This Row],[Config Properties]]&amp;" }","")</f>
        <v>formly-field .question { margin-top: 0px;margin-bottom: 15px }</v>
      </c>
      <c r="CG23" s="18" t="str">
        <f xml:space="preserve">
SUBSTITUTE(SUBSTITUTE(SUBSTITUTE(SUBSTITUTE(SUBSTITUTE(SUBSTITUTE(SUBSTITUTE(SUBSTITUTE(Table_Styles[[#This Row],[Config]],
" {","{"),
"{ ","{"),
" }","}"),
"} ","}"),
" ,",","),
", ",","),
" :",":"),
": ",":")</f>
        <v>formly-field .question{margin-top:0px;margin-bottom:15px}</v>
      </c>
    </row>
    <row r="24" spans="2:85" ht="21" customHeight="1">
      <c r="B24" s="18" t="s">
        <v>705</v>
      </c>
      <c r="C24" s="39" t="s">
        <v>706</v>
      </c>
      <c r="D24" s="36"/>
      <c r="E24" s="36" t="str">
        <f>Settings_Styling_Font_Body_Text</f>
        <v>Nunito</v>
      </c>
      <c r="F24" s="16" t="str">
        <f>IF(Table_Styles[[#This Row],[Font Family]]&lt;&gt;"",Table_Styles[[#This Row],[Font Family]],IF(Table_Styles[[#This Row],[Font Family Default]]&lt;&gt;"",Table_Styles[[#This Row],[Font Family Default]],""))</f>
        <v>Nunito</v>
      </c>
      <c r="G24" s="36"/>
      <c r="H24" s="38" t="s">
        <v>707</v>
      </c>
      <c r="I24" s="16" t="str">
        <f>IF(Table_Styles[[#This Row],[Font Size]]&lt;&gt;"",Table_Styles[[#This Row],[Font Size]],IF(Table_Styles[[#This Row],[Font Size Default]]&lt;&gt;"",Table_Styles[[#This Row],[Font Size Default]],""))</f>
        <v>13px</v>
      </c>
      <c r="J24" s="36"/>
      <c r="K24" s="36">
        <f>Settings_Styling_Font_Weight_Body_Text</f>
        <v>300</v>
      </c>
      <c r="L24" s="16">
        <f>IF(Table_Styles[[#This Row],[Font Weight]]&lt;&gt;"",Table_Styles[[#This Row],[Font Weight]],IF(Table_Styles[[#This Row],[Font Weight Default]]&lt;&gt;"",Table_Styles[[#This Row],[Font Weight Default]],""))</f>
        <v>300</v>
      </c>
      <c r="M24" s="36"/>
      <c r="N24" s="36" t="str">
        <f>Colour_Foreground_2</f>
        <v>#4e4e4f</v>
      </c>
      <c r="O24" s="16" t="str">
        <f>IF(Table_Styles[[#This Row],[Colour]]&lt;&gt;"",Table_Styles[[#This Row],[Colour]],IF(Table_Styles[[#This Row],[Colour Default]]&lt;&gt;"",Table_Styles[[#This Row],[Colour Default]],""))</f>
        <v>#4e4e4f</v>
      </c>
      <c r="P24" s="36"/>
      <c r="Q24" s="36"/>
      <c r="R24" s="16" t="str">
        <f>IF(Table_Styles[[#This Row],[Background]]&lt;&gt;"",Table_Styles[[#This Row],[Background]],IF(Table_Styles[[#This Row],[Background Default]]&lt;&gt;"",Table_Styles[[#This Row],[Background Default]],""))</f>
        <v/>
      </c>
      <c r="S24" s="36"/>
      <c r="T24" s="36"/>
      <c r="U24" s="16" t="str">
        <f>IF(Table_Styles[[#This Row],[Border]]&lt;&gt;"",Table_Styles[[#This Row],[Border]],IF(Table_Styles[[#This Row],[Border Default]]&lt;&gt;"",Table_Styles[[#This Row],[Border Default]],""))</f>
        <v/>
      </c>
      <c r="V24" s="36"/>
      <c r="W24" s="36"/>
      <c r="X24" s="16" t="str">
        <f>IF(Table_Styles[[#This Row],[Border Radius]]&lt;&gt;"",Table_Styles[[#This Row],[Border Radius]],IF(Table_Styles[[#This Row],[Border Radius Default]]&lt;&gt;"",Table_Styles[[#This Row],[Border Radius Default]],""))</f>
        <v/>
      </c>
      <c r="Y24" s="36"/>
      <c r="Z24" s="36"/>
      <c r="AA24" s="16" t="str">
        <f>IF(Table_Styles[[#This Row],[MT]]&lt;&gt;"",Table_Styles[[#This Row],[MT]],IF(Table_Styles[[#This Row],[MT Default]]&lt;&gt;"",Table_Styles[[#This Row],[MT Default]],""))</f>
        <v/>
      </c>
      <c r="AB24" s="36"/>
      <c r="AC24" s="36"/>
      <c r="AD24" s="16" t="str">
        <f>IF(Table_Styles[[#This Row],[MR]]&lt;&gt;"",Table_Styles[[#This Row],[MR]],IF(Table_Styles[[#This Row],[MR Default]]&lt;&gt;"",Table_Styles[[#This Row],[MR Default]],""))</f>
        <v/>
      </c>
      <c r="AE24" s="36"/>
      <c r="AF24" s="36"/>
      <c r="AG24" s="16" t="str">
        <f>IF(Table_Styles[[#This Row],[MB]]&lt;&gt;"",Table_Styles[[#This Row],[MB]],IF(Table_Styles[[#This Row],[MB Default]]&lt;&gt;"",Table_Styles[[#This Row],[MB Default]],""))</f>
        <v/>
      </c>
      <c r="AH24" s="36"/>
      <c r="AI24" s="36"/>
      <c r="AJ24" s="16" t="str">
        <f>IF(Table_Styles[[#This Row],[ML]]&lt;&gt;"",Table_Styles[[#This Row],[ML]],IF(Table_Styles[[#This Row],[ML Default]]&lt;&gt;"",Table_Styles[[#This Row],[ML Default]],""))</f>
        <v/>
      </c>
      <c r="AK24" s="36"/>
      <c r="AL24" s="36"/>
      <c r="AM24" s="16" t="str">
        <f>IF(Table_Styles[[#This Row],[PT]]&lt;&gt;"",Table_Styles[[#This Row],[PT]],IF(Table_Styles[[#This Row],[PT Default]]&lt;&gt;"",Table_Styles[[#This Row],[PT Default]],""))</f>
        <v/>
      </c>
      <c r="AN24" s="36"/>
      <c r="AO24" s="36"/>
      <c r="AP24" s="16" t="str">
        <f>IF(Table_Styles[[#This Row],[PR]]&lt;&gt;"",Table_Styles[[#This Row],[PR]],IF(Table_Styles[[#This Row],[PR Default]]&lt;&gt;"",Table_Styles[[#This Row],[PR Default]],""))</f>
        <v/>
      </c>
      <c r="AQ24" s="36"/>
      <c r="AR24" s="36"/>
      <c r="AS24" s="16" t="str">
        <f>IF(Table_Styles[[#This Row],[PB]]&lt;&gt;"",Table_Styles[[#This Row],[PB]],IF(Table_Styles[[#This Row],[PB Default]]&lt;&gt;"",Table_Styles[[#This Row],[PB Default]],""))</f>
        <v/>
      </c>
      <c r="AT24" s="36"/>
      <c r="AU24" s="36"/>
      <c r="AV24" s="16" t="str">
        <f>IF(Table_Styles[[#This Row],[PL]]&lt;&gt;"",Table_Styles[[#This Row],[PL]],IF(Table_Styles[[#This Row],[PL Default]]&lt;&gt;"",Table_Styles[[#This Row],[PL Default]],""))</f>
        <v/>
      </c>
      <c r="AW24" s="36"/>
      <c r="AX24" s="36"/>
      <c r="AY24" s="16" t="str">
        <f>IF(Table_Styles[[#This Row],[BT]]&lt;&gt;"",Table_Styles[[#This Row],[BT]],IF(Table_Styles[[#This Row],[BT Default]]&lt;&gt;"",Table_Styles[[#This Row],[BT Default]],""))</f>
        <v/>
      </c>
      <c r="AZ24" s="36"/>
      <c r="BA24" s="36"/>
      <c r="BB24" s="16" t="str">
        <f>IF(Table_Styles[[#This Row],[BR]]&lt;&gt;"",Table_Styles[[#This Row],[BR]],IF(Table_Styles[[#This Row],[BR Default]]&lt;&gt;"",Table_Styles[[#This Row],[BR Default]],""))</f>
        <v/>
      </c>
      <c r="BC24" s="36"/>
      <c r="BD24" s="36"/>
      <c r="BE24" s="16" t="str">
        <f>IF(Table_Styles[[#This Row],[BB]]&lt;&gt;"",Table_Styles[[#This Row],[BB]],IF(Table_Styles[[#This Row],[BB Default]]&lt;&gt;"",Table_Styles[[#This Row],[BB Default]],""))</f>
        <v/>
      </c>
      <c r="BF24" s="36"/>
      <c r="BG24" s="36"/>
      <c r="BH24" s="16" t="str">
        <f>IF(Table_Styles[[#This Row],[BL]]&lt;&gt;"",Table_Styles[[#This Row],[BL]],IF(Table_Styles[[#This Row],[BL Default]]&lt;&gt;"",Table_Styles[[#This Row],[BL Default]],""))</f>
        <v/>
      </c>
      <c r="BI24" s="36"/>
      <c r="BJ24" s="36"/>
      <c r="BK24" s="16" t="str">
        <f>IF(Table_Styles[[#This Row],[Width]]&lt;&gt;"",Table_Styles[[#This Row],[Width]],IF(Table_Styles[[#This Row],[Width Default]]&lt;&gt;"",Table_Styles[[#This Row],[Width Default]],""))</f>
        <v/>
      </c>
      <c r="BL24" s="36"/>
      <c r="BM24" s="36"/>
      <c r="BN24" s="16" t="str">
        <f>IF(Table_Styles[[#This Row],[Height]]&lt;&gt;"",Table_Styles[[#This Row],[Height]],IF(Table_Styles[[#This Row],[Height Default]]&lt;&gt;"",Table_Styles[[#This Row],[Height Default]],""))</f>
        <v/>
      </c>
      <c r="BO24" s="16"/>
      <c r="BP24" s="16"/>
      <c r="BQ24" s="16" t="str">
        <f>IF(Table_Styles[[#This Row],[Top]]&lt;&gt;"",Table_Styles[[#This Row],[Top]],IF(Table_Styles[[#This Row],[Top Default]]&lt;&gt;"",Table_Styles[[#This Row],[Top Default]],""))</f>
        <v/>
      </c>
      <c r="BR24" s="16"/>
      <c r="BS24" s="16"/>
      <c r="BT24" s="16" t="str">
        <f>IF(Table_Styles[[#This Row],[Right]]&lt;&gt;"",Table_Styles[[#This Row],[Right]],IF(Table_Styles[[#This Row],[Right Default]]&lt;&gt;"",Table_Styles[[#This Row],[Right Default]],""))</f>
        <v/>
      </c>
      <c r="BU24" s="16"/>
      <c r="BV24" s="16"/>
      <c r="BW24" s="16" t="str">
        <f>IF(Table_Styles[[#This Row],[Bottom]]&lt;&gt;"",Table_Styles[[#This Row],[Bottom]],IF(Table_Styles[[#This Row],[Bottom Default]]&lt;&gt;"",Table_Styles[[#This Row],[Bottom Default]],""))</f>
        <v/>
      </c>
      <c r="BX24" s="16"/>
      <c r="BY24" s="16"/>
      <c r="BZ24" s="16" t="str">
        <f>IF(Table_Styles[[#This Row],[Left]]&lt;&gt;"",Table_Styles[[#This Row],[Left]],IF(Table_Styles[[#This Row],[Left Default]]&lt;&gt;"",Table_Styles[[#This Row],[Left Default]],""))</f>
        <v/>
      </c>
      <c r="CA24" s="36"/>
      <c r="CB24" s="18" t="str">
        <f>IF(AND(Table_Styles[[#This Row],[Selector]]&lt;&gt;"",Table_Styles[[#This Row],[Font Family Used]]&lt;&gt;"",Table_Styles[[#This Row],[Font Weight Used]]&lt;&gt;""),Table_Styles[[#This Row],[Font Family Used]]&amp;" "&amp;Table_Styles[[#This Row],[Font Weight Used]],"")</f>
        <v>Nunito 300</v>
      </c>
      <c r="CC24" s="18" t="str">
        <f ca="1">IF(AND(Table_Styles[[#This Row],[Selector]],COUNTIF(OFFSET(CC:CC,0,0,ROW()-1,1),"="&amp;Table_Styles[[#This Row],[Font]])=0),Table_Styles[[#This Row],[Font]],"")</f>
        <v/>
      </c>
      <c r="CD24" s="18" t="str">
        <f ca="1">IF(Table_Styles[[#This Row],[Unique Font]]&lt;&gt;"",
"{""fontFamily"":"""&amp;Table_Styles[[#This Row],[Font Family Used]]&amp;""",""fontWeight"":"&amp;Table_Styles[[#This Row],[Font Weight Used]]&amp;"}","")</f>
        <v/>
      </c>
      <c r="CE2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#4e4e4f</v>
      </c>
      <c r="CF24" s="18" t="str">
        <f>IF(AND(Table_Styles[[#This Row],[Selector]]&lt;&gt;"", Table_Styles[[#This Row],[Config Properties]]&lt;&gt;""),
Table_Styles[[#This Row],[Selector]]&amp;" { "&amp;Table_Styles[[#This Row],[Config Properties]]&amp;" }","")</f>
        <v>formly-field small.text-muted { font-family: 'Nunito';font-size: 13px;font-weight: 300;color: #4e4e4f }</v>
      </c>
      <c r="CG24" s="18" t="str">
        <f xml:space="preserve">
SUBSTITUTE(SUBSTITUTE(SUBSTITUTE(SUBSTITUTE(SUBSTITUTE(SUBSTITUTE(SUBSTITUTE(SUBSTITUTE(Table_Styles[[#This Row],[Config]],
" {","{"),
"{ ","{"),
" }","}"),
"} ","}"),
" ,",","),
", ",","),
" :",":"),
": ",":")</f>
        <v>formly-field small.text-muted{font-family:'Nunito';font-size:13px;font-weight:300;color:#4e4e4f}</v>
      </c>
    </row>
    <row r="25" spans="2:85" ht="21" customHeight="1">
      <c r="B25" s="91" t="s">
        <v>708</v>
      </c>
      <c r="C25" s="91" t="s">
        <v>709</v>
      </c>
      <c r="D25" s="36"/>
      <c r="E25" s="36" t="str">
        <f>Settings_Styling_Font_Body_Text</f>
        <v>Nunito</v>
      </c>
      <c r="F25" s="16" t="str">
        <f>IF(Table_Styles[[#This Row],[Font Family]]&lt;&gt;"",Table_Styles[[#This Row],[Font Family]],IF(Table_Styles[[#This Row],[Font Family Default]]&lt;&gt;"",Table_Styles[[#This Row],[Font Family Default]],""))</f>
        <v>Nunito</v>
      </c>
      <c r="G25" s="36"/>
      <c r="H25" s="38" t="s">
        <v>664</v>
      </c>
      <c r="I25" s="16" t="str">
        <f>IF(Table_Styles[[#This Row],[Font Size]]&lt;&gt;"",Table_Styles[[#This Row],[Font Size]],IF(Table_Styles[[#This Row],[Font Size Default]]&lt;&gt;"",Table_Styles[[#This Row],[Font Size Default]],""))</f>
        <v>15px</v>
      </c>
      <c r="J25" s="36"/>
      <c r="K25" s="36">
        <f>Settings_Styling_Font_Weight_Body_Text</f>
        <v>300</v>
      </c>
      <c r="L25" s="16">
        <f>IF(Table_Styles[[#This Row],[Font Weight]]&lt;&gt;"",Table_Styles[[#This Row],[Font Weight]],IF(Table_Styles[[#This Row],[Font Weight Default]]&lt;&gt;"",Table_Styles[[#This Row],[Font Weight Default]],""))</f>
        <v>300</v>
      </c>
      <c r="M25" s="36"/>
      <c r="N25" s="36" t="str">
        <f>Colour_Foreground_1</f>
        <v>#1d1c1c</v>
      </c>
      <c r="O25" s="16" t="str">
        <f>IF(Table_Styles[[#This Row],[Colour]]&lt;&gt;"",Table_Styles[[#This Row],[Colour]],IF(Table_Styles[[#This Row],[Colour Default]]&lt;&gt;"",Table_Styles[[#This Row],[Colour Default]],""))</f>
        <v>#1d1c1c</v>
      </c>
      <c r="P25" s="36"/>
      <c r="Q25" s="16" t="str">
        <f>Colour_Background_2</f>
        <v>#f5f8fc</v>
      </c>
      <c r="R25" s="16" t="str">
        <f>IF(Table_Styles[[#This Row],[Background]]&lt;&gt;"",Table_Styles[[#This Row],[Background]],IF(Table_Styles[[#This Row],[Background Default]]&lt;&gt;"",Table_Styles[[#This Row],[Background Default]],""))</f>
        <v>#f5f8fc</v>
      </c>
      <c r="S25" s="16" t="str">
        <f>"1px solid "&amp;Colour_Borders</f>
        <v>1px solid #c0c8d2</v>
      </c>
      <c r="T25" s="38" t="s">
        <v>710</v>
      </c>
      <c r="U25" s="16" t="str">
        <f>IF(Table_Styles[[#This Row],[Border]]&lt;&gt;"",Table_Styles[[#This Row],[Border]],IF(Table_Styles[[#This Row],[Border Default]]&lt;&gt;"",Table_Styles[[#This Row],[Border Default]],""))</f>
        <v>1px solid #c0c8d2</v>
      </c>
      <c r="V25" s="36"/>
      <c r="W25" s="36" t="str">
        <f>Settings_Styling_Other_Default_Border_Radius</f>
        <v>3px</v>
      </c>
      <c r="X25" s="16" t="str">
        <f>IF(Table_Styles[[#This Row],[Border Radius]]&lt;&gt;"",Table_Styles[[#This Row],[Border Radius]],IF(Table_Styles[[#This Row],[Border Radius Default]]&lt;&gt;"",Table_Styles[[#This Row],[Border Radius Default]],""))</f>
        <v>3px</v>
      </c>
      <c r="Y25" s="36"/>
      <c r="Z25" s="36"/>
      <c r="AA25" s="16" t="str">
        <f>IF(Table_Styles[[#This Row],[MT]]&lt;&gt;"",Table_Styles[[#This Row],[MT]],IF(Table_Styles[[#This Row],[MT Default]]&lt;&gt;"",Table_Styles[[#This Row],[MT Default]],""))</f>
        <v/>
      </c>
      <c r="AB25" s="36"/>
      <c r="AC25" s="36"/>
      <c r="AD25" s="16" t="str">
        <f>IF(Table_Styles[[#This Row],[MR]]&lt;&gt;"",Table_Styles[[#This Row],[MR]],IF(Table_Styles[[#This Row],[MR Default]]&lt;&gt;"",Table_Styles[[#This Row],[MR Default]],""))</f>
        <v/>
      </c>
      <c r="AE25" s="36"/>
      <c r="AF25" s="36"/>
      <c r="AG25" s="16" t="str">
        <f>IF(Table_Styles[[#This Row],[MB]]&lt;&gt;"",Table_Styles[[#This Row],[MB]],IF(Table_Styles[[#This Row],[MB Default]]&lt;&gt;"",Table_Styles[[#This Row],[MB Default]],""))</f>
        <v/>
      </c>
      <c r="AH25" s="36"/>
      <c r="AI25" s="36"/>
      <c r="AJ25" s="16" t="str">
        <f>IF(Table_Styles[[#This Row],[ML]]&lt;&gt;"",Table_Styles[[#This Row],[ML]],IF(Table_Styles[[#This Row],[ML Default]]&lt;&gt;"",Table_Styles[[#This Row],[ML Default]],""))</f>
        <v/>
      </c>
      <c r="AK25" s="38" t="s">
        <v>707</v>
      </c>
      <c r="AL25" s="38" t="s">
        <v>689</v>
      </c>
      <c r="AM25" s="16" t="str">
        <f>IF(Table_Styles[[#This Row],[PT]]&lt;&gt;"",Table_Styles[[#This Row],[PT]],IF(Table_Styles[[#This Row],[PT Default]]&lt;&gt;"",Table_Styles[[#This Row],[PT Default]],""))</f>
        <v>13px</v>
      </c>
      <c r="AN25" s="36"/>
      <c r="AO25" s="38" t="s">
        <v>711</v>
      </c>
      <c r="AP25" s="16" t="str">
        <f>IF(Table_Styles[[#This Row],[PR]]&lt;&gt;"",Table_Styles[[#This Row],[PR]],IF(Table_Styles[[#This Row],[PR Default]]&lt;&gt;"",Table_Styles[[#This Row],[PR Default]],""))</f>
        <v>12px</v>
      </c>
      <c r="AQ25" s="38" t="s">
        <v>707</v>
      </c>
      <c r="AR25" s="38" t="s">
        <v>689</v>
      </c>
      <c r="AS25" s="16" t="str">
        <f>IF(Table_Styles[[#This Row],[PB]]&lt;&gt;"",Table_Styles[[#This Row],[PB]],IF(Table_Styles[[#This Row],[PB Default]]&lt;&gt;"",Table_Styles[[#This Row],[PB Default]],""))</f>
        <v>13px</v>
      </c>
      <c r="AT25" s="36"/>
      <c r="AU25" s="38" t="s">
        <v>711</v>
      </c>
      <c r="AV25" s="16" t="str">
        <f>IF(Table_Styles[[#This Row],[PL]]&lt;&gt;"",Table_Styles[[#This Row],[PL]],IF(Table_Styles[[#This Row],[PL Default]]&lt;&gt;"",Table_Styles[[#This Row],[PL Default]],""))</f>
        <v>12px</v>
      </c>
      <c r="AW25" s="36"/>
      <c r="AX25" s="36"/>
      <c r="AY25" s="16" t="str">
        <f>IF(Table_Styles[[#This Row],[BT]]&lt;&gt;"",Table_Styles[[#This Row],[BT]],IF(Table_Styles[[#This Row],[BT Default]]&lt;&gt;"",Table_Styles[[#This Row],[BT Default]],""))</f>
        <v/>
      </c>
      <c r="AZ25" s="36"/>
      <c r="BA25" s="36"/>
      <c r="BB25" s="16" t="str">
        <f>IF(Table_Styles[[#This Row],[BR]]&lt;&gt;"",Table_Styles[[#This Row],[BR]],IF(Table_Styles[[#This Row],[BR Default]]&lt;&gt;"",Table_Styles[[#This Row],[BR Default]],""))</f>
        <v/>
      </c>
      <c r="BC25" s="36"/>
      <c r="BD25" s="36"/>
      <c r="BE25" s="16" t="str">
        <f>IF(Table_Styles[[#This Row],[BB]]&lt;&gt;"",Table_Styles[[#This Row],[BB]],IF(Table_Styles[[#This Row],[BB Default]]&lt;&gt;"",Table_Styles[[#This Row],[BB Default]],""))</f>
        <v/>
      </c>
      <c r="BF25" s="36"/>
      <c r="BG25" s="36"/>
      <c r="BH25" s="16" t="str">
        <f>IF(Table_Styles[[#This Row],[BL]]&lt;&gt;"",Table_Styles[[#This Row],[BL]],IF(Table_Styles[[#This Row],[BL Default]]&lt;&gt;"",Table_Styles[[#This Row],[BL Default]],""))</f>
        <v/>
      </c>
      <c r="BI25" s="36"/>
      <c r="BJ25" s="36"/>
      <c r="BK25" s="16" t="str">
        <f>IF(Table_Styles[[#This Row],[Width]]&lt;&gt;"",Table_Styles[[#This Row],[Width]],IF(Table_Styles[[#This Row],[Width Default]]&lt;&gt;"",Table_Styles[[#This Row],[Width Default]],""))</f>
        <v/>
      </c>
      <c r="BL25" s="36"/>
      <c r="BM25" s="36"/>
      <c r="BN25" s="16" t="str">
        <f>IF(Table_Styles[[#This Row],[Height]]&lt;&gt;"",Table_Styles[[#This Row],[Height]],IF(Table_Styles[[#This Row],[Height Default]]&lt;&gt;"",Table_Styles[[#This Row],[Height Default]],""))</f>
        <v/>
      </c>
      <c r="BO25" s="16"/>
      <c r="BP25" s="16"/>
      <c r="BQ25" s="16" t="str">
        <f>IF(Table_Styles[[#This Row],[Top]]&lt;&gt;"",Table_Styles[[#This Row],[Top]],IF(Table_Styles[[#This Row],[Top Default]]&lt;&gt;"",Table_Styles[[#This Row],[Top Default]],""))</f>
        <v/>
      </c>
      <c r="BR25" s="16"/>
      <c r="BS25" s="16"/>
      <c r="BT25" s="16" t="str">
        <f>IF(Table_Styles[[#This Row],[Right]]&lt;&gt;"",Table_Styles[[#This Row],[Right]],IF(Table_Styles[[#This Row],[Right Default]]&lt;&gt;"",Table_Styles[[#This Row],[Right Default]],""))</f>
        <v/>
      </c>
      <c r="BU25" s="16"/>
      <c r="BV25" s="16"/>
      <c r="BW25" s="16" t="str">
        <f>IF(Table_Styles[[#This Row],[Bottom]]&lt;&gt;"",Table_Styles[[#This Row],[Bottom]],IF(Table_Styles[[#This Row],[Bottom Default]]&lt;&gt;"",Table_Styles[[#This Row],[Bottom Default]],""))</f>
        <v/>
      </c>
      <c r="BX25" s="16"/>
      <c r="BY25" s="16"/>
      <c r="BZ25" s="16" t="str">
        <f>IF(Table_Styles[[#This Row],[Left]]&lt;&gt;"",Table_Styles[[#This Row],[Left]],IF(Table_Styles[[#This Row],[Left Default]]&lt;&gt;"",Table_Styles[[#This Row],[Left Default]],""))</f>
        <v/>
      </c>
      <c r="CA25" s="36"/>
      <c r="CB25" s="18" t="str">
        <f>IF(AND(Table_Styles[[#This Row],[Selector]]&lt;&gt;"",Table_Styles[[#This Row],[Font Family Used]]&lt;&gt;"",Table_Styles[[#This Row],[Font Weight Used]]&lt;&gt;""),Table_Styles[[#This Row],[Font Family Used]]&amp;" "&amp;Table_Styles[[#This Row],[Font Weight Used]],"")</f>
        <v>Nunito 300</v>
      </c>
      <c r="CC25" s="18" t="str">
        <f ca="1">IF(AND(Table_Styles[[#This Row],[Selector]],COUNTIF(OFFSET(CC:CC,0,0,ROW()-1,1),"="&amp;Table_Styles[[#This Row],[Font]])=0),Table_Styles[[#This Row],[Font]],"")</f>
        <v/>
      </c>
      <c r="CD25" s="18" t="str">
        <f ca="1">IF(Table_Styles[[#This Row],[Unique Font]]&lt;&gt;"",
"{""fontFamily"":"""&amp;Table_Styles[[#This Row],[Font Family Used]]&amp;""",""fontWeight"":"&amp;Table_Styles[[#This Row],[Font Weight Used]]&amp;"}","")</f>
        <v/>
      </c>
      <c r="CE2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#1d1c1c;background: #f5f8fc;border: 1px solid #c0c8d2;border-radius: 3px;padding-top: 13px;padding-right: 12px;padding-bottom: 13px;padding-left: 12px</v>
      </c>
      <c r="CF25" s="18" t="str">
        <f>IF(AND(Table_Styles[[#This Row],[Selector]]&lt;&gt;"", Table_Styles[[#This Row],[Config Properties]]&lt;&gt;""),
Table_Styles[[#This Row],[Selector]]&amp;" { "&amp;Table_Styles[[#This Row],[Config Properties]]&amp;" }","")</f>
        <v>formly-field .form-control { font-family: 'Nunito';font-size: 15px;font-weight: 300;color: #1d1c1c;background: #f5f8fc;border: 1px solid #c0c8d2;border-radius: 3px;padding-top: 13px;padding-right: 12px;padding-bottom: 13px;padding-left: 12px }</v>
      </c>
      <c r="CG25" s="18" t="str">
        <f xml:space="preserve">
SUBSTITUTE(SUBSTITUTE(SUBSTITUTE(SUBSTITUTE(SUBSTITUTE(SUBSTITUTE(SUBSTITUTE(SUBSTITUTE(Table_Styles[[#This Row],[Config]],
" {","{"),
"{ ","{"),
" }","}"),
"} ","}"),
" ,",","),
", ",","),
" :",":"),
": ",":")</f>
        <v>formly-field .form-control{font-family:'Nunito';font-size:15px;font-weight:300;color:#1d1c1c;background:#f5f8fc;border:1px solid #c0c8d2;border-radius:3px;padding-top:13px;padding-right:12px;padding-bottom:13px;padding-left:12px}</v>
      </c>
    </row>
    <row r="26" spans="2:85" ht="21" customHeight="1">
      <c r="B26" s="91" t="s">
        <v>712</v>
      </c>
      <c r="C26" s="91" t="s">
        <v>713</v>
      </c>
      <c r="D26" s="36"/>
      <c r="E26" s="36"/>
      <c r="F26" s="16" t="str">
        <f>IF(Table_Styles[[#This Row],[Font Family]]&lt;&gt;"",Table_Styles[[#This Row],[Font Family]],IF(Table_Styles[[#This Row],[Font Family Default]]&lt;&gt;"",Table_Styles[[#This Row],[Font Family Default]],""))</f>
        <v/>
      </c>
      <c r="G26" s="36"/>
      <c r="H26" s="36"/>
      <c r="I26" s="16" t="str">
        <f>IF(Table_Styles[[#This Row],[Font Size]]&lt;&gt;"",Table_Styles[[#This Row],[Font Size]],IF(Table_Styles[[#This Row],[Font Size Default]]&lt;&gt;"",Table_Styles[[#This Row],[Font Size Default]],""))</f>
        <v/>
      </c>
      <c r="J26" s="36"/>
      <c r="K26" s="36"/>
      <c r="L26" s="16" t="str">
        <f>IF(Table_Styles[[#This Row],[Font Weight]]&lt;&gt;"",Table_Styles[[#This Row],[Font Weight]],IF(Table_Styles[[#This Row],[Font Weight Default]]&lt;&gt;"",Table_Styles[[#This Row],[Font Weight Default]],""))</f>
        <v/>
      </c>
      <c r="M26" s="36"/>
      <c r="N26" s="36" t="str">
        <f>Colour_Foreground_2</f>
        <v>#4e4e4f</v>
      </c>
      <c r="O26" s="16" t="str">
        <f>IF(Table_Styles[[#This Row],[Colour]]&lt;&gt;"",Table_Styles[[#This Row],[Colour]],IF(Table_Styles[[#This Row],[Colour Default]]&lt;&gt;"",Table_Styles[[#This Row],[Colour Default]],""))</f>
        <v>#4e4e4f</v>
      </c>
      <c r="P26" s="36"/>
      <c r="Q26" s="38" t="str">
        <f>Colour_Background_3</f>
        <v>#d9e1e8</v>
      </c>
      <c r="R26" s="16" t="str">
        <f>IF(Table_Styles[[#This Row],[Background]]&lt;&gt;"",Table_Styles[[#This Row],[Background]],IF(Table_Styles[[#This Row],[Background Default]]&lt;&gt;"",Table_Styles[[#This Row],[Background Default]],""))</f>
        <v>#d9e1e8</v>
      </c>
      <c r="S26" s="16" t="str">
        <f>"1px solid "&amp;Colour_Borders</f>
        <v>1px solid #c0c8d2</v>
      </c>
      <c r="T26" s="38" t="s">
        <v>710</v>
      </c>
      <c r="U26" s="16" t="str">
        <f>IF(Table_Styles[[#This Row],[Border]]&lt;&gt;"",Table_Styles[[#This Row],[Border]],IF(Table_Styles[[#This Row],[Border Default]]&lt;&gt;"",Table_Styles[[#This Row],[Border Default]],""))</f>
        <v>1px solid #c0c8d2</v>
      </c>
      <c r="V26" s="36"/>
      <c r="W26" s="36" t="str">
        <f>Settings_Styling_Other_Default_Border_Radius</f>
        <v>3px</v>
      </c>
      <c r="X26" s="16" t="str">
        <f>IF(Table_Styles[[#This Row],[Border Radius]]&lt;&gt;"",Table_Styles[[#This Row],[Border Radius]],IF(Table_Styles[[#This Row],[Border Radius Default]]&lt;&gt;"",Table_Styles[[#This Row],[Border Radius Default]],""))</f>
        <v>3px</v>
      </c>
      <c r="Y26" s="36"/>
      <c r="Z26" s="36"/>
      <c r="AA26" s="16" t="str">
        <f>IF(Table_Styles[[#This Row],[MT]]&lt;&gt;"",Table_Styles[[#This Row],[MT]],IF(Table_Styles[[#This Row],[MT Default]]&lt;&gt;"",Table_Styles[[#This Row],[MT Default]],""))</f>
        <v/>
      </c>
      <c r="AB26" s="36"/>
      <c r="AC26" s="36"/>
      <c r="AD26" s="16" t="str">
        <f>IF(Table_Styles[[#This Row],[MR]]&lt;&gt;"",Table_Styles[[#This Row],[MR]],IF(Table_Styles[[#This Row],[MR Default]]&lt;&gt;"",Table_Styles[[#This Row],[MR Default]],""))</f>
        <v/>
      </c>
      <c r="AE26" s="36"/>
      <c r="AF26" s="36"/>
      <c r="AG26" s="16" t="str">
        <f>IF(Table_Styles[[#This Row],[MB]]&lt;&gt;"",Table_Styles[[#This Row],[MB]],IF(Table_Styles[[#This Row],[MB Default]]&lt;&gt;"",Table_Styles[[#This Row],[MB Default]],""))</f>
        <v/>
      </c>
      <c r="AH26" s="36"/>
      <c r="AI26" s="36"/>
      <c r="AJ26" s="16" t="str">
        <f>IF(Table_Styles[[#This Row],[ML]]&lt;&gt;"",Table_Styles[[#This Row],[ML]],IF(Table_Styles[[#This Row],[ML Default]]&lt;&gt;"",Table_Styles[[#This Row],[ML Default]],""))</f>
        <v/>
      </c>
      <c r="AK26" s="36"/>
      <c r="AL26" s="36"/>
      <c r="AM26" s="16" t="str">
        <f>IF(Table_Styles[[#This Row],[PT]]&lt;&gt;"",Table_Styles[[#This Row],[PT]],IF(Table_Styles[[#This Row],[PT Default]]&lt;&gt;"",Table_Styles[[#This Row],[PT Default]],""))</f>
        <v/>
      </c>
      <c r="AN26" s="36"/>
      <c r="AO26" s="36"/>
      <c r="AP26" s="16" t="str">
        <f>IF(Table_Styles[[#This Row],[PR]]&lt;&gt;"",Table_Styles[[#This Row],[PR]],IF(Table_Styles[[#This Row],[PR Default]]&lt;&gt;"",Table_Styles[[#This Row],[PR Default]],""))</f>
        <v/>
      </c>
      <c r="AQ26" s="36"/>
      <c r="AR26" s="36"/>
      <c r="AS26" s="16" t="str">
        <f>IF(Table_Styles[[#This Row],[PB]]&lt;&gt;"",Table_Styles[[#This Row],[PB]],IF(Table_Styles[[#This Row],[PB Default]]&lt;&gt;"",Table_Styles[[#This Row],[PB Default]],""))</f>
        <v/>
      </c>
      <c r="AT26" s="36"/>
      <c r="AU26" s="36"/>
      <c r="AV26" s="16" t="str">
        <f>IF(Table_Styles[[#This Row],[PL]]&lt;&gt;"",Table_Styles[[#This Row],[PL]],IF(Table_Styles[[#This Row],[PL Default]]&lt;&gt;"",Table_Styles[[#This Row],[PL Default]],""))</f>
        <v/>
      </c>
      <c r="AW26" s="36"/>
      <c r="AX26" s="36"/>
      <c r="AY26" s="16" t="str">
        <f>IF(Table_Styles[[#This Row],[BT]]&lt;&gt;"",Table_Styles[[#This Row],[BT]],IF(Table_Styles[[#This Row],[BT Default]]&lt;&gt;"",Table_Styles[[#This Row],[BT Default]],""))</f>
        <v/>
      </c>
      <c r="AZ26" s="36"/>
      <c r="BA26" s="36"/>
      <c r="BB26" s="16" t="str">
        <f>IF(Table_Styles[[#This Row],[BR]]&lt;&gt;"",Table_Styles[[#This Row],[BR]],IF(Table_Styles[[#This Row],[BR Default]]&lt;&gt;"",Table_Styles[[#This Row],[BR Default]],""))</f>
        <v/>
      </c>
      <c r="BC26" s="36"/>
      <c r="BD26" s="36"/>
      <c r="BE26" s="16" t="str">
        <f>IF(Table_Styles[[#This Row],[BB]]&lt;&gt;"",Table_Styles[[#This Row],[BB]],IF(Table_Styles[[#This Row],[BB Default]]&lt;&gt;"",Table_Styles[[#This Row],[BB Default]],""))</f>
        <v/>
      </c>
      <c r="BF26" s="36"/>
      <c r="BG26" s="36"/>
      <c r="BH26" s="16" t="str">
        <f>IF(Table_Styles[[#This Row],[BL]]&lt;&gt;"",Table_Styles[[#This Row],[BL]],IF(Table_Styles[[#This Row],[BL Default]]&lt;&gt;"",Table_Styles[[#This Row],[BL Default]],""))</f>
        <v/>
      </c>
      <c r="BI26" s="36"/>
      <c r="BJ26" s="36"/>
      <c r="BK26" s="16" t="str">
        <f>IF(Table_Styles[[#This Row],[Width]]&lt;&gt;"",Table_Styles[[#This Row],[Width]],IF(Table_Styles[[#This Row],[Width Default]]&lt;&gt;"",Table_Styles[[#This Row],[Width Default]],""))</f>
        <v/>
      </c>
      <c r="BL26" s="36"/>
      <c r="BM26" s="36"/>
      <c r="BN26" s="16" t="str">
        <f>IF(Table_Styles[[#This Row],[Height]]&lt;&gt;"",Table_Styles[[#This Row],[Height]],IF(Table_Styles[[#This Row],[Height Default]]&lt;&gt;"",Table_Styles[[#This Row],[Height Default]],""))</f>
        <v/>
      </c>
      <c r="BO26" s="16"/>
      <c r="BP26" s="16"/>
      <c r="BQ26" s="16" t="str">
        <f>IF(Table_Styles[[#This Row],[Top]]&lt;&gt;"",Table_Styles[[#This Row],[Top]],IF(Table_Styles[[#This Row],[Top Default]]&lt;&gt;"",Table_Styles[[#This Row],[Top Default]],""))</f>
        <v/>
      </c>
      <c r="BR26" s="16"/>
      <c r="BS26" s="16"/>
      <c r="BT26" s="16" t="str">
        <f>IF(Table_Styles[[#This Row],[Right]]&lt;&gt;"",Table_Styles[[#This Row],[Right]],IF(Table_Styles[[#This Row],[Right Default]]&lt;&gt;"",Table_Styles[[#This Row],[Right Default]],""))</f>
        <v/>
      </c>
      <c r="BU26" s="16"/>
      <c r="BV26" s="16"/>
      <c r="BW26" s="16" t="str">
        <f>IF(Table_Styles[[#This Row],[Bottom]]&lt;&gt;"",Table_Styles[[#This Row],[Bottom]],IF(Table_Styles[[#This Row],[Bottom Default]]&lt;&gt;"",Table_Styles[[#This Row],[Bottom Default]],""))</f>
        <v/>
      </c>
      <c r="BX26" s="16"/>
      <c r="BY26" s="16"/>
      <c r="BZ26" s="16" t="str">
        <f>IF(Table_Styles[[#This Row],[Left]]&lt;&gt;"",Table_Styles[[#This Row],[Left]],IF(Table_Styles[[#This Row],[Left Default]]&lt;&gt;"",Table_Styles[[#This Row],[Left Default]],""))</f>
        <v/>
      </c>
      <c r="CA26" s="36"/>
      <c r="CB26" s="18" t="str">
        <f>IF(AND(Table_Styles[[#This Row],[Selector]]&lt;&gt;"",Table_Styles[[#This Row],[Font Family Used]]&lt;&gt;"",Table_Styles[[#This Row],[Font Weight Used]]&lt;&gt;""),Table_Styles[[#This Row],[Font Family Used]]&amp;" "&amp;Table_Styles[[#This Row],[Font Weight Used]],"")</f>
        <v/>
      </c>
      <c r="CC26" s="18" t="str">
        <f ca="1">IF(AND(Table_Styles[[#This Row],[Selector]],COUNTIF(OFFSET(CC:CC,0,0,ROW()-1,1),"="&amp;Table_Styles[[#This Row],[Font]])=0),Table_Styles[[#This Row],[Font]],"")</f>
        <v/>
      </c>
      <c r="CD26" s="18" t="str">
        <f ca="1">IF(Table_Styles[[#This Row],[Unique Font]]&lt;&gt;"",
"{""fontFamily"":"""&amp;Table_Styles[[#This Row],[Font Family Used]]&amp;""",""fontWeight"":"&amp;Table_Styles[[#This Row],[Font Weight Used]]&amp;"}","")</f>
        <v/>
      </c>
      <c r="CE2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#4e4e4f;background: #d9e1e8;border: 1px solid #c0c8d2;border-radius: 3px</v>
      </c>
      <c r="CF26" s="18" t="str">
        <f>IF(AND(Table_Styles[[#This Row],[Selector]]&lt;&gt;"", Table_Styles[[#This Row],[Config Properties]]&lt;&gt;""),
Table_Styles[[#This Row],[Selector]]&amp;" { "&amp;Table_Styles[[#This Row],[Config Properties]]&amp;" }","")</f>
        <v>formly-field span.input-group-addon { color: #4e4e4f;background: #d9e1e8;border: 1px solid #c0c8d2;border-radius: 3px }</v>
      </c>
      <c r="CG26" s="18" t="str">
        <f xml:space="preserve">
SUBSTITUTE(SUBSTITUTE(SUBSTITUTE(SUBSTITUTE(SUBSTITUTE(SUBSTITUTE(SUBSTITUTE(SUBSTITUTE(Table_Styles[[#This Row],[Config]],
" {","{"),
"{ ","{"),
" }","}"),
"} ","}"),
" ,",","),
", ",","),
" :",":"),
": ",":")</f>
        <v>formly-field span.input-group-addon{color:#4e4e4f;background:#d9e1e8;border:1px solid #c0c8d2;border-radius:3px}</v>
      </c>
    </row>
    <row r="27" spans="2:85" ht="21" customHeight="1">
      <c r="B27" s="91" t="s">
        <v>714</v>
      </c>
      <c r="C27" s="99" t="s">
        <v>715</v>
      </c>
      <c r="D27" s="51"/>
      <c r="E27" s="36"/>
      <c r="F27" s="16" t="str">
        <f>IF(Table_Styles[[#This Row],[Font Family]]&lt;&gt;"",Table_Styles[[#This Row],[Font Family]],IF(Table_Styles[[#This Row],[Font Family Default]]&lt;&gt;"",Table_Styles[[#This Row],[Font Family Default]],""))</f>
        <v/>
      </c>
      <c r="G27" s="51"/>
      <c r="H27" s="36"/>
      <c r="I27" s="16" t="str">
        <f>IF(Table_Styles[[#This Row],[Font Size]]&lt;&gt;"",Table_Styles[[#This Row],[Font Size]],IF(Table_Styles[[#This Row],[Font Size Default]]&lt;&gt;"",Table_Styles[[#This Row],[Font Size Default]],""))</f>
        <v/>
      </c>
      <c r="J27" s="51"/>
      <c r="K27" s="36"/>
      <c r="L27" s="16" t="str">
        <f>IF(Table_Styles[[#This Row],[Font Weight]]&lt;&gt;"",Table_Styles[[#This Row],[Font Weight]],IF(Table_Styles[[#This Row],[Font Weight Default]]&lt;&gt;"",Table_Styles[[#This Row],[Font Weight Default]],""))</f>
        <v/>
      </c>
      <c r="M27" s="51"/>
      <c r="N27" s="36"/>
      <c r="O27" s="16" t="str">
        <f>IF(Table_Styles[[#This Row],[Colour]]&lt;&gt;"",Table_Styles[[#This Row],[Colour]],IF(Table_Styles[[#This Row],[Colour Default]]&lt;&gt;"",Table_Styles[[#This Row],[Colour Default]],""))</f>
        <v/>
      </c>
      <c r="P27" s="51"/>
      <c r="Q27" s="38"/>
      <c r="R27" s="16" t="str">
        <f>IF(Table_Styles[[#This Row],[Background]]&lt;&gt;"",Table_Styles[[#This Row],[Background]],IF(Table_Styles[[#This Row],[Background Default]]&lt;&gt;"",Table_Styles[[#This Row],[Background Default]],""))</f>
        <v/>
      </c>
      <c r="S27" s="51"/>
      <c r="T27" s="38"/>
      <c r="U27" s="16" t="str">
        <f>IF(Table_Styles[[#This Row],[Border]]&lt;&gt;"",Table_Styles[[#This Row],[Border]],IF(Table_Styles[[#This Row],[Border Default]]&lt;&gt;"",Table_Styles[[#This Row],[Border Default]],""))</f>
        <v/>
      </c>
      <c r="V27" s="36"/>
      <c r="W27" s="36"/>
      <c r="X27" s="16" t="str">
        <f>IF(Table_Styles[[#This Row],[Border Radius]]&lt;&gt;"",Table_Styles[[#This Row],[Border Radius]],IF(Table_Styles[[#This Row],[Border Radius Default]]&lt;&gt;"",Table_Styles[[#This Row],[Border Radius Default]],""))</f>
        <v/>
      </c>
      <c r="Y27" s="51"/>
      <c r="Z27" s="36"/>
      <c r="AA27" s="16" t="str">
        <f>IF(Table_Styles[[#This Row],[MT]]&lt;&gt;"",Table_Styles[[#This Row],[MT]],IF(Table_Styles[[#This Row],[MT Default]]&lt;&gt;"",Table_Styles[[#This Row],[MT Default]],""))</f>
        <v/>
      </c>
      <c r="AB27" s="51"/>
      <c r="AC27" s="36"/>
      <c r="AD27" s="16" t="str">
        <f>IF(Table_Styles[[#This Row],[MR]]&lt;&gt;"",Table_Styles[[#This Row],[MR]],IF(Table_Styles[[#This Row],[MR Default]]&lt;&gt;"",Table_Styles[[#This Row],[MR Default]],""))</f>
        <v/>
      </c>
      <c r="AE27" s="51"/>
      <c r="AF27" s="36"/>
      <c r="AG27" s="16" t="str">
        <f>IF(Table_Styles[[#This Row],[MB]]&lt;&gt;"",Table_Styles[[#This Row],[MB]],IF(Table_Styles[[#This Row],[MB Default]]&lt;&gt;"",Table_Styles[[#This Row],[MB Default]],""))</f>
        <v/>
      </c>
      <c r="AH27" s="51"/>
      <c r="AI27" s="36"/>
      <c r="AJ27" s="16" t="str">
        <f>IF(Table_Styles[[#This Row],[ML]]&lt;&gt;"",Table_Styles[[#This Row],[ML]],IF(Table_Styles[[#This Row],[ML Default]]&lt;&gt;"",Table_Styles[[#This Row],[ML Default]],""))</f>
        <v/>
      </c>
      <c r="AK27" s="51"/>
      <c r="AL27" s="36"/>
      <c r="AM27" s="16" t="str">
        <f>IF(Table_Styles[[#This Row],[PT]]&lt;&gt;"",Table_Styles[[#This Row],[PT]],IF(Table_Styles[[#This Row],[PT Default]]&lt;&gt;"",Table_Styles[[#This Row],[PT Default]],""))</f>
        <v/>
      </c>
      <c r="AN27" s="51"/>
      <c r="AO27" s="36"/>
      <c r="AP27" s="16" t="str">
        <f>IF(Table_Styles[[#This Row],[PR]]&lt;&gt;"",Table_Styles[[#This Row],[PR]],IF(Table_Styles[[#This Row],[PR Default]]&lt;&gt;"",Table_Styles[[#This Row],[PR Default]],""))</f>
        <v/>
      </c>
      <c r="AQ27" s="51"/>
      <c r="AR27" s="36"/>
      <c r="AS27" s="16" t="str">
        <f>IF(Table_Styles[[#This Row],[PB]]&lt;&gt;"",Table_Styles[[#This Row],[PB]],IF(Table_Styles[[#This Row],[PB Default]]&lt;&gt;"",Table_Styles[[#This Row],[PB Default]],""))</f>
        <v/>
      </c>
      <c r="AT27" s="51"/>
      <c r="AU27" s="36"/>
      <c r="AV27" s="16" t="str">
        <f>IF(Table_Styles[[#This Row],[PL]]&lt;&gt;"",Table_Styles[[#This Row],[PL]],IF(Table_Styles[[#This Row],[PL Default]]&lt;&gt;"",Table_Styles[[#This Row],[PL Default]],""))</f>
        <v/>
      </c>
      <c r="AW27" s="51"/>
      <c r="AX27" s="36"/>
      <c r="AY27" s="16" t="str">
        <f>IF(Table_Styles[[#This Row],[BT]]&lt;&gt;"",Table_Styles[[#This Row],[BT]],IF(Table_Styles[[#This Row],[BT Default]]&lt;&gt;"",Table_Styles[[#This Row],[BT Default]],""))</f>
        <v/>
      </c>
      <c r="AZ27" s="51"/>
      <c r="BA27" s="36"/>
      <c r="BB27" s="16" t="str">
        <f>IF(Table_Styles[[#This Row],[BR]]&lt;&gt;"",Table_Styles[[#This Row],[BR]],IF(Table_Styles[[#This Row],[BR Default]]&lt;&gt;"",Table_Styles[[#This Row],[BR Default]],""))</f>
        <v/>
      </c>
      <c r="BC27" s="51"/>
      <c r="BD27" s="36"/>
      <c r="BE27" s="16" t="str">
        <f>IF(Table_Styles[[#This Row],[BB]]&lt;&gt;"",Table_Styles[[#This Row],[BB]],IF(Table_Styles[[#This Row],[BB Default]]&lt;&gt;"",Table_Styles[[#This Row],[BB Default]],""))</f>
        <v/>
      </c>
      <c r="BF27" s="51"/>
      <c r="BG27" s="36"/>
      <c r="BH27" s="16" t="str">
        <f>IF(Table_Styles[[#This Row],[BL]]&lt;&gt;"",Table_Styles[[#This Row],[BL]],IF(Table_Styles[[#This Row],[BL Default]]&lt;&gt;"",Table_Styles[[#This Row],[BL Default]],""))</f>
        <v/>
      </c>
      <c r="BI27" s="36"/>
      <c r="BJ27" s="36"/>
      <c r="BK27" s="16" t="str">
        <f>IF(Table_Styles[[#This Row],[Width]]&lt;&gt;"",Table_Styles[[#This Row],[Width]],IF(Table_Styles[[#This Row],[Width Default]]&lt;&gt;"",Table_Styles[[#This Row],[Width Default]],""))</f>
        <v/>
      </c>
      <c r="BL27" s="36"/>
      <c r="BM27" s="36"/>
      <c r="BN27" s="16" t="str">
        <f>IF(Table_Styles[[#This Row],[Height]]&lt;&gt;"",Table_Styles[[#This Row],[Height]],IF(Table_Styles[[#This Row],[Height Default]]&lt;&gt;"",Table_Styles[[#This Row],[Height Default]],""))</f>
        <v/>
      </c>
      <c r="BO27" s="16"/>
      <c r="BP27" s="16"/>
      <c r="BQ27" s="16" t="str">
        <f>IF(Table_Styles[[#This Row],[Top]]&lt;&gt;"",Table_Styles[[#This Row],[Top]],IF(Table_Styles[[#This Row],[Top Default]]&lt;&gt;"",Table_Styles[[#This Row],[Top Default]],""))</f>
        <v/>
      </c>
      <c r="BR27" s="16"/>
      <c r="BS27" s="16"/>
      <c r="BT27" s="16" t="str">
        <f>IF(Table_Styles[[#This Row],[Right]]&lt;&gt;"",Table_Styles[[#This Row],[Right]],IF(Table_Styles[[#This Row],[Right Default]]&lt;&gt;"",Table_Styles[[#This Row],[Right Default]],""))</f>
        <v/>
      </c>
      <c r="BU27" s="16"/>
      <c r="BV27" s="16"/>
      <c r="BW27" s="16" t="str">
        <f>IF(Table_Styles[[#This Row],[Bottom]]&lt;&gt;"",Table_Styles[[#This Row],[Bottom]],IF(Table_Styles[[#This Row],[Bottom Default]]&lt;&gt;"",Table_Styles[[#This Row],[Bottom Default]],""))</f>
        <v/>
      </c>
      <c r="BX27" s="16"/>
      <c r="BY27" s="16"/>
      <c r="BZ27" s="16" t="str">
        <f>IF(Table_Styles[[#This Row],[Left]]&lt;&gt;"",Table_Styles[[#This Row],[Left]],IF(Table_Styles[[#This Row],[Left Default]]&lt;&gt;"",Table_Styles[[#This Row],[Left Default]],""))</f>
        <v/>
      </c>
      <c r="CA27" s="51"/>
      <c r="CB27" s="18" t="str">
        <f>IF(AND(Table_Styles[[#This Row],[Selector]]&lt;&gt;"",Table_Styles[[#This Row],[Font Family Used]]&lt;&gt;"",Table_Styles[[#This Row],[Font Weight Used]]&lt;&gt;""),Table_Styles[[#This Row],[Font Family Used]]&amp;" "&amp;Table_Styles[[#This Row],[Font Weight Used]],"")</f>
        <v/>
      </c>
      <c r="CC27" s="18" t="str">
        <f ca="1">IF(AND(Table_Styles[[#This Row],[Selector]],COUNTIF(OFFSET(CC:CC,0,0,ROW()-1,1),"="&amp;Table_Styles[[#This Row],[Font]])=0),Table_Styles[[#This Row],[Font]],"")</f>
        <v/>
      </c>
      <c r="CD27" s="18" t="str">
        <f ca="1">IF(Table_Styles[[#This Row],[Unique Font]]&lt;&gt;"",
"{""fontFamily"":"""&amp;Table_Styles[[#This Row],[Font Family Used]]&amp;""",""fontWeight"":"&amp;Table_Styles[[#This Row],[Font Weight Used]]&amp;"}","")</f>
        <v/>
      </c>
      <c r="CE2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27" s="18" t="str">
        <f>IF(AND(Table_Styles[[#This Row],[Selector]]&lt;&gt;"", Table_Styles[[#This Row],[Config Properties]]&lt;&gt;""),
Table_Styles[[#This Row],[Selector]]&amp;" { "&amp;Table_Styles[[#This Row],[Config Properties]]&amp;" }","")</f>
        <v/>
      </c>
      <c r="CG27" s="18" t="str">
        <f xml:space="preserve">
SUBSTITUTE(SUBSTITUTE(SUBSTITUTE(SUBSTITUTE(SUBSTITUTE(SUBSTITUTE(SUBSTITUTE(SUBSTITUTE(Table_Styles[[#This Row],[Config]],
" {","{"),
"{ ","{"),
" }","}"),
"} ","}"),
" ,",","),
", ",","),
" :",":"),
": ",":")</f>
        <v/>
      </c>
    </row>
    <row r="28" spans="2:85" ht="21" customHeight="1">
      <c r="B28" s="91" t="s">
        <v>716</v>
      </c>
      <c r="C28" s="91" t="s">
        <v>717</v>
      </c>
      <c r="D28" s="36"/>
      <c r="E28" s="36"/>
      <c r="F28" s="16" t="str">
        <f>IF(Table_Styles[[#This Row],[Font Family]]&lt;&gt;"",Table_Styles[[#This Row],[Font Family]],IF(Table_Styles[[#This Row],[Font Family Default]]&lt;&gt;"",Table_Styles[[#This Row],[Font Family Default]],""))</f>
        <v/>
      </c>
      <c r="G28" s="36"/>
      <c r="H28" s="36"/>
      <c r="I28" s="16" t="str">
        <f>IF(Table_Styles[[#This Row],[Font Size]]&lt;&gt;"",Table_Styles[[#This Row],[Font Size]],IF(Table_Styles[[#This Row],[Font Size Default]]&lt;&gt;"",Table_Styles[[#This Row],[Font Size Default]],""))</f>
        <v/>
      </c>
      <c r="J28" s="36"/>
      <c r="K28" s="36"/>
      <c r="L28" s="16" t="str">
        <f>IF(Table_Styles[[#This Row],[Font Weight]]&lt;&gt;"",Table_Styles[[#This Row],[Font Weight]],IF(Table_Styles[[#This Row],[Font Weight Default]]&lt;&gt;"",Table_Styles[[#This Row],[Font Weight Default]],""))</f>
        <v/>
      </c>
      <c r="M28" s="36"/>
      <c r="N28" s="36"/>
      <c r="O28" s="16" t="str">
        <f>IF(Table_Styles[[#This Row],[Colour]]&lt;&gt;"",Table_Styles[[#This Row],[Colour]],IF(Table_Styles[[#This Row],[Colour Default]]&lt;&gt;"",Table_Styles[[#This Row],[Colour Default]],""))</f>
        <v/>
      </c>
      <c r="P28" s="36"/>
      <c r="Q28" s="36"/>
      <c r="R28" s="16" t="str">
        <f>IF(Table_Styles[[#This Row],[Background]]&lt;&gt;"",Table_Styles[[#This Row],[Background]],IF(Table_Styles[[#This Row],[Background Default]]&lt;&gt;"",Table_Styles[[#This Row],[Background Default]],""))</f>
        <v/>
      </c>
      <c r="S28" s="36"/>
      <c r="T28" s="36"/>
      <c r="U28" s="16" t="str">
        <f>IF(Table_Styles[[#This Row],[Border]]&lt;&gt;"",Table_Styles[[#This Row],[Border]],IF(Table_Styles[[#This Row],[Border Default]]&lt;&gt;"",Table_Styles[[#This Row],[Border Default]],""))</f>
        <v/>
      </c>
      <c r="V28" s="36"/>
      <c r="W28" s="36"/>
      <c r="X28" s="16" t="str">
        <f>IF(Table_Styles[[#This Row],[Border Radius]]&lt;&gt;"",Table_Styles[[#This Row],[Border Radius]],IF(Table_Styles[[#This Row],[Border Radius Default]]&lt;&gt;"",Table_Styles[[#This Row],[Border Radius Default]],""))</f>
        <v/>
      </c>
      <c r="Y28" s="36"/>
      <c r="Z28" s="36"/>
      <c r="AA28" s="16" t="str">
        <f>IF(Table_Styles[[#This Row],[MT]]&lt;&gt;"",Table_Styles[[#This Row],[MT]],IF(Table_Styles[[#This Row],[MT Default]]&lt;&gt;"",Table_Styles[[#This Row],[MT Default]],""))</f>
        <v/>
      </c>
      <c r="AB28" s="36"/>
      <c r="AC28" s="36"/>
      <c r="AD28" s="16" t="str">
        <f>IF(Table_Styles[[#This Row],[MR]]&lt;&gt;"",Table_Styles[[#This Row],[MR]],IF(Table_Styles[[#This Row],[MR Default]]&lt;&gt;"",Table_Styles[[#This Row],[MR Default]],""))</f>
        <v/>
      </c>
      <c r="AE28" s="36"/>
      <c r="AF28" s="36"/>
      <c r="AG28" s="16" t="str">
        <f>IF(Table_Styles[[#This Row],[MB]]&lt;&gt;"",Table_Styles[[#This Row],[MB]],IF(Table_Styles[[#This Row],[MB Default]]&lt;&gt;"",Table_Styles[[#This Row],[MB Default]],""))</f>
        <v/>
      </c>
      <c r="AH28" s="36"/>
      <c r="AI28" s="36"/>
      <c r="AJ28" s="16" t="str">
        <f>IF(Table_Styles[[#This Row],[ML]]&lt;&gt;"",Table_Styles[[#This Row],[ML]],IF(Table_Styles[[#This Row],[ML Default]]&lt;&gt;"",Table_Styles[[#This Row],[ML Default]],""))</f>
        <v/>
      </c>
      <c r="AK28" s="36"/>
      <c r="AL28" s="36"/>
      <c r="AM28" s="16" t="str">
        <f>IF(Table_Styles[[#This Row],[PT]]&lt;&gt;"",Table_Styles[[#This Row],[PT]],IF(Table_Styles[[#This Row],[PT Default]]&lt;&gt;"",Table_Styles[[#This Row],[PT Default]],""))</f>
        <v/>
      </c>
      <c r="AN28" s="36"/>
      <c r="AO28" s="36"/>
      <c r="AP28" s="16" t="str">
        <f>IF(Table_Styles[[#This Row],[PR]]&lt;&gt;"",Table_Styles[[#This Row],[PR]],IF(Table_Styles[[#This Row],[PR Default]]&lt;&gt;"",Table_Styles[[#This Row],[PR Default]],""))</f>
        <v/>
      </c>
      <c r="AQ28" s="36"/>
      <c r="AR28" s="36"/>
      <c r="AS28" s="16" t="str">
        <f>IF(Table_Styles[[#This Row],[PB]]&lt;&gt;"",Table_Styles[[#This Row],[PB]],IF(Table_Styles[[#This Row],[PB Default]]&lt;&gt;"",Table_Styles[[#This Row],[PB Default]],""))</f>
        <v/>
      </c>
      <c r="AT28" s="36"/>
      <c r="AU28" s="36"/>
      <c r="AV28" s="16" t="str">
        <f>IF(Table_Styles[[#This Row],[PL]]&lt;&gt;"",Table_Styles[[#This Row],[PL]],IF(Table_Styles[[#This Row],[PL Default]]&lt;&gt;"",Table_Styles[[#This Row],[PL Default]],""))</f>
        <v/>
      </c>
      <c r="AW28" s="36"/>
      <c r="AX28" s="36"/>
      <c r="AY28" s="16" t="str">
        <f>IF(Table_Styles[[#This Row],[BT]]&lt;&gt;"",Table_Styles[[#This Row],[BT]],IF(Table_Styles[[#This Row],[BT Default]]&lt;&gt;"",Table_Styles[[#This Row],[BT Default]],""))</f>
        <v/>
      </c>
      <c r="AZ28" s="36"/>
      <c r="BA28" s="36"/>
      <c r="BB28" s="16" t="str">
        <f>IF(Table_Styles[[#This Row],[BR]]&lt;&gt;"",Table_Styles[[#This Row],[BR]],IF(Table_Styles[[#This Row],[BR Default]]&lt;&gt;"",Table_Styles[[#This Row],[BR Default]],""))</f>
        <v/>
      </c>
      <c r="BC28" s="36"/>
      <c r="BD28" s="36"/>
      <c r="BE28" s="16" t="str">
        <f>IF(Table_Styles[[#This Row],[BB]]&lt;&gt;"",Table_Styles[[#This Row],[BB]],IF(Table_Styles[[#This Row],[BB Default]]&lt;&gt;"",Table_Styles[[#This Row],[BB Default]],""))</f>
        <v/>
      </c>
      <c r="BF28" s="36"/>
      <c r="BG28" s="36" t="s">
        <v>718</v>
      </c>
      <c r="BH28" s="16" t="str">
        <f>IF(Table_Styles[[#This Row],[BL]]&lt;&gt;"",Table_Styles[[#This Row],[BL]],IF(Table_Styles[[#This Row],[BL Default]]&lt;&gt;"",Table_Styles[[#This Row],[BL Default]],""))</f>
        <v>7px solid #4a9049</v>
      </c>
      <c r="BI28" s="36"/>
      <c r="BJ28" s="36"/>
      <c r="BK28" s="16" t="str">
        <f>IF(Table_Styles[[#This Row],[Width]]&lt;&gt;"",Table_Styles[[#This Row],[Width]],IF(Table_Styles[[#This Row],[Width Default]]&lt;&gt;"",Table_Styles[[#This Row],[Width Default]],""))</f>
        <v/>
      </c>
      <c r="BL28" s="36"/>
      <c r="BM28" s="36"/>
      <c r="BN28" s="16" t="str">
        <f>IF(Table_Styles[[#This Row],[Height]]&lt;&gt;"",Table_Styles[[#This Row],[Height]],IF(Table_Styles[[#This Row],[Height Default]]&lt;&gt;"",Table_Styles[[#This Row],[Height Default]],""))</f>
        <v/>
      </c>
      <c r="BO28" s="16"/>
      <c r="BP28" s="16"/>
      <c r="BQ28" s="16" t="str">
        <f>IF(Table_Styles[[#This Row],[Top]]&lt;&gt;"",Table_Styles[[#This Row],[Top]],IF(Table_Styles[[#This Row],[Top Default]]&lt;&gt;"",Table_Styles[[#This Row],[Top Default]],""))</f>
        <v/>
      </c>
      <c r="BR28" s="16"/>
      <c r="BS28" s="16"/>
      <c r="BT28" s="16" t="str">
        <f>IF(Table_Styles[[#This Row],[Right]]&lt;&gt;"",Table_Styles[[#This Row],[Right]],IF(Table_Styles[[#This Row],[Right Default]]&lt;&gt;"",Table_Styles[[#This Row],[Right Default]],""))</f>
        <v/>
      </c>
      <c r="BU28" s="16"/>
      <c r="BV28" s="16"/>
      <c r="BW28" s="16" t="str">
        <f>IF(Table_Styles[[#This Row],[Bottom]]&lt;&gt;"",Table_Styles[[#This Row],[Bottom]],IF(Table_Styles[[#This Row],[Bottom Default]]&lt;&gt;"",Table_Styles[[#This Row],[Bottom Default]],""))</f>
        <v/>
      </c>
      <c r="BX28" s="16"/>
      <c r="BY28" s="16"/>
      <c r="BZ28" s="16" t="str">
        <f>IF(Table_Styles[[#This Row],[Left]]&lt;&gt;"",Table_Styles[[#This Row],[Left]],IF(Table_Styles[[#This Row],[Left Default]]&lt;&gt;"",Table_Styles[[#This Row],[Left Default]],""))</f>
        <v/>
      </c>
      <c r="CA28" s="36"/>
      <c r="CB28" s="18" t="str">
        <f>IF(AND(Table_Styles[[#This Row],[Selector]]&lt;&gt;"",Table_Styles[[#This Row],[Font Family Used]]&lt;&gt;"",Table_Styles[[#This Row],[Font Weight Used]]&lt;&gt;""),Table_Styles[[#This Row],[Font Family Used]]&amp;" "&amp;Table_Styles[[#This Row],[Font Weight Used]],"")</f>
        <v/>
      </c>
      <c r="CC28" s="18" t="str">
        <f ca="1">IF(AND(Table_Styles[[#This Row],[Selector]],COUNTIF(OFFSET(CC:CC,0,0,ROW()-1,1),"="&amp;Table_Styles[[#This Row],[Font]])=0),Table_Styles[[#This Row],[Font]],"")</f>
        <v/>
      </c>
      <c r="CD28" s="18" t="str">
        <f ca="1">IF(Table_Styles[[#This Row],[Unique Font]]&lt;&gt;"",
"{""fontFamily"":"""&amp;Table_Styles[[#This Row],[Font Family Used]]&amp;""",""fontWeight"":"&amp;Table_Styles[[#This Row],[Font Weight Used]]&amp;"}","")</f>
        <v/>
      </c>
      <c r="CE2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#4a9049</v>
      </c>
      <c r="CF28" s="18" t="str">
        <f>IF(AND(Table_Styles[[#This Row],[Selector]]&lt;&gt;"", Table_Styles[[#This Row],[Config Properties]]&lt;&gt;""),
Table_Styles[[#This Row],[Selector]]&amp;" { "&amp;Table_Styles[[#This Row],[Config Properties]]&amp;" }","")</f>
        <v>formly-field .form-control.ng-valid.ng-touched { border-left: 7px solid #4a9049 }</v>
      </c>
      <c r="CG28" s="18" t="str">
        <f xml:space="preserve">
SUBSTITUTE(SUBSTITUTE(SUBSTITUTE(SUBSTITUTE(SUBSTITUTE(SUBSTITUTE(SUBSTITUTE(SUBSTITUTE(Table_Styles[[#This Row],[Config]],
" {","{"),
"{ ","{"),
" }","}"),
"} ","}"),
" ,",","),
", ",","),
" :",":"),
": ",":")</f>
        <v>formly-field .form-control.ng-valid.ng-touched{border-left:7px solid #4a9049}</v>
      </c>
    </row>
    <row r="29" spans="2:85" ht="21" customHeight="1">
      <c r="B29" s="91" t="s">
        <v>719</v>
      </c>
      <c r="C29" s="91" t="s">
        <v>720</v>
      </c>
      <c r="D29" s="36"/>
      <c r="E29" s="36"/>
      <c r="F29" s="16" t="str">
        <f>IF(Table_Styles[[#This Row],[Font Family]]&lt;&gt;"",Table_Styles[[#This Row],[Font Family]],IF(Table_Styles[[#This Row],[Font Family Default]]&lt;&gt;"",Table_Styles[[#This Row],[Font Family Default]],""))</f>
        <v/>
      </c>
      <c r="G29" s="36"/>
      <c r="H29" s="36"/>
      <c r="I29" s="16" t="str">
        <f>IF(Table_Styles[[#This Row],[Font Size]]&lt;&gt;"",Table_Styles[[#This Row],[Font Size]],IF(Table_Styles[[#This Row],[Font Size Default]]&lt;&gt;"",Table_Styles[[#This Row],[Font Size Default]],""))</f>
        <v/>
      </c>
      <c r="J29" s="36"/>
      <c r="K29" s="36"/>
      <c r="L29" s="16" t="str">
        <f>IF(Table_Styles[[#This Row],[Font Weight]]&lt;&gt;"",Table_Styles[[#This Row],[Font Weight]],IF(Table_Styles[[#This Row],[Font Weight Default]]&lt;&gt;"",Table_Styles[[#This Row],[Font Weight Default]],""))</f>
        <v/>
      </c>
      <c r="M29" s="36"/>
      <c r="N29" s="36"/>
      <c r="O29" s="16" t="str">
        <f>IF(Table_Styles[[#This Row],[Colour]]&lt;&gt;"",Table_Styles[[#This Row],[Colour]],IF(Table_Styles[[#This Row],[Colour Default]]&lt;&gt;"",Table_Styles[[#This Row],[Colour Default]],""))</f>
        <v/>
      </c>
      <c r="P29" s="36"/>
      <c r="Q29" s="36"/>
      <c r="R29" s="16" t="str">
        <f>IF(Table_Styles[[#This Row],[Background]]&lt;&gt;"",Table_Styles[[#This Row],[Background]],IF(Table_Styles[[#This Row],[Background Default]]&lt;&gt;"",Table_Styles[[#This Row],[Background Default]],""))</f>
        <v/>
      </c>
      <c r="S29" s="36"/>
      <c r="T29" s="36"/>
      <c r="U29" s="16" t="str">
        <f>IF(Table_Styles[[#This Row],[Border]]&lt;&gt;"",Table_Styles[[#This Row],[Border]],IF(Table_Styles[[#This Row],[Border Default]]&lt;&gt;"",Table_Styles[[#This Row],[Border Default]],""))</f>
        <v/>
      </c>
      <c r="V29" s="36"/>
      <c r="W29" s="36"/>
      <c r="X29" s="16" t="str">
        <f>IF(Table_Styles[[#This Row],[Border Radius]]&lt;&gt;"",Table_Styles[[#This Row],[Border Radius]],IF(Table_Styles[[#This Row],[Border Radius Default]]&lt;&gt;"",Table_Styles[[#This Row],[Border Radius Default]],""))</f>
        <v/>
      </c>
      <c r="Y29" s="36"/>
      <c r="Z29" s="36"/>
      <c r="AA29" s="16" t="str">
        <f>IF(Table_Styles[[#This Row],[MT]]&lt;&gt;"",Table_Styles[[#This Row],[MT]],IF(Table_Styles[[#This Row],[MT Default]]&lt;&gt;"",Table_Styles[[#This Row],[MT Default]],""))</f>
        <v/>
      </c>
      <c r="AB29" s="36"/>
      <c r="AC29" s="36"/>
      <c r="AD29" s="16" t="str">
        <f>IF(Table_Styles[[#This Row],[MR]]&lt;&gt;"",Table_Styles[[#This Row],[MR]],IF(Table_Styles[[#This Row],[MR Default]]&lt;&gt;"",Table_Styles[[#This Row],[MR Default]],""))</f>
        <v/>
      </c>
      <c r="AE29" s="36"/>
      <c r="AF29" s="36"/>
      <c r="AG29" s="16" t="str">
        <f>IF(Table_Styles[[#This Row],[MB]]&lt;&gt;"",Table_Styles[[#This Row],[MB]],IF(Table_Styles[[#This Row],[MB Default]]&lt;&gt;"",Table_Styles[[#This Row],[MB Default]],""))</f>
        <v/>
      </c>
      <c r="AH29" s="36"/>
      <c r="AI29" s="36"/>
      <c r="AJ29" s="16" t="str">
        <f>IF(Table_Styles[[#This Row],[ML]]&lt;&gt;"",Table_Styles[[#This Row],[ML]],IF(Table_Styles[[#This Row],[ML Default]]&lt;&gt;"",Table_Styles[[#This Row],[ML Default]],""))</f>
        <v/>
      </c>
      <c r="AK29" s="36"/>
      <c r="AL29" s="36"/>
      <c r="AM29" s="16" t="str">
        <f>IF(Table_Styles[[#This Row],[PT]]&lt;&gt;"",Table_Styles[[#This Row],[PT]],IF(Table_Styles[[#This Row],[PT Default]]&lt;&gt;"",Table_Styles[[#This Row],[PT Default]],""))</f>
        <v/>
      </c>
      <c r="AN29" s="36"/>
      <c r="AO29" s="36"/>
      <c r="AP29" s="16" t="str">
        <f>IF(Table_Styles[[#This Row],[PR]]&lt;&gt;"",Table_Styles[[#This Row],[PR]],IF(Table_Styles[[#This Row],[PR Default]]&lt;&gt;"",Table_Styles[[#This Row],[PR Default]],""))</f>
        <v/>
      </c>
      <c r="AQ29" s="36"/>
      <c r="AR29" s="36"/>
      <c r="AS29" s="16" t="str">
        <f>IF(Table_Styles[[#This Row],[PB]]&lt;&gt;"",Table_Styles[[#This Row],[PB]],IF(Table_Styles[[#This Row],[PB Default]]&lt;&gt;"",Table_Styles[[#This Row],[PB Default]],""))</f>
        <v/>
      </c>
      <c r="AT29" s="36"/>
      <c r="AU29" s="36"/>
      <c r="AV29" s="16" t="str">
        <f>IF(Table_Styles[[#This Row],[PL]]&lt;&gt;"",Table_Styles[[#This Row],[PL]],IF(Table_Styles[[#This Row],[PL Default]]&lt;&gt;"",Table_Styles[[#This Row],[PL Default]],""))</f>
        <v/>
      </c>
      <c r="AW29" s="36"/>
      <c r="AX29" s="36"/>
      <c r="AY29" s="16" t="str">
        <f>IF(Table_Styles[[#This Row],[BT]]&lt;&gt;"",Table_Styles[[#This Row],[BT]],IF(Table_Styles[[#This Row],[BT Default]]&lt;&gt;"",Table_Styles[[#This Row],[BT Default]],""))</f>
        <v/>
      </c>
      <c r="AZ29" s="36"/>
      <c r="BA29" s="36"/>
      <c r="BB29" s="16" t="str">
        <f>IF(Table_Styles[[#This Row],[BR]]&lt;&gt;"",Table_Styles[[#This Row],[BR]],IF(Table_Styles[[#This Row],[BR Default]]&lt;&gt;"",Table_Styles[[#This Row],[BR Default]],""))</f>
        <v/>
      </c>
      <c r="BC29" s="36"/>
      <c r="BD29" s="36"/>
      <c r="BE29" s="16" t="str">
        <f>IF(Table_Styles[[#This Row],[BB]]&lt;&gt;"",Table_Styles[[#This Row],[BB]],IF(Table_Styles[[#This Row],[BB Default]]&lt;&gt;"",Table_Styles[[#This Row],[BB Default]],""))</f>
        <v/>
      </c>
      <c r="BF29" s="36"/>
      <c r="BG29" s="36" t="s">
        <v>721</v>
      </c>
      <c r="BH29" s="16" t="str">
        <f>IF(Table_Styles[[#This Row],[BL]]&lt;&gt;"",Table_Styles[[#This Row],[BL]],IF(Table_Styles[[#This Row],[BL Default]]&lt;&gt;"",Table_Styles[[#This Row],[BL Default]],""))</f>
        <v>7px solid #b33345</v>
      </c>
      <c r="BI29" s="36"/>
      <c r="BJ29" s="36"/>
      <c r="BK29" s="16" t="str">
        <f>IF(Table_Styles[[#This Row],[Width]]&lt;&gt;"",Table_Styles[[#This Row],[Width]],IF(Table_Styles[[#This Row],[Width Default]]&lt;&gt;"",Table_Styles[[#This Row],[Width Default]],""))</f>
        <v/>
      </c>
      <c r="BL29" s="36"/>
      <c r="BM29" s="36"/>
      <c r="BN29" s="16" t="str">
        <f>IF(Table_Styles[[#This Row],[Height]]&lt;&gt;"",Table_Styles[[#This Row],[Height]],IF(Table_Styles[[#This Row],[Height Default]]&lt;&gt;"",Table_Styles[[#This Row],[Height Default]],""))</f>
        <v/>
      </c>
      <c r="BO29" s="16"/>
      <c r="BP29" s="16"/>
      <c r="BQ29" s="16" t="str">
        <f>IF(Table_Styles[[#This Row],[Top]]&lt;&gt;"",Table_Styles[[#This Row],[Top]],IF(Table_Styles[[#This Row],[Top Default]]&lt;&gt;"",Table_Styles[[#This Row],[Top Default]],""))</f>
        <v/>
      </c>
      <c r="BR29" s="16"/>
      <c r="BS29" s="16"/>
      <c r="BT29" s="16" t="str">
        <f>IF(Table_Styles[[#This Row],[Right]]&lt;&gt;"",Table_Styles[[#This Row],[Right]],IF(Table_Styles[[#This Row],[Right Default]]&lt;&gt;"",Table_Styles[[#This Row],[Right Default]],""))</f>
        <v/>
      </c>
      <c r="BU29" s="16"/>
      <c r="BV29" s="16"/>
      <c r="BW29" s="16" t="str">
        <f>IF(Table_Styles[[#This Row],[Bottom]]&lt;&gt;"",Table_Styles[[#This Row],[Bottom]],IF(Table_Styles[[#This Row],[Bottom Default]]&lt;&gt;"",Table_Styles[[#This Row],[Bottom Default]],""))</f>
        <v/>
      </c>
      <c r="BX29" s="16"/>
      <c r="BY29" s="16"/>
      <c r="BZ29" s="16" t="str">
        <f>IF(Table_Styles[[#This Row],[Left]]&lt;&gt;"",Table_Styles[[#This Row],[Left]],IF(Table_Styles[[#This Row],[Left Default]]&lt;&gt;"",Table_Styles[[#This Row],[Left Default]],""))</f>
        <v/>
      </c>
      <c r="CA29" s="36"/>
      <c r="CB29" s="18" t="str">
        <f>IF(AND(Table_Styles[[#This Row],[Selector]]&lt;&gt;"",Table_Styles[[#This Row],[Font Family Used]]&lt;&gt;"",Table_Styles[[#This Row],[Font Weight Used]]&lt;&gt;""),Table_Styles[[#This Row],[Font Family Used]]&amp;" "&amp;Table_Styles[[#This Row],[Font Weight Used]],"")</f>
        <v/>
      </c>
      <c r="CC29" s="18" t="str">
        <f ca="1">IF(AND(Table_Styles[[#This Row],[Selector]],COUNTIF(OFFSET(CC:CC,0,0,ROW()-1,1),"="&amp;Table_Styles[[#This Row],[Font]])=0),Table_Styles[[#This Row],[Font]],"")</f>
        <v/>
      </c>
      <c r="CD29" s="18" t="str">
        <f ca="1">IF(Table_Styles[[#This Row],[Unique Font]]&lt;&gt;"",
"{""fontFamily"":"""&amp;Table_Styles[[#This Row],[Font Family Used]]&amp;""",""fontWeight"":"&amp;Table_Styles[[#This Row],[Font Weight Used]]&amp;"}","")</f>
        <v/>
      </c>
      <c r="CE2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#b33345</v>
      </c>
      <c r="CF29" s="18" t="str">
        <f>IF(AND(Table_Styles[[#This Row],[Selector]]&lt;&gt;"", Table_Styles[[#This Row],[Config Properties]]&lt;&gt;""),
Table_Styles[[#This Row],[Selector]]&amp;" { "&amp;Table_Styles[[#This Row],[Config Properties]]&amp;" }","")</f>
        <v>formly-field .form-control.ng-invalid.ng-touched { border-left: 7px solid #b33345 }</v>
      </c>
      <c r="CG29" s="18" t="str">
        <f xml:space="preserve">
SUBSTITUTE(SUBSTITUTE(SUBSTITUTE(SUBSTITUTE(SUBSTITUTE(SUBSTITUTE(SUBSTITUTE(SUBSTITUTE(Table_Styles[[#This Row],[Config]],
" {","{"),
"{ ","{"),
" }","}"),
"} ","}"),
" ,",","),
", ",","),
" :",":"),
": ",":")</f>
        <v>formly-field .form-control.ng-invalid.ng-touched{border-left:7px solid #b33345}</v>
      </c>
    </row>
    <row r="30" spans="2:85" ht="21" customHeight="1">
      <c r="B30" s="91" t="s">
        <v>722</v>
      </c>
      <c r="C30" s="91" t="s">
        <v>723</v>
      </c>
      <c r="D30" s="51"/>
      <c r="E30" s="36"/>
      <c r="F30" s="16" t="str">
        <f>IF(Table_Styles[[#This Row],[Font Family]]&lt;&gt;"",Table_Styles[[#This Row],[Font Family]],IF(Table_Styles[[#This Row],[Font Family Default]]&lt;&gt;"",Table_Styles[[#This Row],[Font Family Default]],""))</f>
        <v/>
      </c>
      <c r="G30" s="51"/>
      <c r="H30" s="36"/>
      <c r="I30" s="16" t="str">
        <f>IF(Table_Styles[[#This Row],[Font Size]]&lt;&gt;"",Table_Styles[[#This Row],[Font Size]],IF(Table_Styles[[#This Row],[Font Size Default]]&lt;&gt;"",Table_Styles[[#This Row],[Font Size Default]],""))</f>
        <v/>
      </c>
      <c r="J30" s="51"/>
      <c r="K30" s="36"/>
      <c r="L30" s="16" t="str">
        <f>IF(Table_Styles[[#This Row],[Font Weight]]&lt;&gt;"",Table_Styles[[#This Row],[Font Weight]],IF(Table_Styles[[#This Row],[Font Weight Default]]&lt;&gt;"",Table_Styles[[#This Row],[Font Weight Default]],""))</f>
        <v/>
      </c>
      <c r="M30" s="51"/>
      <c r="N30" s="36"/>
      <c r="O30" s="16" t="str">
        <f>IF(Table_Styles[[#This Row],[Colour]]&lt;&gt;"",Table_Styles[[#This Row],[Colour]],IF(Table_Styles[[#This Row],[Colour Default]]&lt;&gt;"",Table_Styles[[#This Row],[Colour Default]],""))</f>
        <v/>
      </c>
      <c r="P30" s="51"/>
      <c r="Q30" s="36"/>
      <c r="R30" s="16" t="str">
        <f>IF(Table_Styles[[#This Row],[Background]]&lt;&gt;"",Table_Styles[[#This Row],[Background]],IF(Table_Styles[[#This Row],[Background Default]]&lt;&gt;"",Table_Styles[[#This Row],[Background Default]],""))</f>
        <v/>
      </c>
      <c r="S30" s="51"/>
      <c r="T30" s="36"/>
      <c r="U30" s="16" t="str">
        <f>IF(Table_Styles[[#This Row],[Border]]&lt;&gt;"",Table_Styles[[#This Row],[Border]],IF(Table_Styles[[#This Row],[Border Default]]&lt;&gt;"",Table_Styles[[#This Row],[Border Default]],""))</f>
        <v/>
      </c>
      <c r="V30" s="36"/>
      <c r="W30" s="36"/>
      <c r="X30" s="16" t="str">
        <f>IF(Table_Styles[[#This Row],[Border Radius]]&lt;&gt;"",Table_Styles[[#This Row],[Border Radius]],IF(Table_Styles[[#This Row],[Border Radius Default]]&lt;&gt;"",Table_Styles[[#This Row],[Border Radius Default]],""))</f>
        <v/>
      </c>
      <c r="Y30" s="51"/>
      <c r="Z30" s="36"/>
      <c r="AA30" s="16" t="str">
        <f>IF(Table_Styles[[#This Row],[MT]]&lt;&gt;"",Table_Styles[[#This Row],[MT]],IF(Table_Styles[[#This Row],[MT Default]]&lt;&gt;"",Table_Styles[[#This Row],[MT Default]],""))</f>
        <v/>
      </c>
      <c r="AB30" s="51"/>
      <c r="AC30" s="36"/>
      <c r="AD30" s="16" t="str">
        <f>IF(Table_Styles[[#This Row],[MR]]&lt;&gt;"",Table_Styles[[#This Row],[MR]],IF(Table_Styles[[#This Row],[MR Default]]&lt;&gt;"",Table_Styles[[#This Row],[MR Default]],""))</f>
        <v/>
      </c>
      <c r="AE30" s="51"/>
      <c r="AF30" s="36"/>
      <c r="AG30" s="16" t="str">
        <f>IF(Table_Styles[[#This Row],[MB]]&lt;&gt;"",Table_Styles[[#This Row],[MB]],IF(Table_Styles[[#This Row],[MB Default]]&lt;&gt;"",Table_Styles[[#This Row],[MB Default]],""))</f>
        <v/>
      </c>
      <c r="AH30" s="51"/>
      <c r="AI30" s="36"/>
      <c r="AJ30" s="16" t="str">
        <f>IF(Table_Styles[[#This Row],[ML]]&lt;&gt;"",Table_Styles[[#This Row],[ML]],IF(Table_Styles[[#This Row],[ML Default]]&lt;&gt;"",Table_Styles[[#This Row],[ML Default]],""))</f>
        <v/>
      </c>
      <c r="AK30" s="51"/>
      <c r="AL30" s="36"/>
      <c r="AM30" s="16" t="str">
        <f>IF(Table_Styles[[#This Row],[PT]]&lt;&gt;"",Table_Styles[[#This Row],[PT]],IF(Table_Styles[[#This Row],[PT Default]]&lt;&gt;"",Table_Styles[[#This Row],[PT Default]],""))</f>
        <v/>
      </c>
      <c r="AN30" s="51"/>
      <c r="AO30" s="36"/>
      <c r="AP30" s="16" t="str">
        <f>IF(Table_Styles[[#This Row],[PR]]&lt;&gt;"",Table_Styles[[#This Row],[PR]],IF(Table_Styles[[#This Row],[PR Default]]&lt;&gt;"",Table_Styles[[#This Row],[PR Default]],""))</f>
        <v/>
      </c>
      <c r="AQ30" s="51"/>
      <c r="AR30" s="36"/>
      <c r="AS30" s="16" t="str">
        <f>IF(Table_Styles[[#This Row],[PB]]&lt;&gt;"",Table_Styles[[#This Row],[PB]],IF(Table_Styles[[#This Row],[PB Default]]&lt;&gt;"",Table_Styles[[#This Row],[PB Default]],""))</f>
        <v/>
      </c>
      <c r="AT30" s="51"/>
      <c r="AU30" s="36"/>
      <c r="AV30" s="16" t="str">
        <f>IF(Table_Styles[[#This Row],[PL]]&lt;&gt;"",Table_Styles[[#This Row],[PL]],IF(Table_Styles[[#This Row],[PL Default]]&lt;&gt;"",Table_Styles[[#This Row],[PL Default]],""))</f>
        <v/>
      </c>
      <c r="AW30" s="51"/>
      <c r="AX30" s="36"/>
      <c r="AY30" s="16" t="str">
        <f>IF(Table_Styles[[#This Row],[BT]]&lt;&gt;"",Table_Styles[[#This Row],[BT]],IF(Table_Styles[[#This Row],[BT Default]]&lt;&gt;"",Table_Styles[[#This Row],[BT Default]],""))</f>
        <v/>
      </c>
      <c r="AZ30" s="51"/>
      <c r="BA30" s="36"/>
      <c r="BB30" s="16" t="str">
        <f>IF(Table_Styles[[#This Row],[BR]]&lt;&gt;"",Table_Styles[[#This Row],[BR]],IF(Table_Styles[[#This Row],[BR Default]]&lt;&gt;"",Table_Styles[[#This Row],[BR Default]],""))</f>
        <v/>
      </c>
      <c r="BC30" s="51"/>
      <c r="BD30" s="36"/>
      <c r="BE30" s="16" t="str">
        <f>IF(Table_Styles[[#This Row],[BB]]&lt;&gt;"",Table_Styles[[#This Row],[BB]],IF(Table_Styles[[#This Row],[BB Default]]&lt;&gt;"",Table_Styles[[#This Row],[BB Default]],""))</f>
        <v/>
      </c>
      <c r="BF30" s="51"/>
      <c r="BG30" s="31" t="str">
        <f>"7px solid "&amp;Colour_Background_3</f>
        <v>7px solid #d9e1e8</v>
      </c>
      <c r="BH30" s="16" t="str">
        <f>IF(Table_Styles[[#This Row],[BL]]&lt;&gt;"",Table_Styles[[#This Row],[BL]],IF(Table_Styles[[#This Row],[BL Default]]&lt;&gt;"",Table_Styles[[#This Row],[BL Default]],""))</f>
        <v>7px solid #d9e1e8</v>
      </c>
      <c r="BI30" s="36"/>
      <c r="BJ30" s="36"/>
      <c r="BK30" s="16" t="str">
        <f>IF(Table_Styles[[#This Row],[Width]]&lt;&gt;"",Table_Styles[[#This Row],[Width]],IF(Table_Styles[[#This Row],[Width Default]]&lt;&gt;"",Table_Styles[[#This Row],[Width Default]],""))</f>
        <v/>
      </c>
      <c r="BL30" s="36"/>
      <c r="BM30" s="36"/>
      <c r="BN30" s="16" t="str">
        <f>IF(Table_Styles[[#This Row],[Height]]&lt;&gt;"",Table_Styles[[#This Row],[Height]],IF(Table_Styles[[#This Row],[Height Default]]&lt;&gt;"",Table_Styles[[#This Row],[Height Default]],""))</f>
        <v/>
      </c>
      <c r="BO30" s="16"/>
      <c r="BP30" s="16"/>
      <c r="BQ30" s="16" t="str">
        <f>IF(Table_Styles[[#This Row],[Top]]&lt;&gt;"",Table_Styles[[#This Row],[Top]],IF(Table_Styles[[#This Row],[Top Default]]&lt;&gt;"",Table_Styles[[#This Row],[Top Default]],""))</f>
        <v/>
      </c>
      <c r="BR30" s="16"/>
      <c r="BS30" s="16"/>
      <c r="BT30" s="16" t="str">
        <f>IF(Table_Styles[[#This Row],[Right]]&lt;&gt;"",Table_Styles[[#This Row],[Right]],IF(Table_Styles[[#This Row],[Right Default]]&lt;&gt;"",Table_Styles[[#This Row],[Right Default]],""))</f>
        <v/>
      </c>
      <c r="BU30" s="16"/>
      <c r="BV30" s="16"/>
      <c r="BW30" s="16" t="str">
        <f>IF(Table_Styles[[#This Row],[Bottom]]&lt;&gt;"",Table_Styles[[#This Row],[Bottom]],IF(Table_Styles[[#This Row],[Bottom Default]]&lt;&gt;"",Table_Styles[[#This Row],[Bottom Default]],""))</f>
        <v/>
      </c>
      <c r="BX30" s="16"/>
      <c r="BY30" s="16"/>
      <c r="BZ30" s="16" t="str">
        <f>IF(Table_Styles[[#This Row],[Left]]&lt;&gt;"",Table_Styles[[#This Row],[Left]],IF(Table_Styles[[#This Row],[Left Default]]&lt;&gt;"",Table_Styles[[#This Row],[Left Default]],""))</f>
        <v/>
      </c>
      <c r="CA30" s="51"/>
      <c r="CB30" s="18" t="str">
        <f>IF(AND(Table_Styles[[#This Row],[Selector]]&lt;&gt;"",Table_Styles[[#This Row],[Font Family Used]]&lt;&gt;"",Table_Styles[[#This Row],[Font Weight Used]]&lt;&gt;""),Table_Styles[[#This Row],[Font Family Used]]&amp;" "&amp;Table_Styles[[#This Row],[Font Weight Used]],"")</f>
        <v/>
      </c>
      <c r="CC30" s="18" t="str">
        <f ca="1">IF(AND(Table_Styles[[#This Row],[Selector]],COUNTIF(OFFSET(CC:CC,0,0,ROW()-1,1),"="&amp;Table_Styles[[#This Row],[Font]])=0),Table_Styles[[#This Row],[Font]],"")</f>
        <v/>
      </c>
      <c r="CD30" s="18" t="str">
        <f ca="1">IF(Table_Styles[[#This Row],[Unique Font]]&lt;&gt;"",
"{""fontFamily"":"""&amp;Table_Styles[[#This Row],[Font Family Used]]&amp;""",""fontWeight"":"&amp;Table_Styles[[#This Row],[Font Weight Used]]&amp;"}","")</f>
        <v/>
      </c>
      <c r="CE3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border-left: 7px solid #d9e1e8</v>
      </c>
      <c r="CF30" s="18" t="str">
        <f>IF(AND(Table_Styles[[#This Row],[Selector]]&lt;&gt;"", Table_Styles[[#This Row],[Config Properties]]&lt;&gt;""),
Table_Styles[[#This Row],[Selector]]&amp;" { "&amp;Table_Styles[[#This Row],[Config Properties]]&amp;" }","")</f>
        <v>formly-field .form-control.ng-pending.ng-touched { border-left: 7px solid #d9e1e8 }</v>
      </c>
      <c r="CG30" s="18" t="str">
        <f xml:space="preserve">
SUBSTITUTE(SUBSTITUTE(SUBSTITUTE(SUBSTITUTE(SUBSTITUTE(SUBSTITUTE(SUBSTITUTE(SUBSTITUTE(Table_Styles[[#This Row],[Config]],
" {","{"),
"{ ","{"),
" }","}"),
"} ","}"),
" ,",","),
", ",","),
" :",":"),
": ",":")</f>
        <v>formly-field .form-control.ng-pending.ng-touched{border-left:7px solid #d9e1e8}</v>
      </c>
    </row>
    <row r="31" spans="2:85" ht="21" customHeight="1">
      <c r="B31" s="91" t="s">
        <v>724</v>
      </c>
      <c r="C31" s="91" t="s">
        <v>725</v>
      </c>
      <c r="D31" s="51"/>
      <c r="E31" s="36"/>
      <c r="F31" s="16" t="str">
        <f>IF(Table_Styles[[#This Row],[Font Family]]&lt;&gt;"",Table_Styles[[#This Row],[Font Family]],IF(Table_Styles[[#This Row],[Font Family Default]]&lt;&gt;"",Table_Styles[[#This Row],[Font Family Default]],""))</f>
        <v/>
      </c>
      <c r="G31" s="51"/>
      <c r="H31" s="36"/>
      <c r="I31" s="16" t="str">
        <f>IF(Table_Styles[[#This Row],[Font Size]]&lt;&gt;"",Table_Styles[[#This Row],[Font Size]],IF(Table_Styles[[#This Row],[Font Size Default]]&lt;&gt;"",Table_Styles[[#This Row],[Font Size Default]],""))</f>
        <v/>
      </c>
      <c r="J31" s="51"/>
      <c r="K31" s="36"/>
      <c r="L31" s="16" t="str">
        <f>IF(Table_Styles[[#This Row],[Font Weight]]&lt;&gt;"",Table_Styles[[#This Row],[Font Weight]],IF(Table_Styles[[#This Row],[Font Weight Default]]&lt;&gt;"",Table_Styles[[#This Row],[Font Weight Default]],""))</f>
        <v/>
      </c>
      <c r="M31" s="51"/>
      <c r="N31" s="36"/>
      <c r="O31" s="16" t="str">
        <f>IF(Table_Styles[[#This Row],[Colour]]&lt;&gt;"",Table_Styles[[#This Row],[Colour]],IF(Table_Styles[[#This Row],[Colour Default]]&lt;&gt;"",Table_Styles[[#This Row],[Colour Default]],""))</f>
        <v/>
      </c>
      <c r="P31" s="51"/>
      <c r="Q31" s="36" t="s">
        <v>726</v>
      </c>
      <c r="R31" s="16" t="str">
        <f>IF(Table_Styles[[#This Row],[Background]]&lt;&gt;"",Table_Styles[[#This Row],[Background]],IF(Table_Styles[[#This Row],[Background Default]]&lt;&gt;"",Table_Styles[[#This Row],[Background Default]],""))</f>
        <v>#f6f8fd</v>
      </c>
      <c r="S31" s="51"/>
      <c r="T31" s="36"/>
      <c r="U31" s="16" t="str">
        <f>IF(Table_Styles[[#This Row],[Border]]&lt;&gt;"",Table_Styles[[#This Row],[Border]],IF(Table_Styles[[#This Row],[Border Default]]&lt;&gt;"",Table_Styles[[#This Row],[Border Default]],""))</f>
        <v/>
      </c>
      <c r="V31" s="36"/>
      <c r="W31" s="36"/>
      <c r="X31" s="16" t="str">
        <f>IF(Table_Styles[[#This Row],[Border Radius]]&lt;&gt;"",Table_Styles[[#This Row],[Border Radius]],IF(Table_Styles[[#This Row],[Border Radius Default]]&lt;&gt;"",Table_Styles[[#This Row],[Border Radius Default]],""))</f>
        <v/>
      </c>
      <c r="Y31" s="51"/>
      <c r="Z31" s="36"/>
      <c r="AA31" s="16" t="str">
        <f>IF(Table_Styles[[#This Row],[MT]]&lt;&gt;"",Table_Styles[[#This Row],[MT]],IF(Table_Styles[[#This Row],[MT Default]]&lt;&gt;"",Table_Styles[[#This Row],[MT Default]],""))</f>
        <v/>
      </c>
      <c r="AB31" s="51"/>
      <c r="AC31" s="36"/>
      <c r="AD31" s="16" t="str">
        <f>IF(Table_Styles[[#This Row],[MR]]&lt;&gt;"",Table_Styles[[#This Row],[MR]],IF(Table_Styles[[#This Row],[MR Default]]&lt;&gt;"",Table_Styles[[#This Row],[MR Default]],""))</f>
        <v/>
      </c>
      <c r="AE31" s="51"/>
      <c r="AF31" s="36"/>
      <c r="AG31" s="16" t="str">
        <f>IF(Table_Styles[[#This Row],[MB]]&lt;&gt;"",Table_Styles[[#This Row],[MB]],IF(Table_Styles[[#This Row],[MB Default]]&lt;&gt;"",Table_Styles[[#This Row],[MB Default]],""))</f>
        <v/>
      </c>
      <c r="AH31" s="51"/>
      <c r="AI31" s="36"/>
      <c r="AJ31" s="16" t="str">
        <f>IF(Table_Styles[[#This Row],[ML]]&lt;&gt;"",Table_Styles[[#This Row],[ML]],IF(Table_Styles[[#This Row],[ML Default]]&lt;&gt;"",Table_Styles[[#This Row],[ML Default]],""))</f>
        <v/>
      </c>
      <c r="AK31" s="51"/>
      <c r="AL31" s="36"/>
      <c r="AM31" s="16" t="str">
        <f>IF(Table_Styles[[#This Row],[PT]]&lt;&gt;"",Table_Styles[[#This Row],[PT]],IF(Table_Styles[[#This Row],[PT Default]]&lt;&gt;"",Table_Styles[[#This Row],[PT Default]],""))</f>
        <v/>
      </c>
      <c r="AN31" s="51"/>
      <c r="AO31" s="36"/>
      <c r="AP31" s="16" t="str">
        <f>IF(Table_Styles[[#This Row],[PR]]&lt;&gt;"",Table_Styles[[#This Row],[PR]],IF(Table_Styles[[#This Row],[PR Default]]&lt;&gt;"",Table_Styles[[#This Row],[PR Default]],""))</f>
        <v/>
      </c>
      <c r="AQ31" s="51"/>
      <c r="AR31" s="36"/>
      <c r="AS31" s="16" t="str">
        <f>IF(Table_Styles[[#This Row],[PB]]&lt;&gt;"",Table_Styles[[#This Row],[PB]],IF(Table_Styles[[#This Row],[PB Default]]&lt;&gt;"",Table_Styles[[#This Row],[PB Default]],""))</f>
        <v/>
      </c>
      <c r="AT31" s="51"/>
      <c r="AU31" s="36"/>
      <c r="AV31" s="16" t="str">
        <f>IF(Table_Styles[[#This Row],[PL]]&lt;&gt;"",Table_Styles[[#This Row],[PL]],IF(Table_Styles[[#This Row],[PL Default]]&lt;&gt;"",Table_Styles[[#This Row],[PL Default]],""))</f>
        <v/>
      </c>
      <c r="AW31" s="51"/>
      <c r="AX31" s="36"/>
      <c r="AY31" s="16" t="str">
        <f>IF(Table_Styles[[#This Row],[BT]]&lt;&gt;"",Table_Styles[[#This Row],[BT]],IF(Table_Styles[[#This Row],[BT Default]]&lt;&gt;"",Table_Styles[[#This Row],[BT Default]],""))</f>
        <v/>
      </c>
      <c r="AZ31" s="51"/>
      <c r="BA31" s="36"/>
      <c r="BB31" s="16" t="str">
        <f>IF(Table_Styles[[#This Row],[BR]]&lt;&gt;"",Table_Styles[[#This Row],[BR]],IF(Table_Styles[[#This Row],[BR Default]]&lt;&gt;"",Table_Styles[[#This Row],[BR Default]],""))</f>
        <v/>
      </c>
      <c r="BC31" s="51"/>
      <c r="BD31" s="36"/>
      <c r="BE31" s="16" t="str">
        <f>IF(Table_Styles[[#This Row],[BB]]&lt;&gt;"",Table_Styles[[#This Row],[BB]],IF(Table_Styles[[#This Row],[BB Default]]&lt;&gt;"",Table_Styles[[#This Row],[BB Default]],""))</f>
        <v/>
      </c>
      <c r="BF31" s="51"/>
      <c r="BG31" s="38"/>
      <c r="BH31" s="16" t="str">
        <f>IF(Table_Styles[[#This Row],[BL]]&lt;&gt;"",Table_Styles[[#This Row],[BL]],IF(Table_Styles[[#This Row],[BL Default]]&lt;&gt;"",Table_Styles[[#This Row],[BL Default]],""))</f>
        <v/>
      </c>
      <c r="BI31" s="36"/>
      <c r="BJ31" s="36"/>
      <c r="BK31" s="16" t="str">
        <f>IF(Table_Styles[[#This Row],[Width]]&lt;&gt;"",Table_Styles[[#This Row],[Width]],IF(Table_Styles[[#This Row],[Width Default]]&lt;&gt;"",Table_Styles[[#This Row],[Width Default]],""))</f>
        <v/>
      </c>
      <c r="BL31" s="36"/>
      <c r="BM31" s="36"/>
      <c r="BN31" s="16" t="str">
        <f>IF(Table_Styles[[#This Row],[Height]]&lt;&gt;"",Table_Styles[[#This Row],[Height]],IF(Table_Styles[[#This Row],[Height Default]]&lt;&gt;"",Table_Styles[[#This Row],[Height Default]],""))</f>
        <v/>
      </c>
      <c r="BO31" s="16"/>
      <c r="BP31" s="16"/>
      <c r="BQ31" s="16" t="str">
        <f>IF(Table_Styles[[#This Row],[Top]]&lt;&gt;"",Table_Styles[[#This Row],[Top]],IF(Table_Styles[[#This Row],[Top Default]]&lt;&gt;"",Table_Styles[[#This Row],[Top Default]],""))</f>
        <v/>
      </c>
      <c r="BR31" s="16"/>
      <c r="BS31" s="16"/>
      <c r="BT31" s="16" t="str">
        <f>IF(Table_Styles[[#This Row],[Right]]&lt;&gt;"",Table_Styles[[#This Row],[Right]],IF(Table_Styles[[#This Row],[Right Default]]&lt;&gt;"",Table_Styles[[#This Row],[Right Default]],""))</f>
        <v/>
      </c>
      <c r="BU31" s="16"/>
      <c r="BV31" s="16"/>
      <c r="BW31" s="16" t="str">
        <f>IF(Table_Styles[[#This Row],[Bottom]]&lt;&gt;"",Table_Styles[[#This Row],[Bottom]],IF(Table_Styles[[#This Row],[Bottom Default]]&lt;&gt;"",Table_Styles[[#This Row],[Bottom Default]],""))</f>
        <v/>
      </c>
      <c r="BX31" s="16"/>
      <c r="BY31" s="16"/>
      <c r="BZ31" s="16" t="str">
        <f>IF(Table_Styles[[#This Row],[Left]]&lt;&gt;"",Table_Styles[[#This Row],[Left]],IF(Table_Styles[[#This Row],[Left Default]]&lt;&gt;"",Table_Styles[[#This Row],[Left Default]],""))</f>
        <v/>
      </c>
      <c r="CA31" s="51"/>
      <c r="CB31" s="18" t="str">
        <f>IF(AND(Table_Styles[[#This Row],[Selector]]&lt;&gt;"",Table_Styles[[#This Row],[Font Family Used]]&lt;&gt;"",Table_Styles[[#This Row],[Font Weight Used]]&lt;&gt;""),Table_Styles[[#This Row],[Font Family Used]]&amp;" "&amp;Table_Styles[[#This Row],[Font Weight Used]],"")</f>
        <v/>
      </c>
      <c r="CC31" s="18" t="str">
        <f ca="1">IF(AND(Table_Styles[[#This Row],[Selector]],COUNTIF(OFFSET(CC:CC,0,0,ROW()-1,1),"="&amp;Table_Styles[[#This Row],[Font]])=0),Table_Styles[[#This Row],[Font]],"")</f>
        <v/>
      </c>
      <c r="CD31" s="18" t="str">
        <f ca="1">IF(Table_Styles[[#This Row],[Unique Font]]&lt;&gt;"",
"{""fontFamily"":"""&amp;Table_Styles[[#This Row],[Font Family Used]]&amp;""",""fontWeight"":"&amp;Table_Styles[[#This Row],[Font Weight Used]]&amp;"}","")</f>
        <v/>
      </c>
      <c r="CE3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#f6f8fd</v>
      </c>
      <c r="CF31" s="18" t="str">
        <f>IF(AND(Table_Styles[[#This Row],[Selector]]&lt;&gt;"", Table_Styles[[#This Row],[Config Properties]]&lt;&gt;""),
Table_Styles[[#This Row],[Selector]]&amp;" { "&amp;Table_Styles[[#This Row],[Config Properties]]&amp;" }","")</f>
        <v>formly-field .form-control[disabled] { background: #f6f8fd }</v>
      </c>
      <c r="CG31" s="18" t="str">
        <f xml:space="preserve">
SUBSTITUTE(SUBSTITUTE(SUBSTITUTE(SUBSTITUTE(SUBSTITUTE(SUBSTITUTE(SUBSTITUTE(SUBSTITUTE(Table_Styles[[#This Row],[Config]],
" {","{"),
"{ ","{"),
" }","}"),
"} ","}"),
" ,",","),
", ",","),
" :",":"),
": ",":")</f>
        <v>formly-field .form-control[disabled]{background:#f6f8fd}</v>
      </c>
    </row>
    <row r="32" spans="2:85" ht="21" customHeight="1">
      <c r="B32" s="91" t="s">
        <v>727</v>
      </c>
      <c r="C32" s="91" t="s">
        <v>728</v>
      </c>
      <c r="D32" s="36"/>
      <c r="E32" s="36" t="str">
        <f>Settings_Styling_Font_Body_Text</f>
        <v>Nunito</v>
      </c>
      <c r="F32" s="16" t="str">
        <f>IF(Table_Styles[[#This Row],[Font Family]]&lt;&gt;"",Table_Styles[[#This Row],[Font Family]],IF(Table_Styles[[#This Row],[Font Family Default]]&lt;&gt;"",Table_Styles[[#This Row],[Font Family Default]],""))</f>
        <v>Nunito</v>
      </c>
      <c r="G32" s="36"/>
      <c r="H32" s="38" t="s">
        <v>707</v>
      </c>
      <c r="I32" s="16" t="str">
        <f>IF(Table_Styles[[#This Row],[Font Size]]&lt;&gt;"",Table_Styles[[#This Row],[Font Size]],IF(Table_Styles[[#This Row],[Font Size Default]]&lt;&gt;"",Table_Styles[[#This Row],[Font Size Default]],""))</f>
        <v>13px</v>
      </c>
      <c r="J32" s="36"/>
      <c r="K32" s="36">
        <f>Settings_Styling_Font_Weight_Body_Text</f>
        <v>300</v>
      </c>
      <c r="L32" s="16">
        <f>IF(Table_Styles[[#This Row],[Font Weight]]&lt;&gt;"",Table_Styles[[#This Row],[Font Weight]],IF(Table_Styles[[#This Row],[Font Weight Default]]&lt;&gt;"",Table_Styles[[#This Row],[Font Weight Default]],""))</f>
        <v>300</v>
      </c>
      <c r="M32" s="36"/>
      <c r="N32" s="36" t="s">
        <v>729</v>
      </c>
      <c r="O32" s="16" t="str">
        <f>IF(Table_Styles[[#This Row],[Colour]]&lt;&gt;"",Table_Styles[[#This Row],[Colour]],IF(Table_Styles[[#This Row],[Colour Default]]&lt;&gt;"",Table_Styles[[#This Row],[Colour Default]],""))</f>
        <v>#b33345</v>
      </c>
      <c r="P32" s="36"/>
      <c r="Q32" s="36"/>
      <c r="R32" s="16" t="str">
        <f>IF(Table_Styles[[#This Row],[Background]]&lt;&gt;"",Table_Styles[[#This Row],[Background]],IF(Table_Styles[[#This Row],[Background Default]]&lt;&gt;"",Table_Styles[[#This Row],[Background Default]],""))</f>
        <v/>
      </c>
      <c r="S32" s="36"/>
      <c r="T32" s="36"/>
      <c r="U32" s="16" t="str">
        <f>IF(Table_Styles[[#This Row],[Border]]&lt;&gt;"",Table_Styles[[#This Row],[Border]],IF(Table_Styles[[#This Row],[Border Default]]&lt;&gt;"",Table_Styles[[#This Row],[Border Default]],""))</f>
        <v/>
      </c>
      <c r="V32" s="36"/>
      <c r="W32" s="36"/>
      <c r="X32" s="16" t="str">
        <f>IF(Table_Styles[[#This Row],[Border Radius]]&lt;&gt;"",Table_Styles[[#This Row],[Border Radius]],IF(Table_Styles[[#This Row],[Border Radius Default]]&lt;&gt;"",Table_Styles[[#This Row],[Border Radius Default]],""))</f>
        <v/>
      </c>
      <c r="Y32" s="36"/>
      <c r="Z32" s="36"/>
      <c r="AA32" s="16" t="str">
        <f>IF(Table_Styles[[#This Row],[MT]]&lt;&gt;"",Table_Styles[[#This Row],[MT]],IF(Table_Styles[[#This Row],[MT Default]]&lt;&gt;"",Table_Styles[[#This Row],[MT Default]],""))</f>
        <v/>
      </c>
      <c r="AB32" s="36"/>
      <c r="AC32" s="36"/>
      <c r="AD32" s="16" t="str">
        <f>IF(Table_Styles[[#This Row],[MR]]&lt;&gt;"",Table_Styles[[#This Row],[MR]],IF(Table_Styles[[#This Row],[MR Default]]&lt;&gt;"",Table_Styles[[#This Row],[MR Default]],""))</f>
        <v/>
      </c>
      <c r="AE32" s="36"/>
      <c r="AF32" s="36"/>
      <c r="AG32" s="16" t="str">
        <f>IF(Table_Styles[[#This Row],[MB]]&lt;&gt;"",Table_Styles[[#This Row],[MB]],IF(Table_Styles[[#This Row],[MB Default]]&lt;&gt;"",Table_Styles[[#This Row],[MB Default]],""))</f>
        <v/>
      </c>
      <c r="AH32" s="36"/>
      <c r="AI32" s="36"/>
      <c r="AJ32" s="16" t="str">
        <f>IF(Table_Styles[[#This Row],[ML]]&lt;&gt;"",Table_Styles[[#This Row],[ML]],IF(Table_Styles[[#This Row],[ML Default]]&lt;&gt;"",Table_Styles[[#This Row],[ML Default]],""))</f>
        <v/>
      </c>
      <c r="AK32" s="36"/>
      <c r="AL32" s="36"/>
      <c r="AM32" s="16" t="str">
        <f>IF(Table_Styles[[#This Row],[PT]]&lt;&gt;"",Table_Styles[[#This Row],[PT]],IF(Table_Styles[[#This Row],[PT Default]]&lt;&gt;"",Table_Styles[[#This Row],[PT Default]],""))</f>
        <v/>
      </c>
      <c r="AN32" s="36"/>
      <c r="AO32" s="36"/>
      <c r="AP32" s="16" t="str">
        <f>IF(Table_Styles[[#This Row],[PR]]&lt;&gt;"",Table_Styles[[#This Row],[PR]],IF(Table_Styles[[#This Row],[PR Default]]&lt;&gt;"",Table_Styles[[#This Row],[PR Default]],""))</f>
        <v/>
      </c>
      <c r="AQ32" s="36"/>
      <c r="AR32" s="36"/>
      <c r="AS32" s="16" t="str">
        <f>IF(Table_Styles[[#This Row],[PB]]&lt;&gt;"",Table_Styles[[#This Row],[PB]],IF(Table_Styles[[#This Row],[PB Default]]&lt;&gt;"",Table_Styles[[#This Row],[PB Default]],""))</f>
        <v/>
      </c>
      <c r="AT32" s="36"/>
      <c r="AU32" s="36"/>
      <c r="AV32" s="16" t="str">
        <f>IF(Table_Styles[[#This Row],[PL]]&lt;&gt;"",Table_Styles[[#This Row],[PL]],IF(Table_Styles[[#This Row],[PL Default]]&lt;&gt;"",Table_Styles[[#This Row],[PL Default]],""))</f>
        <v/>
      </c>
      <c r="AW32" s="36"/>
      <c r="AX32" s="36"/>
      <c r="AY32" s="16" t="str">
        <f>IF(Table_Styles[[#This Row],[BT]]&lt;&gt;"",Table_Styles[[#This Row],[BT]],IF(Table_Styles[[#This Row],[BT Default]]&lt;&gt;"",Table_Styles[[#This Row],[BT Default]],""))</f>
        <v/>
      </c>
      <c r="AZ32" s="36"/>
      <c r="BA32" s="36"/>
      <c r="BB32" s="16" t="str">
        <f>IF(Table_Styles[[#This Row],[BR]]&lt;&gt;"",Table_Styles[[#This Row],[BR]],IF(Table_Styles[[#This Row],[BR Default]]&lt;&gt;"",Table_Styles[[#This Row],[BR Default]],""))</f>
        <v/>
      </c>
      <c r="BC32" s="36"/>
      <c r="BD32" s="36"/>
      <c r="BE32" s="16" t="str">
        <f>IF(Table_Styles[[#This Row],[BB]]&lt;&gt;"",Table_Styles[[#This Row],[BB]],IF(Table_Styles[[#This Row],[BB Default]]&lt;&gt;"",Table_Styles[[#This Row],[BB Default]],""))</f>
        <v/>
      </c>
      <c r="BF32" s="36"/>
      <c r="BG32" s="36"/>
      <c r="BH32" s="16" t="str">
        <f>IF(Table_Styles[[#This Row],[BL]]&lt;&gt;"",Table_Styles[[#This Row],[BL]],IF(Table_Styles[[#This Row],[BL Default]]&lt;&gt;"",Table_Styles[[#This Row],[BL Default]],""))</f>
        <v/>
      </c>
      <c r="BI32" s="36"/>
      <c r="BJ32" s="36"/>
      <c r="BK32" s="16" t="str">
        <f>IF(Table_Styles[[#This Row],[Width]]&lt;&gt;"",Table_Styles[[#This Row],[Width]],IF(Table_Styles[[#This Row],[Width Default]]&lt;&gt;"",Table_Styles[[#This Row],[Width Default]],""))</f>
        <v/>
      </c>
      <c r="BL32" s="36"/>
      <c r="BM32" s="36"/>
      <c r="BN32" s="16" t="str">
        <f>IF(Table_Styles[[#This Row],[Height]]&lt;&gt;"",Table_Styles[[#This Row],[Height]],IF(Table_Styles[[#This Row],[Height Default]]&lt;&gt;"",Table_Styles[[#This Row],[Height Default]],""))</f>
        <v/>
      </c>
      <c r="BO32" s="16"/>
      <c r="BP32" s="16"/>
      <c r="BQ32" s="16" t="str">
        <f>IF(Table_Styles[[#This Row],[Top]]&lt;&gt;"",Table_Styles[[#This Row],[Top]],IF(Table_Styles[[#This Row],[Top Default]]&lt;&gt;"",Table_Styles[[#This Row],[Top Default]],""))</f>
        <v/>
      </c>
      <c r="BR32" s="16"/>
      <c r="BS32" s="16"/>
      <c r="BT32" s="16" t="str">
        <f>IF(Table_Styles[[#This Row],[Right]]&lt;&gt;"",Table_Styles[[#This Row],[Right]],IF(Table_Styles[[#This Row],[Right Default]]&lt;&gt;"",Table_Styles[[#This Row],[Right Default]],""))</f>
        <v/>
      </c>
      <c r="BU32" s="16"/>
      <c r="BV32" s="16"/>
      <c r="BW32" s="16" t="str">
        <f>IF(Table_Styles[[#This Row],[Bottom]]&lt;&gt;"",Table_Styles[[#This Row],[Bottom]],IF(Table_Styles[[#This Row],[Bottom Default]]&lt;&gt;"",Table_Styles[[#This Row],[Bottom Default]],""))</f>
        <v/>
      </c>
      <c r="BX32" s="16"/>
      <c r="BY32" s="16"/>
      <c r="BZ32" s="16" t="str">
        <f>IF(Table_Styles[[#This Row],[Left]]&lt;&gt;"",Table_Styles[[#This Row],[Left]],IF(Table_Styles[[#This Row],[Left Default]]&lt;&gt;"",Table_Styles[[#This Row],[Left Default]],""))</f>
        <v/>
      </c>
      <c r="CA32" s="36"/>
      <c r="CB32" s="18" t="str">
        <f>IF(AND(Table_Styles[[#This Row],[Selector]]&lt;&gt;"",Table_Styles[[#This Row],[Font Family Used]]&lt;&gt;"",Table_Styles[[#This Row],[Font Weight Used]]&lt;&gt;""),Table_Styles[[#This Row],[Font Family Used]]&amp;" "&amp;Table_Styles[[#This Row],[Font Weight Used]],"")</f>
        <v>Nunito 300</v>
      </c>
      <c r="CC32" s="18" t="str">
        <f ca="1">IF(AND(Table_Styles[[#This Row],[Selector]],COUNTIF(OFFSET(CC:CC,0,0,ROW()-1,1),"="&amp;Table_Styles[[#This Row],[Font]])=0),Table_Styles[[#This Row],[Font]],"")</f>
        <v/>
      </c>
      <c r="CD32" s="18" t="str">
        <f ca="1">IF(Table_Styles[[#This Row],[Unique Font]]&lt;&gt;"",
"{""fontFamily"":"""&amp;Table_Styles[[#This Row],[Font Family Used]]&amp;""",""fontWeight"":"&amp;Table_Styles[[#This Row],[Font Weight Used]]&amp;"}","")</f>
        <v/>
      </c>
      <c r="CE3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#b33345</v>
      </c>
      <c r="CF32" s="18" t="str">
        <f>IF(AND(Table_Styles[[#This Row],[Selector]]&lt;&gt;"", Table_Styles[[#This Row],[Config Properties]]&lt;&gt;""),
Table_Styles[[#This Row],[Selector]]&amp;" { "&amp;Table_Styles[[#This Row],[Config Properties]]&amp;" }","")</f>
        <v>formly-field formly-validation-message { font-family: 'Nunito';font-size: 13px;font-weight: 300;color: #b33345 }</v>
      </c>
      <c r="CG32" s="18" t="str">
        <f xml:space="preserve">
SUBSTITUTE(SUBSTITUTE(SUBSTITUTE(SUBSTITUTE(SUBSTITUTE(SUBSTITUTE(SUBSTITUTE(SUBSTITUTE(Table_Styles[[#This Row],[Config]],
" {","{"),
"{ ","{"),
" }","}"),
"} ","}"),
" ,",","),
", ",","),
" :",":"),
": ",":")</f>
        <v>formly-field formly-validation-message{font-family:'Nunito';font-size:13px;font-weight:300;color:#b33345}</v>
      </c>
    </row>
    <row r="33" spans="2:85" ht="21" customHeight="1">
      <c r="B33" s="39" t="s">
        <v>222</v>
      </c>
      <c r="C33" s="91" t="s">
        <v>730</v>
      </c>
      <c r="D33" s="36"/>
      <c r="E33" s="16" t="str">
        <f>Settings_Styling_Font_Body_Text</f>
        <v>Nunito</v>
      </c>
      <c r="F33" s="16" t="str">
        <f>IF(Table_Styles[[#This Row],[Font Family]]&lt;&gt;"",Table_Styles[[#This Row],[Font Family]],IF(Table_Styles[[#This Row],[Font Family Default]]&lt;&gt;"",Table_Styles[[#This Row],[Font Family Default]],""))</f>
        <v>Nunito</v>
      </c>
      <c r="G33" s="36"/>
      <c r="H33" s="36"/>
      <c r="I33" s="16" t="str">
        <f>IF(Table_Styles[[#This Row],[Font Size]]&lt;&gt;"",Table_Styles[[#This Row],[Font Size]],IF(Table_Styles[[#This Row],[Font Size Default]]&lt;&gt;"",Table_Styles[[#This Row],[Font Size Default]],""))</f>
        <v/>
      </c>
      <c r="J33" s="36"/>
      <c r="K33" s="36"/>
      <c r="L33" s="16" t="str">
        <f>IF(Table_Styles[[#This Row],[Font Weight]]&lt;&gt;"",Table_Styles[[#This Row],[Font Weight]],IF(Table_Styles[[#This Row],[Font Weight Default]]&lt;&gt;"",Table_Styles[[#This Row],[Font Weight Default]],""))</f>
        <v/>
      </c>
      <c r="M33" s="36"/>
      <c r="N33" s="36"/>
      <c r="O33" s="16" t="str">
        <f>IF(Table_Styles[[#This Row],[Colour]]&lt;&gt;"",Table_Styles[[#This Row],[Colour]],IF(Table_Styles[[#This Row],[Colour Default]]&lt;&gt;"",Table_Styles[[#This Row],[Colour Default]],""))</f>
        <v/>
      </c>
      <c r="P33" s="36"/>
      <c r="Q33" s="36"/>
      <c r="R33" s="16" t="str">
        <f>IF(Table_Styles[[#This Row],[Background]]&lt;&gt;"",Table_Styles[[#This Row],[Background]],IF(Table_Styles[[#This Row],[Background Default]]&lt;&gt;"",Table_Styles[[#This Row],[Background Default]],""))</f>
        <v/>
      </c>
      <c r="S33" s="36"/>
      <c r="T33" s="36"/>
      <c r="U33" s="16" t="str">
        <f>IF(Table_Styles[[#This Row],[Border]]&lt;&gt;"",Table_Styles[[#This Row],[Border]],IF(Table_Styles[[#This Row],[Border Default]]&lt;&gt;"",Table_Styles[[#This Row],[Border Default]],""))</f>
        <v/>
      </c>
      <c r="V33" s="36"/>
      <c r="W33" s="36"/>
      <c r="X33" s="16" t="str">
        <f>IF(Table_Styles[[#This Row],[Border Radius]]&lt;&gt;"",Table_Styles[[#This Row],[Border Radius]],IF(Table_Styles[[#This Row],[Border Radius Default]]&lt;&gt;"",Table_Styles[[#This Row],[Border Radius Default]],""))</f>
        <v/>
      </c>
      <c r="Y33" s="36"/>
      <c r="Z33" s="36"/>
      <c r="AA33" s="16" t="str">
        <f>IF(Table_Styles[[#This Row],[MT]]&lt;&gt;"",Table_Styles[[#This Row],[MT]],IF(Table_Styles[[#This Row],[MT Default]]&lt;&gt;"",Table_Styles[[#This Row],[MT Default]],""))</f>
        <v/>
      </c>
      <c r="AB33" s="36"/>
      <c r="AC33" s="36"/>
      <c r="AD33" s="16" t="str">
        <f>IF(Table_Styles[[#This Row],[MR]]&lt;&gt;"",Table_Styles[[#This Row],[MR]],IF(Table_Styles[[#This Row],[MR Default]]&lt;&gt;"",Table_Styles[[#This Row],[MR Default]],""))</f>
        <v/>
      </c>
      <c r="AE33" s="36"/>
      <c r="AF33" s="36"/>
      <c r="AG33" s="16" t="str">
        <f>IF(Table_Styles[[#This Row],[MB]]&lt;&gt;"",Table_Styles[[#This Row],[MB]],IF(Table_Styles[[#This Row],[MB Default]]&lt;&gt;"",Table_Styles[[#This Row],[MB Default]],""))</f>
        <v/>
      </c>
      <c r="AH33" s="36"/>
      <c r="AI33" s="36"/>
      <c r="AJ33" s="16" t="str">
        <f>IF(Table_Styles[[#This Row],[ML]]&lt;&gt;"",Table_Styles[[#This Row],[ML]],IF(Table_Styles[[#This Row],[ML Default]]&lt;&gt;"",Table_Styles[[#This Row],[ML Default]],""))</f>
        <v/>
      </c>
      <c r="AK33" s="36"/>
      <c r="AL33" s="36"/>
      <c r="AM33" s="16" t="str">
        <f>IF(Table_Styles[[#This Row],[PT]]&lt;&gt;"",Table_Styles[[#This Row],[PT]],IF(Table_Styles[[#This Row],[PT Default]]&lt;&gt;"",Table_Styles[[#This Row],[PT Default]],""))</f>
        <v/>
      </c>
      <c r="AN33" s="36"/>
      <c r="AO33" s="36"/>
      <c r="AP33" s="16" t="str">
        <f>IF(Table_Styles[[#This Row],[PR]]&lt;&gt;"",Table_Styles[[#This Row],[PR]],IF(Table_Styles[[#This Row],[PR Default]]&lt;&gt;"",Table_Styles[[#This Row],[PR Default]],""))</f>
        <v/>
      </c>
      <c r="AQ33" s="36"/>
      <c r="AR33" s="36"/>
      <c r="AS33" s="16" t="str">
        <f>IF(Table_Styles[[#This Row],[PB]]&lt;&gt;"",Table_Styles[[#This Row],[PB]],IF(Table_Styles[[#This Row],[PB Default]]&lt;&gt;"",Table_Styles[[#This Row],[PB Default]],""))</f>
        <v/>
      </c>
      <c r="AT33" s="36"/>
      <c r="AU33" s="36"/>
      <c r="AV33" s="16" t="str">
        <f>IF(Table_Styles[[#This Row],[PL]]&lt;&gt;"",Table_Styles[[#This Row],[PL]],IF(Table_Styles[[#This Row],[PL Default]]&lt;&gt;"",Table_Styles[[#This Row],[PL Default]],""))</f>
        <v/>
      </c>
      <c r="AW33" s="36"/>
      <c r="AX33" s="36"/>
      <c r="AY33" s="16" t="str">
        <f>IF(Table_Styles[[#This Row],[BT]]&lt;&gt;"",Table_Styles[[#This Row],[BT]],IF(Table_Styles[[#This Row],[BT Default]]&lt;&gt;"",Table_Styles[[#This Row],[BT Default]],""))</f>
        <v/>
      </c>
      <c r="AZ33" s="36"/>
      <c r="BA33" s="36"/>
      <c r="BB33" s="16" t="str">
        <f>IF(Table_Styles[[#This Row],[BR]]&lt;&gt;"",Table_Styles[[#This Row],[BR]],IF(Table_Styles[[#This Row],[BR Default]]&lt;&gt;"",Table_Styles[[#This Row],[BR Default]],""))</f>
        <v/>
      </c>
      <c r="BC33" s="36"/>
      <c r="BD33" s="36"/>
      <c r="BE33" s="16" t="str">
        <f>IF(Table_Styles[[#This Row],[BB]]&lt;&gt;"",Table_Styles[[#This Row],[BB]],IF(Table_Styles[[#This Row],[BB Default]]&lt;&gt;"",Table_Styles[[#This Row],[BB Default]],""))</f>
        <v/>
      </c>
      <c r="BF33" s="36"/>
      <c r="BG33" s="36"/>
      <c r="BH33" s="16" t="str">
        <f>IF(Table_Styles[[#This Row],[BL]]&lt;&gt;"",Table_Styles[[#This Row],[BL]],IF(Table_Styles[[#This Row],[BL Default]]&lt;&gt;"",Table_Styles[[#This Row],[BL Default]],""))</f>
        <v/>
      </c>
      <c r="BI33" s="36"/>
      <c r="BJ33" s="36"/>
      <c r="BK33" s="16" t="str">
        <f>IF(Table_Styles[[#This Row],[Width]]&lt;&gt;"",Table_Styles[[#This Row],[Width]],IF(Table_Styles[[#This Row],[Width Default]]&lt;&gt;"",Table_Styles[[#This Row],[Width Default]],""))</f>
        <v/>
      </c>
      <c r="BL33" s="36"/>
      <c r="BM33" s="36"/>
      <c r="BN33" s="16" t="str">
        <f>IF(Table_Styles[[#This Row],[Height]]&lt;&gt;"",Table_Styles[[#This Row],[Height]],IF(Table_Styles[[#This Row],[Height Default]]&lt;&gt;"",Table_Styles[[#This Row],[Height Default]],""))</f>
        <v/>
      </c>
      <c r="BO33" s="16"/>
      <c r="BP33" s="16"/>
      <c r="BQ33" s="16" t="str">
        <f>IF(Table_Styles[[#This Row],[Top]]&lt;&gt;"",Table_Styles[[#This Row],[Top]],IF(Table_Styles[[#This Row],[Top Default]]&lt;&gt;"",Table_Styles[[#This Row],[Top Default]],""))</f>
        <v/>
      </c>
      <c r="BR33" s="16"/>
      <c r="BS33" s="16"/>
      <c r="BT33" s="16" t="str">
        <f>IF(Table_Styles[[#This Row],[Right]]&lt;&gt;"",Table_Styles[[#This Row],[Right]],IF(Table_Styles[[#This Row],[Right Default]]&lt;&gt;"",Table_Styles[[#This Row],[Right Default]],""))</f>
        <v/>
      </c>
      <c r="BU33" s="16"/>
      <c r="BV33" s="16"/>
      <c r="BW33" s="16" t="str">
        <f>IF(Table_Styles[[#This Row],[Bottom]]&lt;&gt;"",Table_Styles[[#This Row],[Bottom]],IF(Table_Styles[[#This Row],[Bottom Default]]&lt;&gt;"",Table_Styles[[#This Row],[Bottom Default]],""))</f>
        <v/>
      </c>
      <c r="BX33" s="16"/>
      <c r="BY33" s="16"/>
      <c r="BZ33" s="16" t="str">
        <f>IF(Table_Styles[[#This Row],[Left]]&lt;&gt;"",Table_Styles[[#This Row],[Left]],IF(Table_Styles[[#This Row],[Left Default]]&lt;&gt;"",Table_Styles[[#This Row],[Left Default]],""))</f>
        <v/>
      </c>
      <c r="CA33" s="36"/>
      <c r="CB33" s="18" t="str">
        <f>IF(AND(Table_Styles[[#This Row],[Selector]]&lt;&gt;"",Table_Styles[[#This Row],[Font Family Used]]&lt;&gt;"",Table_Styles[[#This Row],[Font Weight Used]]&lt;&gt;""),Table_Styles[[#This Row],[Font Family Used]]&amp;" "&amp;Table_Styles[[#This Row],[Font Weight Used]],"")</f>
        <v/>
      </c>
      <c r="CC33" s="18" t="str">
        <f ca="1">IF(AND(Table_Styles[[#This Row],[Selector]],COUNTIF(OFFSET(CC:CC,0,0,ROW()-1,1),"="&amp;Table_Styles[[#This Row],[Font]])=0),Table_Styles[[#This Row],[Font]],"")</f>
        <v/>
      </c>
      <c r="CD33" s="18" t="str">
        <f ca="1">IF(Table_Styles[[#This Row],[Unique Font]]&lt;&gt;"",
"{""fontFamily"":"""&amp;Table_Styles[[#This Row],[Font Family Used]]&amp;""",""fontWeight"":"&amp;Table_Styles[[#This Row],[Font Weight Used]]&amp;"}","")</f>
        <v/>
      </c>
      <c r="CE3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v>
      </c>
      <c r="CF33" s="18" t="str">
        <f>IF(AND(Table_Styles[[#This Row],[Selector]]&lt;&gt;"", Table_Styles[[#This Row],[Config Properties]]&lt;&gt;""),
Table_Styles[[#This Row],[Selector]]&amp;" { "&amp;Table_Styles[[#This Row],[Config Properties]]&amp;" }","")</f>
        <v>formly-field textarea { font-family: 'Nunito' }</v>
      </c>
      <c r="CG33" s="18" t="str">
        <f xml:space="preserve">
SUBSTITUTE(SUBSTITUTE(SUBSTITUTE(SUBSTITUTE(SUBSTITUTE(SUBSTITUTE(SUBSTITUTE(SUBSTITUTE(Table_Styles[[#This Row],[Config]],
" {","{"),
"{ ","{"),
" }","}"),
"} ","}"),
" ,",","),
", ",","),
" :",":"),
": ",":")</f>
        <v>formly-field textarea{font-family:'Nunito'}</v>
      </c>
    </row>
    <row r="34" spans="2:85" ht="21" customHeight="1">
      <c r="B34" s="18" t="s">
        <v>731</v>
      </c>
      <c r="C34" s="91" t="s">
        <v>732</v>
      </c>
      <c r="D34" s="51"/>
      <c r="E34" s="16" t="str">
        <f>Settings_Styling_Font_Body_Text</f>
        <v>Nunito</v>
      </c>
      <c r="F34" s="16" t="str">
        <f>IF(Table_Styles[[#This Row],[Font Family]]&lt;&gt;"",Table_Styles[[#This Row],[Font Family]],IF(Table_Styles[[#This Row],[Font Family Default]]&lt;&gt;"",Table_Styles[[#This Row],[Font Family Default]],""))</f>
        <v>Nunito</v>
      </c>
      <c r="G34" s="51"/>
      <c r="H34" s="38" t="s">
        <v>711</v>
      </c>
      <c r="I34" s="16" t="str">
        <f>IF(Table_Styles[[#This Row],[Font Size]]&lt;&gt;"",Table_Styles[[#This Row],[Font Size]],IF(Table_Styles[[#This Row],[Font Size Default]]&lt;&gt;"",Table_Styles[[#This Row],[Font Size Default]],""))</f>
        <v>12px</v>
      </c>
      <c r="J34" s="51"/>
      <c r="K34" s="36"/>
      <c r="L34" s="16" t="str">
        <f>IF(Table_Styles[[#This Row],[Font Weight]]&lt;&gt;"",Table_Styles[[#This Row],[Font Weight]],IF(Table_Styles[[#This Row],[Font Weight Default]]&lt;&gt;"",Table_Styles[[#This Row],[Font Weight Default]],""))</f>
        <v/>
      </c>
      <c r="M34" s="51"/>
      <c r="N34" s="36"/>
      <c r="O34" s="16" t="str">
        <f>IF(Table_Styles[[#This Row],[Colour]]&lt;&gt;"",Table_Styles[[#This Row],[Colour]],IF(Table_Styles[[#This Row],[Colour Default]]&lt;&gt;"",Table_Styles[[#This Row],[Colour Default]],""))</f>
        <v/>
      </c>
      <c r="P34" s="51"/>
      <c r="Q34" s="31" t="str">
        <f>Colour_Background_1</f>
        <v>#FFFFFF</v>
      </c>
      <c r="R34" s="16" t="str">
        <f>IF(Table_Styles[[#This Row],[Background]]&lt;&gt;"",Table_Styles[[#This Row],[Background]],IF(Table_Styles[[#This Row],[Background Default]]&lt;&gt;"",Table_Styles[[#This Row],[Background Default]],""))</f>
        <v>#FFFFFF</v>
      </c>
      <c r="S34" s="51"/>
      <c r="T34" s="36"/>
      <c r="U34" s="16" t="str">
        <f>IF(Table_Styles[[#This Row],[Border]]&lt;&gt;"",Table_Styles[[#This Row],[Border]],IF(Table_Styles[[#This Row],[Border Default]]&lt;&gt;"",Table_Styles[[#This Row],[Border Default]],""))</f>
        <v/>
      </c>
      <c r="V34" s="36"/>
      <c r="W34" s="36"/>
      <c r="X34" s="16" t="str">
        <f>IF(Table_Styles[[#This Row],[Border Radius]]&lt;&gt;"",Table_Styles[[#This Row],[Border Radius]],IF(Table_Styles[[#This Row],[Border Radius Default]]&lt;&gt;"",Table_Styles[[#This Row],[Border Radius Default]],""))</f>
        <v/>
      </c>
      <c r="Y34" s="51"/>
      <c r="Z34" s="36"/>
      <c r="AA34" s="16" t="str">
        <f>IF(Table_Styles[[#This Row],[MT]]&lt;&gt;"",Table_Styles[[#This Row],[MT]],IF(Table_Styles[[#This Row],[MT Default]]&lt;&gt;"",Table_Styles[[#This Row],[MT Default]],""))</f>
        <v/>
      </c>
      <c r="AB34" s="51"/>
      <c r="AC34" s="36"/>
      <c r="AD34" s="16" t="str">
        <f>IF(Table_Styles[[#This Row],[MR]]&lt;&gt;"",Table_Styles[[#This Row],[MR]],IF(Table_Styles[[#This Row],[MR Default]]&lt;&gt;"",Table_Styles[[#This Row],[MR Default]],""))</f>
        <v/>
      </c>
      <c r="AE34" s="51"/>
      <c r="AF34" s="36"/>
      <c r="AG34" s="16" t="str">
        <f>IF(Table_Styles[[#This Row],[MB]]&lt;&gt;"",Table_Styles[[#This Row],[MB]],IF(Table_Styles[[#This Row],[MB Default]]&lt;&gt;"",Table_Styles[[#This Row],[MB Default]],""))</f>
        <v/>
      </c>
      <c r="AH34" s="51"/>
      <c r="AI34" s="36"/>
      <c r="AJ34" s="16" t="str">
        <f>IF(Table_Styles[[#This Row],[ML]]&lt;&gt;"",Table_Styles[[#This Row],[ML]],IF(Table_Styles[[#This Row],[ML Default]]&lt;&gt;"",Table_Styles[[#This Row],[ML Default]],""))</f>
        <v/>
      </c>
      <c r="AK34" s="51"/>
      <c r="AL34" s="38" t="s">
        <v>681</v>
      </c>
      <c r="AM34" s="16" t="str">
        <f>IF(Table_Styles[[#This Row],[PT]]&lt;&gt;"",Table_Styles[[#This Row],[PT]],IF(Table_Styles[[#This Row],[PT Default]]&lt;&gt;"",Table_Styles[[#This Row],[PT Default]],""))</f>
        <v>20px</v>
      </c>
      <c r="AN34" s="51"/>
      <c r="AO34" s="38" t="s">
        <v>733</v>
      </c>
      <c r="AP34" s="16" t="str">
        <f>IF(Table_Styles[[#This Row],[PR]]&lt;&gt;"",Table_Styles[[#This Row],[PR]],IF(Table_Styles[[#This Row],[PR Default]]&lt;&gt;"",Table_Styles[[#This Row],[PR Default]],""))</f>
        <v>25px</v>
      </c>
      <c r="AQ34" s="51"/>
      <c r="AR34" s="38" t="s">
        <v>664</v>
      </c>
      <c r="AS34" s="16" t="str">
        <f>IF(Table_Styles[[#This Row],[PB]]&lt;&gt;"",Table_Styles[[#This Row],[PB]],IF(Table_Styles[[#This Row],[PB Default]]&lt;&gt;"",Table_Styles[[#This Row],[PB Default]],""))</f>
        <v>15px</v>
      </c>
      <c r="AT34" s="51"/>
      <c r="AU34" s="38" t="s">
        <v>689</v>
      </c>
      <c r="AV34" s="16" t="str">
        <f>IF(Table_Styles[[#This Row],[PL]]&lt;&gt;"",Table_Styles[[#This Row],[PL]],IF(Table_Styles[[#This Row],[PL Default]]&lt;&gt;"",Table_Styles[[#This Row],[PL Default]],""))</f>
        <v>10px</v>
      </c>
      <c r="AW34" s="51"/>
      <c r="AX34" s="36"/>
      <c r="AY34" s="16" t="str">
        <f>IF(Table_Styles[[#This Row],[BT]]&lt;&gt;"",Table_Styles[[#This Row],[BT]],IF(Table_Styles[[#This Row],[BT Default]]&lt;&gt;"",Table_Styles[[#This Row],[BT Default]],""))</f>
        <v/>
      </c>
      <c r="AZ34" s="51"/>
      <c r="BA34" s="36"/>
      <c r="BB34" s="16" t="str">
        <f>IF(Table_Styles[[#This Row],[BR]]&lt;&gt;"",Table_Styles[[#This Row],[BR]],IF(Table_Styles[[#This Row],[BR Default]]&lt;&gt;"",Table_Styles[[#This Row],[BR Default]],""))</f>
        <v/>
      </c>
      <c r="BC34" s="51"/>
      <c r="BD34" s="36"/>
      <c r="BE34" s="16" t="str">
        <f>IF(Table_Styles[[#This Row],[BB]]&lt;&gt;"",Table_Styles[[#This Row],[BB]],IF(Table_Styles[[#This Row],[BB Default]]&lt;&gt;"",Table_Styles[[#This Row],[BB Default]],""))</f>
        <v/>
      </c>
      <c r="BF34" s="51"/>
      <c r="BG34" s="36"/>
      <c r="BH34" s="16" t="str">
        <f>IF(Table_Styles[[#This Row],[BL]]&lt;&gt;"",Table_Styles[[#This Row],[BL]],IF(Table_Styles[[#This Row],[BL Default]]&lt;&gt;"",Table_Styles[[#This Row],[BL Default]],""))</f>
        <v/>
      </c>
      <c r="BI34" s="36"/>
      <c r="BJ34" s="36"/>
      <c r="BK34" s="16" t="str">
        <f>IF(Table_Styles[[#This Row],[Width]]&lt;&gt;"",Table_Styles[[#This Row],[Width]],IF(Table_Styles[[#This Row],[Width Default]]&lt;&gt;"",Table_Styles[[#This Row],[Width Default]],""))</f>
        <v/>
      </c>
      <c r="BL34" s="36"/>
      <c r="BM34" s="38" t="s">
        <v>101</v>
      </c>
      <c r="BN34" s="16" t="str">
        <f>IF(Table_Styles[[#This Row],[Height]]&lt;&gt;"",Table_Styles[[#This Row],[Height]],IF(Table_Styles[[#This Row],[Height Default]]&lt;&gt;"",Table_Styles[[#This Row],[Height Default]],""))</f>
        <v>300px</v>
      </c>
      <c r="BO34" s="16"/>
      <c r="BP34" s="16"/>
      <c r="BQ34" s="16" t="str">
        <f>IF(Table_Styles[[#This Row],[Top]]&lt;&gt;"",Table_Styles[[#This Row],[Top]],IF(Table_Styles[[#This Row],[Top Default]]&lt;&gt;"",Table_Styles[[#This Row],[Top Default]],""))</f>
        <v/>
      </c>
      <c r="BR34" s="16"/>
      <c r="BS34" s="16"/>
      <c r="BT34" s="16" t="str">
        <f>IF(Table_Styles[[#This Row],[Right]]&lt;&gt;"",Table_Styles[[#This Row],[Right]],IF(Table_Styles[[#This Row],[Right Default]]&lt;&gt;"",Table_Styles[[#This Row],[Right Default]],""))</f>
        <v/>
      </c>
      <c r="BU34" s="16"/>
      <c r="BV34" s="16"/>
      <c r="BW34" s="16" t="str">
        <f>IF(Table_Styles[[#This Row],[Bottom]]&lt;&gt;"",Table_Styles[[#This Row],[Bottom]],IF(Table_Styles[[#This Row],[Bottom Default]]&lt;&gt;"",Table_Styles[[#This Row],[Bottom Default]],""))</f>
        <v/>
      </c>
      <c r="BX34" s="16"/>
      <c r="BY34" s="16"/>
      <c r="BZ34" s="16" t="str">
        <f>IF(Table_Styles[[#This Row],[Left]]&lt;&gt;"",Table_Styles[[#This Row],[Left]],IF(Table_Styles[[#This Row],[Left Default]]&lt;&gt;"",Table_Styles[[#This Row],[Left Default]],""))</f>
        <v/>
      </c>
      <c r="CA34" s="51"/>
      <c r="CB34" s="18" t="str">
        <f>IF(AND(Table_Styles[[#This Row],[Selector]]&lt;&gt;"",Table_Styles[[#This Row],[Font Family Used]]&lt;&gt;"",Table_Styles[[#This Row],[Font Weight Used]]&lt;&gt;""),Table_Styles[[#This Row],[Font Family Used]]&amp;" "&amp;Table_Styles[[#This Row],[Font Weight Used]],"")</f>
        <v/>
      </c>
      <c r="CC34" s="18" t="str">
        <f ca="1">IF(AND(Table_Styles[[#This Row],[Selector]],COUNTIF(OFFSET(CC:CC,0,0,ROW()-1,1),"="&amp;Table_Styles[[#This Row],[Font]])=0),Table_Styles[[#This Row],[Font]],"")</f>
        <v/>
      </c>
      <c r="CD34" s="18" t="str">
        <f ca="1">IF(Table_Styles[[#This Row],[Unique Font]]&lt;&gt;"",
"{""fontFamily"":"""&amp;Table_Styles[[#This Row],[Font Family Used]]&amp;""",""fontWeight"":"&amp;Table_Styles[[#This Row],[Font Weight Used]]&amp;"}","")</f>
        <v/>
      </c>
      <c r="CE3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12px;background: #FFFFFF;padding-top: 20px;padding-right: 25px;padding-bottom: 15px;padding-left: 10px;height: 300px</v>
      </c>
      <c r="CF34" s="18" t="str">
        <f>IF(AND(Table_Styles[[#This Row],[Selector]]&lt;&gt;"", Table_Styles[[#This Row],[Config Properties]]&lt;&gt;""),
Table_Styles[[#This Row],[Selector]]&amp;" { "&amp;Table_Styles[[#This Row],[Config Properties]]&amp;" }","")</f>
        <v>formly-field div.terms-and-conditions { font-family: 'Nunito';font-size: 12px;background: #FFFFFF;padding-top: 20px;padding-right: 25px;padding-bottom: 15px;padding-left: 10px;height: 300px }</v>
      </c>
      <c r="CG34" s="18" t="str">
        <f xml:space="preserve">
SUBSTITUTE(SUBSTITUTE(SUBSTITUTE(SUBSTITUTE(SUBSTITUTE(SUBSTITUTE(SUBSTITUTE(SUBSTITUTE(Table_Styles[[#This Row],[Config]],
" {","{"),
"{ ","{"),
" }","}"),
"} ","}"),
" ,",","),
", ",","),
" :",":"),
": ",":")</f>
        <v>formly-field div.terms-and-conditions{font-family:'Nunito';font-size:12px;background:#FFFFFF;padding-top:20px;padding-right:25px;padding-bottom:15px;padding-left:10px;height:300px}</v>
      </c>
    </row>
    <row r="35" spans="2:85" ht="21" customHeight="1">
      <c r="B35" s="39" t="s">
        <v>734</v>
      </c>
      <c r="C35" s="91" t="s">
        <v>735</v>
      </c>
      <c r="D35" s="51"/>
      <c r="E35" s="36"/>
      <c r="F35" s="16" t="str">
        <f>IF(Table_Styles[[#This Row],[Font Family]]&lt;&gt;"",Table_Styles[[#This Row],[Font Family]],IF(Table_Styles[[#This Row],[Font Family Default]]&lt;&gt;"",Table_Styles[[#This Row],[Font Family Default]],""))</f>
        <v/>
      </c>
      <c r="G35" s="51"/>
      <c r="H35" s="38"/>
      <c r="I35" s="16" t="str">
        <f>IF(Table_Styles[[#This Row],[Font Size]]&lt;&gt;"",Table_Styles[[#This Row],[Font Size]],IF(Table_Styles[[#This Row],[Font Size Default]]&lt;&gt;"",Table_Styles[[#This Row],[Font Size Default]],""))</f>
        <v/>
      </c>
      <c r="J35" s="51"/>
      <c r="K35" s="36"/>
      <c r="L35" s="16" t="str">
        <f>IF(Table_Styles[[#This Row],[Font Weight]]&lt;&gt;"",Table_Styles[[#This Row],[Font Weight]],IF(Table_Styles[[#This Row],[Font Weight Default]]&lt;&gt;"",Table_Styles[[#This Row],[Font Weight Default]],""))</f>
        <v/>
      </c>
      <c r="M35" s="34"/>
      <c r="N35" s="36"/>
      <c r="O35" s="16" t="str">
        <f>IF(Table_Styles[[#This Row],[Colour]]&lt;&gt;"",Table_Styles[[#This Row],[Colour]],IF(Table_Styles[[#This Row],[Colour Default]]&lt;&gt;"",Table_Styles[[#This Row],[Colour Default]],""))</f>
        <v/>
      </c>
      <c r="P35" s="51"/>
      <c r="Q35" s="38"/>
      <c r="R35" s="16" t="str">
        <f>IF(Table_Styles[[#This Row],[Background]]&lt;&gt;"",Table_Styles[[#This Row],[Background]],IF(Table_Styles[[#This Row],[Background Default]]&lt;&gt;"",Table_Styles[[#This Row],[Background Default]],""))</f>
        <v/>
      </c>
      <c r="S35" s="51"/>
      <c r="T35" s="36"/>
      <c r="U35" s="16" t="str">
        <f>IF(Table_Styles[[#This Row],[Border]]&lt;&gt;"",Table_Styles[[#This Row],[Border]],IF(Table_Styles[[#This Row],[Border Default]]&lt;&gt;"",Table_Styles[[#This Row],[Border Default]],""))</f>
        <v/>
      </c>
      <c r="V35" s="36"/>
      <c r="W35" s="36"/>
      <c r="X35" s="16" t="str">
        <f>IF(Table_Styles[[#This Row],[Border Radius]]&lt;&gt;"",Table_Styles[[#This Row],[Border Radius]],IF(Table_Styles[[#This Row],[Border Radius Default]]&lt;&gt;"",Table_Styles[[#This Row],[Border Radius Default]],""))</f>
        <v/>
      </c>
      <c r="Y35" s="51"/>
      <c r="Z35" s="36"/>
      <c r="AA35" s="16" t="str">
        <f>IF(Table_Styles[[#This Row],[MT]]&lt;&gt;"",Table_Styles[[#This Row],[MT]],IF(Table_Styles[[#This Row],[MT Default]]&lt;&gt;"",Table_Styles[[#This Row],[MT Default]],""))</f>
        <v/>
      </c>
      <c r="AB35" s="51"/>
      <c r="AC35" s="36"/>
      <c r="AD35" s="16" t="str">
        <f>IF(Table_Styles[[#This Row],[MR]]&lt;&gt;"",Table_Styles[[#This Row],[MR]],IF(Table_Styles[[#This Row],[MR Default]]&lt;&gt;"",Table_Styles[[#This Row],[MR Default]],""))</f>
        <v/>
      </c>
      <c r="AE35" s="51"/>
      <c r="AF35" s="36"/>
      <c r="AG35" s="16" t="str">
        <f>IF(Table_Styles[[#This Row],[MB]]&lt;&gt;"",Table_Styles[[#This Row],[MB]],IF(Table_Styles[[#This Row],[MB Default]]&lt;&gt;"",Table_Styles[[#This Row],[MB Default]],""))</f>
        <v/>
      </c>
      <c r="AH35" s="51"/>
      <c r="AI35" s="38" t="s">
        <v>664</v>
      </c>
      <c r="AJ35" s="16" t="str">
        <f>IF(Table_Styles[[#This Row],[ML]]&lt;&gt;"",Table_Styles[[#This Row],[ML]],IF(Table_Styles[[#This Row],[ML Default]]&lt;&gt;"",Table_Styles[[#This Row],[ML Default]],""))</f>
        <v>15px</v>
      </c>
      <c r="AK35" s="51"/>
      <c r="AL35" s="38"/>
      <c r="AM35" s="16" t="str">
        <f>IF(Table_Styles[[#This Row],[PT]]&lt;&gt;"",Table_Styles[[#This Row],[PT]],IF(Table_Styles[[#This Row],[PT Default]]&lt;&gt;"",Table_Styles[[#This Row],[PT Default]],""))</f>
        <v/>
      </c>
      <c r="AN35" s="51"/>
      <c r="AO35" s="38"/>
      <c r="AP35" s="16" t="str">
        <f>IF(Table_Styles[[#This Row],[PR]]&lt;&gt;"",Table_Styles[[#This Row],[PR]],IF(Table_Styles[[#This Row],[PR Default]]&lt;&gt;"",Table_Styles[[#This Row],[PR Default]],""))</f>
        <v/>
      </c>
      <c r="AQ35" s="51"/>
      <c r="AR35" s="38"/>
      <c r="AS35" s="16" t="str">
        <f>IF(Table_Styles[[#This Row],[PB]]&lt;&gt;"",Table_Styles[[#This Row],[PB]],IF(Table_Styles[[#This Row],[PB Default]]&lt;&gt;"",Table_Styles[[#This Row],[PB Default]],""))</f>
        <v/>
      </c>
      <c r="AT35" s="51"/>
      <c r="AU35" s="38"/>
      <c r="AV35" s="16" t="str">
        <f>IF(Table_Styles[[#This Row],[PL]]&lt;&gt;"",Table_Styles[[#This Row],[PL]],IF(Table_Styles[[#This Row],[PL Default]]&lt;&gt;"",Table_Styles[[#This Row],[PL Default]],""))</f>
        <v/>
      </c>
      <c r="AW35" s="51"/>
      <c r="AX35" s="36"/>
      <c r="AY35" s="16" t="str">
        <f>IF(Table_Styles[[#This Row],[BT]]&lt;&gt;"",Table_Styles[[#This Row],[BT]],IF(Table_Styles[[#This Row],[BT Default]]&lt;&gt;"",Table_Styles[[#This Row],[BT Default]],""))</f>
        <v/>
      </c>
      <c r="AZ35" s="51"/>
      <c r="BA35" s="36"/>
      <c r="BB35" s="16" t="str">
        <f>IF(Table_Styles[[#This Row],[BR]]&lt;&gt;"",Table_Styles[[#This Row],[BR]],IF(Table_Styles[[#This Row],[BR Default]]&lt;&gt;"",Table_Styles[[#This Row],[BR Default]],""))</f>
        <v/>
      </c>
      <c r="BC35" s="51"/>
      <c r="BD35" s="36"/>
      <c r="BE35" s="16" t="str">
        <f>IF(Table_Styles[[#This Row],[BB]]&lt;&gt;"",Table_Styles[[#This Row],[BB]],IF(Table_Styles[[#This Row],[BB Default]]&lt;&gt;"",Table_Styles[[#This Row],[BB Default]],""))</f>
        <v/>
      </c>
      <c r="BF35" s="51"/>
      <c r="BG35" s="36"/>
      <c r="BH35" s="16" t="str">
        <f>IF(Table_Styles[[#This Row],[BL]]&lt;&gt;"",Table_Styles[[#This Row],[BL]],IF(Table_Styles[[#This Row],[BL Default]]&lt;&gt;"",Table_Styles[[#This Row],[BL Default]],""))</f>
        <v/>
      </c>
      <c r="BI35" s="36"/>
      <c r="BJ35" s="36"/>
      <c r="BK35" s="16" t="str">
        <f>IF(Table_Styles[[#This Row],[Width]]&lt;&gt;"",Table_Styles[[#This Row],[Width]],IF(Table_Styles[[#This Row],[Width Default]]&lt;&gt;"",Table_Styles[[#This Row],[Width Default]],""))</f>
        <v/>
      </c>
      <c r="BL35" s="36"/>
      <c r="BM35" s="38"/>
      <c r="BN35" s="16" t="str">
        <f>IF(Table_Styles[[#This Row],[Height]]&lt;&gt;"",Table_Styles[[#This Row],[Height]],IF(Table_Styles[[#This Row],[Height Default]]&lt;&gt;"",Table_Styles[[#This Row],[Height Default]],""))</f>
        <v/>
      </c>
      <c r="BO35" s="16"/>
      <c r="BP35" s="16"/>
      <c r="BQ35" s="16" t="str">
        <f>IF(Table_Styles[[#This Row],[Top]]&lt;&gt;"",Table_Styles[[#This Row],[Top]],IF(Table_Styles[[#This Row],[Top Default]]&lt;&gt;"",Table_Styles[[#This Row],[Top Default]],""))</f>
        <v/>
      </c>
      <c r="BR35" s="16"/>
      <c r="BS35" s="16"/>
      <c r="BT35" s="16" t="str">
        <f>IF(Table_Styles[[#This Row],[Right]]&lt;&gt;"",Table_Styles[[#This Row],[Right]],IF(Table_Styles[[#This Row],[Right Default]]&lt;&gt;"",Table_Styles[[#This Row],[Right Default]],""))</f>
        <v/>
      </c>
      <c r="BU35" s="16"/>
      <c r="BV35" s="16"/>
      <c r="BW35" s="16" t="str">
        <f>IF(Table_Styles[[#This Row],[Bottom]]&lt;&gt;"",Table_Styles[[#This Row],[Bottom]],IF(Table_Styles[[#This Row],[Bottom Default]]&lt;&gt;"",Table_Styles[[#This Row],[Bottom Default]],""))</f>
        <v/>
      </c>
      <c r="BX35" s="16"/>
      <c r="BY35" s="16"/>
      <c r="BZ35" s="16" t="str">
        <f>IF(Table_Styles[[#This Row],[Left]]&lt;&gt;"",Table_Styles[[#This Row],[Left]],IF(Table_Styles[[#This Row],[Left Default]]&lt;&gt;"",Table_Styles[[#This Row],[Left Default]],""))</f>
        <v/>
      </c>
      <c r="CA35" s="51"/>
      <c r="CB35" s="18" t="str">
        <f>IF(AND(Table_Styles[[#This Row],[Selector]]&lt;&gt;"",Table_Styles[[#This Row],[Font Family Used]]&lt;&gt;"",Table_Styles[[#This Row],[Font Weight Used]]&lt;&gt;""),Table_Styles[[#This Row],[Font Family Used]]&amp;" "&amp;Table_Styles[[#This Row],[Font Weight Used]],"")</f>
        <v/>
      </c>
      <c r="CC35" s="18" t="str">
        <f ca="1">IF(AND(Table_Styles[[#This Row],[Selector]],COUNTIF(OFFSET(CC:CC,0,0,ROW()-1,1),"="&amp;Table_Styles[[#This Row],[Font]])=0),Table_Styles[[#This Row],[Font]],"")</f>
        <v/>
      </c>
      <c r="CD35" s="18" t="str">
        <f ca="1">IF(Table_Styles[[#This Row],[Unique Font]]&lt;&gt;"",
"{""fontFamily"":"""&amp;Table_Styles[[#This Row],[Font Family Used]]&amp;""",""fontWeight"":"&amp;Table_Styles[[#This Row],[Font Weight Used]]&amp;"}","")</f>
        <v/>
      </c>
      <c r="CE3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margin-left: 15px</v>
      </c>
      <c r="CF35" s="18" t="str">
        <f>IF(AND(Table_Styles[[#This Row],[Selector]]&lt;&gt;"", Table_Styles[[#This Row],[Config Properties]]&lt;&gt;""),
Table_Styles[[#This Row],[Selector]]&amp;" { "&amp;Table_Styles[[#This Row],[Config Properties]]&amp;" }","")</f>
        <v>formly-field div.terms-and-conditions p { margin-left: 15px }</v>
      </c>
      <c r="CG35" s="18" t="str">
        <f xml:space="preserve">
SUBSTITUTE(SUBSTITUTE(SUBSTITUTE(SUBSTITUTE(SUBSTITUTE(SUBSTITUTE(SUBSTITUTE(SUBSTITUTE(Table_Styles[[#This Row],[Config]],
" {","{"),
"{ ","{"),
" }","}"),
"} ","}"),
" ,",","),
", ",","),
" :",":"),
": ",":")</f>
        <v>formly-field div.terms-and-conditions p{margin-left:15px}</v>
      </c>
    </row>
    <row r="36" spans="2:85" ht="21" customHeight="1">
      <c r="B36" s="39" t="s">
        <v>736</v>
      </c>
      <c r="C36" s="91" t="s">
        <v>737</v>
      </c>
      <c r="D36" s="51"/>
      <c r="E36" s="36"/>
      <c r="F36" s="16" t="str">
        <f>IF(Table_Styles[[#This Row],[Font Family]]&lt;&gt;"",Table_Styles[[#This Row],[Font Family]],IF(Table_Styles[[#This Row],[Font Family Default]]&lt;&gt;"",Table_Styles[[#This Row],[Font Family Default]],""))</f>
        <v/>
      </c>
      <c r="G36" s="51"/>
      <c r="H36" s="38"/>
      <c r="I36" s="16" t="str">
        <f>IF(Table_Styles[[#This Row],[Font Size]]&lt;&gt;"",Table_Styles[[#This Row],[Font Size]],IF(Table_Styles[[#This Row],[Font Size Default]]&lt;&gt;"",Table_Styles[[#This Row],[Font Size Default]],""))</f>
        <v/>
      </c>
      <c r="J36" s="51"/>
      <c r="K36" s="36"/>
      <c r="L36" s="16" t="str">
        <f>IF(Table_Styles[[#This Row],[Font Weight]]&lt;&gt;"",Table_Styles[[#This Row],[Font Weight]],IF(Table_Styles[[#This Row],[Font Weight Default]]&lt;&gt;"",Table_Styles[[#This Row],[Font Weight Default]],""))</f>
        <v/>
      </c>
      <c r="M36" s="51"/>
      <c r="N36" s="36"/>
      <c r="O36" s="16" t="str">
        <f>IF(Table_Styles[[#This Row],[Colour]]&lt;&gt;"",Table_Styles[[#This Row],[Colour]],IF(Table_Styles[[#This Row],[Colour Default]]&lt;&gt;"",Table_Styles[[#This Row],[Colour Default]],""))</f>
        <v/>
      </c>
      <c r="P36" s="51"/>
      <c r="Q36" s="38"/>
      <c r="R36" s="16" t="str">
        <f>IF(Table_Styles[[#This Row],[Background]]&lt;&gt;"",Table_Styles[[#This Row],[Background]],IF(Table_Styles[[#This Row],[Background Default]]&lt;&gt;"",Table_Styles[[#This Row],[Background Default]],""))</f>
        <v/>
      </c>
      <c r="S36" s="51"/>
      <c r="T36" s="36"/>
      <c r="U36" s="16" t="str">
        <f>IF(Table_Styles[[#This Row],[Border]]&lt;&gt;"",Table_Styles[[#This Row],[Border]],IF(Table_Styles[[#This Row],[Border Default]]&lt;&gt;"",Table_Styles[[#This Row],[Border Default]],""))</f>
        <v/>
      </c>
      <c r="V36" s="36"/>
      <c r="W36" s="36"/>
      <c r="X36" s="16" t="str">
        <f>IF(Table_Styles[[#This Row],[Border Radius]]&lt;&gt;"",Table_Styles[[#This Row],[Border Radius]],IF(Table_Styles[[#This Row],[Border Radius Default]]&lt;&gt;"",Table_Styles[[#This Row],[Border Radius Default]],""))</f>
        <v/>
      </c>
      <c r="Y36" s="51"/>
      <c r="Z36" s="36"/>
      <c r="AA36" s="16" t="str">
        <f>IF(Table_Styles[[#This Row],[MT]]&lt;&gt;"",Table_Styles[[#This Row],[MT]],IF(Table_Styles[[#This Row],[MT Default]]&lt;&gt;"",Table_Styles[[#This Row],[MT Default]],""))</f>
        <v/>
      </c>
      <c r="AB36" s="51"/>
      <c r="AC36" s="36"/>
      <c r="AD36" s="16" t="str">
        <f>IF(Table_Styles[[#This Row],[MR]]&lt;&gt;"",Table_Styles[[#This Row],[MR]],IF(Table_Styles[[#This Row],[MR Default]]&lt;&gt;"",Table_Styles[[#This Row],[MR Default]],""))</f>
        <v/>
      </c>
      <c r="AE36" s="51"/>
      <c r="AF36" s="36"/>
      <c r="AG36" s="16" t="str">
        <f>IF(Table_Styles[[#This Row],[MB]]&lt;&gt;"",Table_Styles[[#This Row],[MB]],IF(Table_Styles[[#This Row],[MB Default]]&lt;&gt;"",Table_Styles[[#This Row],[MB Default]],""))</f>
        <v/>
      </c>
      <c r="AH36" s="51"/>
      <c r="AI36" s="38"/>
      <c r="AJ36" s="16" t="str">
        <f>IF(Table_Styles[[#This Row],[ML]]&lt;&gt;"",Table_Styles[[#This Row],[ML]],IF(Table_Styles[[#This Row],[ML Default]]&lt;&gt;"",Table_Styles[[#This Row],[ML Default]],""))</f>
        <v/>
      </c>
      <c r="AK36" s="51"/>
      <c r="AL36" s="38"/>
      <c r="AM36" s="16" t="str">
        <f>IF(Table_Styles[[#This Row],[PT]]&lt;&gt;"",Table_Styles[[#This Row],[PT]],IF(Table_Styles[[#This Row],[PT Default]]&lt;&gt;"",Table_Styles[[#This Row],[PT Default]],""))</f>
        <v/>
      </c>
      <c r="AN36" s="51"/>
      <c r="AO36" s="38"/>
      <c r="AP36" s="16" t="str">
        <f>IF(Table_Styles[[#This Row],[PR]]&lt;&gt;"",Table_Styles[[#This Row],[PR]],IF(Table_Styles[[#This Row],[PR Default]]&lt;&gt;"",Table_Styles[[#This Row],[PR Default]],""))</f>
        <v/>
      </c>
      <c r="AQ36" s="51"/>
      <c r="AR36" s="38"/>
      <c r="AS36" s="16" t="str">
        <f>IF(Table_Styles[[#This Row],[PB]]&lt;&gt;"",Table_Styles[[#This Row],[PB]],IF(Table_Styles[[#This Row],[PB Default]]&lt;&gt;"",Table_Styles[[#This Row],[PB Default]],""))</f>
        <v/>
      </c>
      <c r="AT36" s="51"/>
      <c r="AU36" s="38" t="s">
        <v>666</v>
      </c>
      <c r="AV36" s="16" t="str">
        <f>IF(Table_Styles[[#This Row],[PL]]&lt;&gt;"",Table_Styles[[#This Row],[PL]],IF(Table_Styles[[#This Row],[PL Default]]&lt;&gt;"",Table_Styles[[#This Row],[PL Default]],""))</f>
        <v>30px</v>
      </c>
      <c r="AW36" s="51"/>
      <c r="AX36" s="36"/>
      <c r="AY36" s="16" t="str">
        <f>IF(Table_Styles[[#This Row],[BT]]&lt;&gt;"",Table_Styles[[#This Row],[BT]],IF(Table_Styles[[#This Row],[BT Default]]&lt;&gt;"",Table_Styles[[#This Row],[BT Default]],""))</f>
        <v/>
      </c>
      <c r="AZ36" s="51"/>
      <c r="BA36" s="36"/>
      <c r="BB36" s="16" t="str">
        <f>IF(Table_Styles[[#This Row],[BR]]&lt;&gt;"",Table_Styles[[#This Row],[BR]],IF(Table_Styles[[#This Row],[BR Default]]&lt;&gt;"",Table_Styles[[#This Row],[BR Default]],""))</f>
        <v/>
      </c>
      <c r="BC36" s="51"/>
      <c r="BD36" s="36"/>
      <c r="BE36" s="16" t="str">
        <f>IF(Table_Styles[[#This Row],[BB]]&lt;&gt;"",Table_Styles[[#This Row],[BB]],IF(Table_Styles[[#This Row],[BB Default]]&lt;&gt;"",Table_Styles[[#This Row],[BB Default]],""))</f>
        <v/>
      </c>
      <c r="BF36" s="51"/>
      <c r="BG36" s="36"/>
      <c r="BH36" s="16" t="str">
        <f>IF(Table_Styles[[#This Row],[BL]]&lt;&gt;"",Table_Styles[[#This Row],[BL]],IF(Table_Styles[[#This Row],[BL Default]]&lt;&gt;"",Table_Styles[[#This Row],[BL Default]],""))</f>
        <v/>
      </c>
      <c r="BI36" s="36"/>
      <c r="BJ36" s="36"/>
      <c r="BK36" s="16" t="str">
        <f>IF(Table_Styles[[#This Row],[Width]]&lt;&gt;"",Table_Styles[[#This Row],[Width]],IF(Table_Styles[[#This Row],[Width Default]]&lt;&gt;"",Table_Styles[[#This Row],[Width Default]],""))</f>
        <v/>
      </c>
      <c r="BL36" s="36"/>
      <c r="BM36" s="38"/>
      <c r="BN36" s="16" t="str">
        <f>IF(Table_Styles[[#This Row],[Height]]&lt;&gt;"",Table_Styles[[#This Row],[Height]],IF(Table_Styles[[#This Row],[Height Default]]&lt;&gt;"",Table_Styles[[#This Row],[Height Default]],""))</f>
        <v/>
      </c>
      <c r="BO36" s="16"/>
      <c r="BP36" s="16"/>
      <c r="BQ36" s="16" t="str">
        <f>IF(Table_Styles[[#This Row],[Top]]&lt;&gt;"",Table_Styles[[#This Row],[Top]],IF(Table_Styles[[#This Row],[Top Default]]&lt;&gt;"",Table_Styles[[#This Row],[Top Default]],""))</f>
        <v/>
      </c>
      <c r="BR36" s="16"/>
      <c r="BS36" s="16"/>
      <c r="BT36" s="16" t="str">
        <f>IF(Table_Styles[[#This Row],[Right]]&lt;&gt;"",Table_Styles[[#This Row],[Right]],IF(Table_Styles[[#This Row],[Right Default]]&lt;&gt;"",Table_Styles[[#This Row],[Right Default]],""))</f>
        <v/>
      </c>
      <c r="BU36" s="16"/>
      <c r="BV36" s="16"/>
      <c r="BW36" s="16" t="str">
        <f>IF(Table_Styles[[#This Row],[Bottom]]&lt;&gt;"",Table_Styles[[#This Row],[Bottom]],IF(Table_Styles[[#This Row],[Bottom Default]]&lt;&gt;"",Table_Styles[[#This Row],[Bottom Default]],""))</f>
        <v/>
      </c>
      <c r="BX36" s="16"/>
      <c r="BY36" s="16"/>
      <c r="BZ36" s="16" t="str">
        <f>IF(Table_Styles[[#This Row],[Left]]&lt;&gt;"",Table_Styles[[#This Row],[Left]],IF(Table_Styles[[#This Row],[Left Default]]&lt;&gt;"",Table_Styles[[#This Row],[Left Default]],""))</f>
        <v/>
      </c>
      <c r="CA36" s="51"/>
      <c r="CB36" s="18" t="str">
        <f>IF(AND(Table_Styles[[#This Row],[Selector]]&lt;&gt;"",Table_Styles[[#This Row],[Font Family Used]]&lt;&gt;"",Table_Styles[[#This Row],[Font Weight Used]]&lt;&gt;""),Table_Styles[[#This Row],[Font Family Used]]&amp;" "&amp;Table_Styles[[#This Row],[Font Weight Used]],"")</f>
        <v/>
      </c>
      <c r="CC36" s="18" t="str">
        <f ca="1">IF(AND(Table_Styles[[#This Row],[Selector]],COUNTIF(OFFSET(CC:CC,0,0,ROW()-1,1),"="&amp;Table_Styles[[#This Row],[Font]])=0),Table_Styles[[#This Row],[Font]],"")</f>
        <v/>
      </c>
      <c r="CD36" s="18" t="str">
        <f ca="1">IF(Table_Styles[[#This Row],[Unique Font]]&lt;&gt;"",
"{""fontFamily"":"""&amp;Table_Styles[[#This Row],[Font Family Used]]&amp;""",""fontWeight"":"&amp;Table_Styles[[#This Row],[Font Weight Used]]&amp;"}","")</f>
        <v/>
      </c>
      <c r="CE3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padding-left: 30px</v>
      </c>
      <c r="CF36" s="18" t="str">
        <f>IF(AND(Table_Styles[[#This Row],[Selector]]&lt;&gt;"", Table_Styles[[#This Row],[Config Properties]]&lt;&gt;""),
Table_Styles[[#This Row],[Selector]]&amp;" { "&amp;Table_Styles[[#This Row],[Config Properties]]&amp;" }","")</f>
        <v>formly-field div.terms-and-conditions ol { padding-left: 30px }</v>
      </c>
      <c r="CG36" s="18" t="str">
        <f xml:space="preserve">
SUBSTITUTE(SUBSTITUTE(SUBSTITUTE(SUBSTITUTE(SUBSTITUTE(SUBSTITUTE(SUBSTITUTE(SUBSTITUTE(Table_Styles[[#This Row],[Config]],
" {","{"),
"{ ","{"),
" }","}"),
"} ","}"),
" ,",","),
", ",","),
" :",":"),
": ",":")</f>
        <v>formly-field div.terms-and-conditions ol{padding-left:30px}</v>
      </c>
    </row>
    <row r="37" spans="2:85" ht="21" customHeight="1">
      <c r="B37" s="39" t="s">
        <v>738</v>
      </c>
      <c r="C37" s="91" t="s">
        <v>739</v>
      </c>
      <c r="D37" s="51"/>
      <c r="E37" s="36"/>
      <c r="F37" s="16" t="str">
        <f>IF(Table_Styles[[#This Row],[Font Family]]&lt;&gt;"",Table_Styles[[#This Row],[Font Family]],IF(Table_Styles[[#This Row],[Font Family Default]]&lt;&gt;"",Table_Styles[[#This Row],[Font Family Default]],""))</f>
        <v/>
      </c>
      <c r="G37" s="51"/>
      <c r="H37" s="38"/>
      <c r="I37" s="16" t="str">
        <f>IF(Table_Styles[[#This Row],[Font Size]]&lt;&gt;"",Table_Styles[[#This Row],[Font Size]],IF(Table_Styles[[#This Row],[Font Size Default]]&lt;&gt;"",Table_Styles[[#This Row],[Font Size Default]],""))</f>
        <v/>
      </c>
      <c r="J37" s="51"/>
      <c r="K37" s="36"/>
      <c r="L37" s="16" t="str">
        <f>IF(Table_Styles[[#This Row],[Font Weight]]&lt;&gt;"",Table_Styles[[#This Row],[Font Weight]],IF(Table_Styles[[#This Row],[Font Weight Default]]&lt;&gt;"",Table_Styles[[#This Row],[Font Weight Default]],""))</f>
        <v/>
      </c>
      <c r="M37" s="51"/>
      <c r="N37" s="36"/>
      <c r="O37" s="16" t="str">
        <f>IF(Table_Styles[[#This Row],[Colour]]&lt;&gt;"",Table_Styles[[#This Row],[Colour]],IF(Table_Styles[[#This Row],[Colour Default]]&lt;&gt;"",Table_Styles[[#This Row],[Colour Default]],""))</f>
        <v/>
      </c>
      <c r="P37" s="51"/>
      <c r="Q37" s="38"/>
      <c r="R37" s="16" t="str">
        <f>IF(Table_Styles[[#This Row],[Background]]&lt;&gt;"",Table_Styles[[#This Row],[Background]],IF(Table_Styles[[#This Row],[Background Default]]&lt;&gt;"",Table_Styles[[#This Row],[Background Default]],""))</f>
        <v/>
      </c>
      <c r="S37" s="51"/>
      <c r="T37" s="36"/>
      <c r="U37" s="16" t="str">
        <f>IF(Table_Styles[[#This Row],[Border]]&lt;&gt;"",Table_Styles[[#This Row],[Border]],IF(Table_Styles[[#This Row],[Border Default]]&lt;&gt;"",Table_Styles[[#This Row],[Border Default]],""))</f>
        <v/>
      </c>
      <c r="V37" s="36"/>
      <c r="W37" s="36"/>
      <c r="X37" s="16" t="str">
        <f>IF(Table_Styles[[#This Row],[Border Radius]]&lt;&gt;"",Table_Styles[[#This Row],[Border Radius]],IF(Table_Styles[[#This Row],[Border Radius Default]]&lt;&gt;"",Table_Styles[[#This Row],[Border Radius Default]],""))</f>
        <v/>
      </c>
      <c r="Y37" s="51"/>
      <c r="Z37" s="36"/>
      <c r="AA37" s="16" t="str">
        <f>IF(Table_Styles[[#This Row],[MT]]&lt;&gt;"",Table_Styles[[#This Row],[MT]],IF(Table_Styles[[#This Row],[MT Default]]&lt;&gt;"",Table_Styles[[#This Row],[MT Default]],""))</f>
        <v/>
      </c>
      <c r="AB37" s="51"/>
      <c r="AC37" s="36"/>
      <c r="AD37" s="16" t="str">
        <f>IF(Table_Styles[[#This Row],[MR]]&lt;&gt;"",Table_Styles[[#This Row],[MR]],IF(Table_Styles[[#This Row],[MR Default]]&lt;&gt;"",Table_Styles[[#This Row],[MR Default]],""))</f>
        <v/>
      </c>
      <c r="AE37" s="51"/>
      <c r="AF37" s="38"/>
      <c r="AG37" s="16" t="str">
        <f>IF(Table_Styles[[#This Row],[MB]]&lt;&gt;"",Table_Styles[[#This Row],[MB]],IF(Table_Styles[[#This Row],[MB Default]]&lt;&gt;"",Table_Styles[[#This Row],[MB Default]],""))</f>
        <v/>
      </c>
      <c r="AH37" s="51"/>
      <c r="AI37" s="36"/>
      <c r="AJ37" s="16" t="str">
        <f>IF(Table_Styles[[#This Row],[ML]]&lt;&gt;"",Table_Styles[[#This Row],[ML]],IF(Table_Styles[[#This Row],[ML Default]]&lt;&gt;"",Table_Styles[[#This Row],[ML Default]],""))</f>
        <v/>
      </c>
      <c r="AK37" s="51"/>
      <c r="AL37" s="38"/>
      <c r="AM37" s="16" t="str">
        <f>IF(Table_Styles[[#This Row],[PT]]&lt;&gt;"",Table_Styles[[#This Row],[PT]],IF(Table_Styles[[#This Row],[PT Default]]&lt;&gt;"",Table_Styles[[#This Row],[PT Default]],""))</f>
        <v/>
      </c>
      <c r="AN37" s="51"/>
      <c r="AO37" s="38"/>
      <c r="AP37" s="16" t="str">
        <f>IF(Table_Styles[[#This Row],[PR]]&lt;&gt;"",Table_Styles[[#This Row],[PR]],IF(Table_Styles[[#This Row],[PR Default]]&lt;&gt;"",Table_Styles[[#This Row],[PR Default]],""))</f>
        <v/>
      </c>
      <c r="AQ37" s="51"/>
      <c r="AR37" s="38"/>
      <c r="AS37" s="16" t="str">
        <f>IF(Table_Styles[[#This Row],[PB]]&lt;&gt;"",Table_Styles[[#This Row],[PB]],IF(Table_Styles[[#This Row],[PB Default]]&lt;&gt;"",Table_Styles[[#This Row],[PB Default]],""))</f>
        <v/>
      </c>
      <c r="AT37" s="51"/>
      <c r="AU37" s="38"/>
      <c r="AV37" s="16" t="str">
        <f>IF(Table_Styles[[#This Row],[PL]]&lt;&gt;"",Table_Styles[[#This Row],[PL]],IF(Table_Styles[[#This Row],[PL Default]]&lt;&gt;"",Table_Styles[[#This Row],[PL Default]],""))</f>
        <v/>
      </c>
      <c r="AW37" s="51"/>
      <c r="AX37" s="36"/>
      <c r="AY37" s="16" t="str">
        <f>IF(Table_Styles[[#This Row],[BT]]&lt;&gt;"",Table_Styles[[#This Row],[BT]],IF(Table_Styles[[#This Row],[BT Default]]&lt;&gt;"",Table_Styles[[#This Row],[BT Default]],""))</f>
        <v/>
      </c>
      <c r="AZ37" s="51"/>
      <c r="BA37" s="36"/>
      <c r="BB37" s="16" t="str">
        <f>IF(Table_Styles[[#This Row],[BR]]&lt;&gt;"",Table_Styles[[#This Row],[BR]],IF(Table_Styles[[#This Row],[BR Default]]&lt;&gt;"",Table_Styles[[#This Row],[BR Default]],""))</f>
        <v/>
      </c>
      <c r="BC37" s="51"/>
      <c r="BD37" s="36"/>
      <c r="BE37" s="16" t="str">
        <f>IF(Table_Styles[[#This Row],[BB]]&lt;&gt;"",Table_Styles[[#This Row],[BB]],IF(Table_Styles[[#This Row],[BB Default]]&lt;&gt;"",Table_Styles[[#This Row],[BB Default]],""))</f>
        <v/>
      </c>
      <c r="BF37" s="51"/>
      <c r="BG37" s="36"/>
      <c r="BH37" s="16" t="str">
        <f>IF(Table_Styles[[#This Row],[BL]]&lt;&gt;"",Table_Styles[[#This Row],[BL]],IF(Table_Styles[[#This Row],[BL Default]]&lt;&gt;"",Table_Styles[[#This Row],[BL Default]],""))</f>
        <v/>
      </c>
      <c r="BI37" s="36"/>
      <c r="BJ37" s="36"/>
      <c r="BK37" s="16" t="str">
        <f>IF(Table_Styles[[#This Row],[Width]]&lt;&gt;"",Table_Styles[[#This Row],[Width]],IF(Table_Styles[[#This Row],[Width Default]]&lt;&gt;"",Table_Styles[[#This Row],[Width Default]],""))</f>
        <v/>
      </c>
      <c r="BL37" s="36"/>
      <c r="BM37" s="38"/>
      <c r="BN37" s="16" t="str">
        <f>IF(Table_Styles[[#This Row],[Height]]&lt;&gt;"",Table_Styles[[#This Row],[Height]],IF(Table_Styles[[#This Row],[Height Default]]&lt;&gt;"",Table_Styles[[#This Row],[Height Default]],""))</f>
        <v/>
      </c>
      <c r="BO37" s="16"/>
      <c r="BP37" s="16"/>
      <c r="BQ37" s="16" t="str">
        <f>IF(Table_Styles[[#This Row],[Top]]&lt;&gt;"",Table_Styles[[#This Row],[Top]],IF(Table_Styles[[#This Row],[Top Default]]&lt;&gt;"",Table_Styles[[#This Row],[Top Default]],""))</f>
        <v/>
      </c>
      <c r="BR37" s="16"/>
      <c r="BS37" s="16"/>
      <c r="BT37" s="16" t="str">
        <f>IF(Table_Styles[[#This Row],[Right]]&lt;&gt;"",Table_Styles[[#This Row],[Right]],IF(Table_Styles[[#This Row],[Right Default]]&lt;&gt;"",Table_Styles[[#This Row],[Right Default]],""))</f>
        <v/>
      </c>
      <c r="BU37" s="16"/>
      <c r="BV37" s="16"/>
      <c r="BW37" s="16" t="str">
        <f>IF(Table_Styles[[#This Row],[Bottom]]&lt;&gt;"",Table_Styles[[#This Row],[Bottom]],IF(Table_Styles[[#This Row],[Bottom Default]]&lt;&gt;"",Table_Styles[[#This Row],[Bottom Default]],""))</f>
        <v/>
      </c>
      <c r="BX37" s="16"/>
      <c r="BY37" s="16"/>
      <c r="BZ37" s="16" t="str">
        <f>IF(Table_Styles[[#This Row],[Left]]&lt;&gt;"",Table_Styles[[#This Row],[Left]],IF(Table_Styles[[#This Row],[Left Default]]&lt;&gt;"",Table_Styles[[#This Row],[Left Default]],""))</f>
        <v/>
      </c>
      <c r="CA37" s="51"/>
      <c r="CB37" s="18" t="str">
        <f>IF(AND(Table_Styles[[#This Row],[Selector]]&lt;&gt;"",Table_Styles[[#This Row],[Font Family Used]]&lt;&gt;"",Table_Styles[[#This Row],[Font Weight Used]]&lt;&gt;""),Table_Styles[[#This Row],[Font Family Used]]&amp;" "&amp;Table_Styles[[#This Row],[Font Weight Used]],"")</f>
        <v/>
      </c>
      <c r="CC37" s="18" t="str">
        <f ca="1">IF(AND(Table_Styles[[#This Row],[Selector]],COUNTIF(OFFSET(CC:CC,0,0,ROW()-1,1),"="&amp;Table_Styles[[#This Row],[Font]])=0),Table_Styles[[#This Row],[Font]],"")</f>
        <v/>
      </c>
      <c r="CD37" s="18" t="str">
        <f ca="1">IF(Table_Styles[[#This Row],[Unique Font]]&lt;&gt;"",
"{""fontFamily"":"""&amp;Table_Styles[[#This Row],[Font Family Used]]&amp;""",""fontWeight"":"&amp;Table_Styles[[#This Row],[Font Weight Used]]&amp;"}","")</f>
        <v/>
      </c>
      <c r="CE3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7" s="18" t="str">
        <f>IF(AND(Table_Styles[[#This Row],[Selector]]&lt;&gt;"", Table_Styles[[#This Row],[Config Properties]]&lt;&gt;""),
Table_Styles[[#This Row],[Selector]]&amp;" { "&amp;Table_Styles[[#This Row],[Config Properties]]&amp;" }","")</f>
        <v/>
      </c>
      <c r="CG37" s="18" t="str">
        <f xml:space="preserve">
SUBSTITUTE(SUBSTITUTE(SUBSTITUTE(SUBSTITUTE(SUBSTITUTE(SUBSTITUTE(SUBSTITUTE(SUBSTITUTE(Table_Styles[[#This Row],[Config]],
" {","{"),
"{ ","{"),
" }","}"),
"} ","}"),
" ,",","),
", ",","),
" :",":"),
": ",":")</f>
        <v/>
      </c>
    </row>
    <row r="38" spans="2:85" ht="21" customHeight="1">
      <c r="B38" s="18" t="s">
        <v>77</v>
      </c>
      <c r="C38" s="91" t="s">
        <v>740</v>
      </c>
      <c r="D38" s="51"/>
      <c r="E38" s="36"/>
      <c r="F38" s="16" t="str">
        <f>IF(Table_Styles[[#This Row],[Font Family]]&lt;&gt;"",Table_Styles[[#This Row],[Font Family]],IF(Table_Styles[[#This Row],[Font Family Default]]&lt;&gt;"",Table_Styles[[#This Row],[Font Family Default]],""))</f>
        <v/>
      </c>
      <c r="G38" s="51"/>
      <c r="H38" s="36"/>
      <c r="I38" s="16" t="str">
        <f>IF(Table_Styles[[#This Row],[Font Size]]&lt;&gt;"",Table_Styles[[#This Row],[Font Size]],IF(Table_Styles[[#This Row],[Font Size Default]]&lt;&gt;"",Table_Styles[[#This Row],[Font Size Default]],""))</f>
        <v/>
      </c>
      <c r="J38" s="51"/>
      <c r="K38" s="36"/>
      <c r="L38" s="16" t="str">
        <f>IF(Table_Styles[[#This Row],[Font Weight]]&lt;&gt;"",Table_Styles[[#This Row],[Font Weight]],IF(Table_Styles[[#This Row],[Font Weight Default]]&lt;&gt;"",Table_Styles[[#This Row],[Font Weight Default]],""))</f>
        <v/>
      </c>
      <c r="M38" s="51"/>
      <c r="N38" s="36"/>
      <c r="O38" s="16" t="str">
        <f>IF(Table_Styles[[#This Row],[Colour]]&lt;&gt;"",Table_Styles[[#This Row],[Colour]],IF(Table_Styles[[#This Row],[Colour Default]]&lt;&gt;"",Table_Styles[[#This Row],[Colour Default]],""))</f>
        <v/>
      </c>
      <c r="P38" s="51"/>
      <c r="Q38" s="36"/>
      <c r="R38" s="16" t="str">
        <f>IF(Table_Styles[[#This Row],[Background]]&lt;&gt;"",Table_Styles[[#This Row],[Background]],IF(Table_Styles[[#This Row],[Background Default]]&lt;&gt;"",Table_Styles[[#This Row],[Background Default]],""))</f>
        <v/>
      </c>
      <c r="S38" s="51"/>
      <c r="T38" s="36"/>
      <c r="U38" s="16" t="str">
        <f>IF(Table_Styles[[#This Row],[Border]]&lt;&gt;"",Table_Styles[[#This Row],[Border]],IF(Table_Styles[[#This Row],[Border Default]]&lt;&gt;"",Table_Styles[[#This Row],[Border Default]],""))</f>
        <v/>
      </c>
      <c r="V38" s="36"/>
      <c r="W38" s="36"/>
      <c r="X38" s="16" t="str">
        <f>IF(Table_Styles[[#This Row],[Border Radius]]&lt;&gt;"",Table_Styles[[#This Row],[Border Radius]],IF(Table_Styles[[#This Row],[Border Radius Default]]&lt;&gt;"",Table_Styles[[#This Row],[Border Radius Default]],""))</f>
        <v/>
      </c>
      <c r="Y38" s="51"/>
      <c r="Z38" s="36"/>
      <c r="AA38" s="16" t="str">
        <f>IF(Table_Styles[[#This Row],[MT]]&lt;&gt;"",Table_Styles[[#This Row],[MT]],IF(Table_Styles[[#This Row],[MT Default]]&lt;&gt;"",Table_Styles[[#This Row],[MT Default]],""))</f>
        <v/>
      </c>
      <c r="AB38" s="51"/>
      <c r="AC38" s="36"/>
      <c r="AD38" s="16" t="str">
        <f>IF(Table_Styles[[#This Row],[MR]]&lt;&gt;"",Table_Styles[[#This Row],[MR]],IF(Table_Styles[[#This Row],[MR Default]]&lt;&gt;"",Table_Styles[[#This Row],[MR Default]],""))</f>
        <v/>
      </c>
      <c r="AE38" s="51"/>
      <c r="AF38" s="36" t="s">
        <v>741</v>
      </c>
      <c r="AG38" s="16" t="str">
        <f>IF(Table_Styles[[#This Row],[MB]]&lt;&gt;"",Table_Styles[[#This Row],[MB]],IF(Table_Styles[[#This Row],[MB Default]]&lt;&gt;"",Table_Styles[[#This Row],[MB Default]],""))</f>
        <v>-15px</v>
      </c>
      <c r="AH38" s="51"/>
      <c r="AI38" s="36"/>
      <c r="AJ38" s="16" t="str">
        <f>IF(Table_Styles[[#This Row],[ML]]&lt;&gt;"",Table_Styles[[#This Row],[ML]],IF(Table_Styles[[#This Row],[ML Default]]&lt;&gt;"",Table_Styles[[#This Row],[ML Default]],""))</f>
        <v/>
      </c>
      <c r="AK38" s="51"/>
      <c r="AL38" s="36"/>
      <c r="AM38" s="16" t="str">
        <f>IF(Table_Styles[[#This Row],[PT]]&lt;&gt;"",Table_Styles[[#This Row],[PT]],IF(Table_Styles[[#This Row],[PT Default]]&lt;&gt;"",Table_Styles[[#This Row],[PT Default]],""))</f>
        <v/>
      </c>
      <c r="AN38" s="51"/>
      <c r="AO38" s="36"/>
      <c r="AP38" s="16" t="str">
        <f>IF(Table_Styles[[#This Row],[PR]]&lt;&gt;"",Table_Styles[[#This Row],[PR]],IF(Table_Styles[[#This Row],[PR Default]]&lt;&gt;"",Table_Styles[[#This Row],[PR Default]],""))</f>
        <v/>
      </c>
      <c r="AQ38" s="51"/>
      <c r="AR38" s="36"/>
      <c r="AS38" s="16" t="str">
        <f>IF(Table_Styles[[#This Row],[PB]]&lt;&gt;"",Table_Styles[[#This Row],[PB]],IF(Table_Styles[[#This Row],[PB Default]]&lt;&gt;"",Table_Styles[[#This Row],[PB Default]],""))</f>
        <v/>
      </c>
      <c r="AT38" s="51"/>
      <c r="AU38" s="36"/>
      <c r="AV38" s="16" t="str">
        <f>IF(Table_Styles[[#This Row],[PL]]&lt;&gt;"",Table_Styles[[#This Row],[PL]],IF(Table_Styles[[#This Row],[PL Default]]&lt;&gt;"",Table_Styles[[#This Row],[PL Default]],""))</f>
        <v/>
      </c>
      <c r="AW38" s="51"/>
      <c r="AX38" s="36"/>
      <c r="AY38" s="16" t="str">
        <f>IF(Table_Styles[[#This Row],[BT]]&lt;&gt;"",Table_Styles[[#This Row],[BT]],IF(Table_Styles[[#This Row],[BT Default]]&lt;&gt;"",Table_Styles[[#This Row],[BT Default]],""))</f>
        <v/>
      </c>
      <c r="AZ38" s="51"/>
      <c r="BA38" s="36"/>
      <c r="BB38" s="16" t="str">
        <f>IF(Table_Styles[[#This Row],[BR]]&lt;&gt;"",Table_Styles[[#This Row],[BR]],IF(Table_Styles[[#This Row],[BR Default]]&lt;&gt;"",Table_Styles[[#This Row],[BR Default]],""))</f>
        <v/>
      </c>
      <c r="BC38" s="51"/>
      <c r="BD38" s="36"/>
      <c r="BE38" s="16" t="str">
        <f>IF(Table_Styles[[#This Row],[BB]]&lt;&gt;"",Table_Styles[[#This Row],[BB]],IF(Table_Styles[[#This Row],[BB Default]]&lt;&gt;"",Table_Styles[[#This Row],[BB Default]],""))</f>
        <v/>
      </c>
      <c r="BF38" s="51"/>
      <c r="BG38" s="36"/>
      <c r="BH38" s="16" t="str">
        <f>IF(Table_Styles[[#This Row],[BL]]&lt;&gt;"",Table_Styles[[#This Row],[BL]],IF(Table_Styles[[#This Row],[BL Default]]&lt;&gt;"",Table_Styles[[#This Row],[BL Default]],""))</f>
        <v/>
      </c>
      <c r="BI38" s="36"/>
      <c r="BJ38" s="36"/>
      <c r="BK38" s="16" t="str">
        <f>IF(Table_Styles[[#This Row],[Width]]&lt;&gt;"",Table_Styles[[#This Row],[Width]],IF(Table_Styles[[#This Row],[Width Default]]&lt;&gt;"",Table_Styles[[#This Row],[Width Default]],""))</f>
        <v/>
      </c>
      <c r="BL38" s="36"/>
      <c r="BM38" s="36"/>
      <c r="BN38" s="16" t="str">
        <f>IF(Table_Styles[[#This Row],[Height]]&lt;&gt;"",Table_Styles[[#This Row],[Height]],IF(Table_Styles[[#This Row],[Height Default]]&lt;&gt;"",Table_Styles[[#This Row],[Height Default]],""))</f>
        <v/>
      </c>
      <c r="BO38" s="16"/>
      <c r="BP38" s="16"/>
      <c r="BQ38" s="16" t="str">
        <f>IF(Table_Styles[[#This Row],[Top]]&lt;&gt;"",Table_Styles[[#This Row],[Top]],IF(Table_Styles[[#This Row],[Top Default]]&lt;&gt;"",Table_Styles[[#This Row],[Top Default]],""))</f>
        <v/>
      </c>
      <c r="BR38" s="16"/>
      <c r="BS38" s="16"/>
      <c r="BT38" s="16" t="str">
        <f>IF(Table_Styles[[#This Row],[Right]]&lt;&gt;"",Table_Styles[[#This Row],[Right]],IF(Table_Styles[[#This Row],[Right Default]]&lt;&gt;"",Table_Styles[[#This Row],[Right Default]],""))</f>
        <v/>
      </c>
      <c r="BU38" s="16"/>
      <c r="BV38" s="16"/>
      <c r="BW38" s="16" t="str">
        <f>IF(Table_Styles[[#This Row],[Bottom]]&lt;&gt;"",Table_Styles[[#This Row],[Bottom]],IF(Table_Styles[[#This Row],[Bottom Default]]&lt;&gt;"",Table_Styles[[#This Row],[Bottom Default]],""))</f>
        <v/>
      </c>
      <c r="BX38" s="16"/>
      <c r="BY38" s="16"/>
      <c r="BZ38" s="16" t="str">
        <f>IF(Table_Styles[[#This Row],[Left]]&lt;&gt;"",Table_Styles[[#This Row],[Left]],IF(Table_Styles[[#This Row],[Left Default]]&lt;&gt;"",Table_Styles[[#This Row],[Left Default]],""))</f>
        <v/>
      </c>
      <c r="CA38" s="51"/>
      <c r="CB38" s="18" t="str">
        <f>IF(AND(Table_Styles[[#This Row],[Selector]]&lt;&gt;"",Table_Styles[[#This Row],[Font Family Used]]&lt;&gt;"",Table_Styles[[#This Row],[Font Weight Used]]&lt;&gt;""),Table_Styles[[#This Row],[Font Family Used]]&amp;" "&amp;Table_Styles[[#This Row],[Font Weight Used]],"")</f>
        <v/>
      </c>
      <c r="CC38" s="18" t="str">
        <f ca="1">IF(AND(Table_Styles[[#This Row],[Selector]],COUNTIF(OFFSET(CC:CC,0,0,ROW()-1,1),"="&amp;Table_Styles[[#This Row],[Font]])=0),Table_Styles[[#This Row],[Font]],"")</f>
        <v/>
      </c>
      <c r="CD38" s="18" t="str">
        <f ca="1">IF(Table_Styles[[#This Row],[Unique Font]]&lt;&gt;"",
"{""fontFamily"":"""&amp;Table_Styles[[#This Row],[Font Family Used]]&amp;""",""fontWeight"":"&amp;Table_Styles[[#This Row],[Font Weight Used]]&amp;"}","")</f>
        <v/>
      </c>
      <c r="CE3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-15px</v>
      </c>
      <c r="CF38" s="18" t="str">
        <f>IF(AND(Table_Styles[[#This Row],[Selector]]&lt;&gt;"", Table_Styles[[#This Row],[Config Properties]]&lt;&gt;""),
Table_Styles[[#This Row],[Selector]]&amp;" { "&amp;Table_Styles[[#This Row],[Config Properties]]&amp;" }","")</f>
        <v>formly-field .content-field { margin-bottom: -15px }</v>
      </c>
      <c r="CG38" s="18" t="str">
        <f xml:space="preserve">
SUBSTITUTE(SUBSTITUTE(SUBSTITUTE(SUBSTITUTE(SUBSTITUTE(SUBSTITUTE(SUBSTITUTE(SUBSTITUTE(Table_Styles[[#This Row],[Config]],
" {","{"),
"{ ","{"),
" }","}"),
"} ","}"),
" ,",","),
", ",","),
" :",":"),
": ",":")</f>
        <v>formly-field .content-field{margin-bottom:-15px}</v>
      </c>
    </row>
    <row r="39" spans="2:85" ht="21" customHeight="1" thickBot="1">
      <c r="B39" s="56" t="s">
        <v>742</v>
      </c>
      <c r="C39" s="56"/>
      <c r="D39" s="64"/>
      <c r="E39" s="64"/>
      <c r="F39" s="56" t="str">
        <f>IF(Table_Styles[[#This Row],[Font Family]]&lt;&gt;"",Table_Styles[[#This Row],[Font Family]],IF(Table_Styles[[#This Row],[Font Family Default]]&lt;&gt;"",Table_Styles[[#This Row],[Font Family Default]],""))</f>
        <v/>
      </c>
      <c r="G39" s="64"/>
      <c r="H39" s="64"/>
      <c r="I39" s="56" t="str">
        <f>IF(Table_Styles[[#This Row],[Font Size]]&lt;&gt;"",Table_Styles[[#This Row],[Font Size]],IF(Table_Styles[[#This Row],[Font Size Default]]&lt;&gt;"",Table_Styles[[#This Row],[Font Size Default]],""))</f>
        <v/>
      </c>
      <c r="J39" s="64"/>
      <c r="K39" s="64"/>
      <c r="L39" s="56" t="str">
        <f>IF(Table_Styles[[#This Row],[Font Weight]]&lt;&gt;"",Table_Styles[[#This Row],[Font Weight]],IF(Table_Styles[[#This Row],[Font Weight Default]]&lt;&gt;"",Table_Styles[[#This Row],[Font Weight Default]],""))</f>
        <v/>
      </c>
      <c r="M39" s="64"/>
      <c r="N39" s="64"/>
      <c r="O39" s="56" t="str">
        <f>IF(Table_Styles[[#This Row],[Colour]]&lt;&gt;"",Table_Styles[[#This Row],[Colour]],IF(Table_Styles[[#This Row],[Colour Default]]&lt;&gt;"",Table_Styles[[#This Row],[Colour Default]],""))</f>
        <v/>
      </c>
      <c r="P39" s="64"/>
      <c r="Q39" s="64"/>
      <c r="R39" s="56" t="str">
        <f>IF(Table_Styles[[#This Row],[Background]]&lt;&gt;"",Table_Styles[[#This Row],[Background]],IF(Table_Styles[[#This Row],[Background Default]]&lt;&gt;"",Table_Styles[[#This Row],[Background Default]],""))</f>
        <v/>
      </c>
      <c r="S39" s="64"/>
      <c r="T39" s="64"/>
      <c r="U39" s="56" t="str">
        <f>IF(Table_Styles[[#This Row],[Border]]&lt;&gt;"",Table_Styles[[#This Row],[Border]],IF(Table_Styles[[#This Row],[Border Default]]&lt;&gt;"",Table_Styles[[#This Row],[Border Default]],""))</f>
        <v/>
      </c>
      <c r="V39" s="64"/>
      <c r="W39" s="64"/>
      <c r="X39" s="56" t="str">
        <f>IF(Table_Styles[[#This Row],[Border Radius]]&lt;&gt;"",Table_Styles[[#This Row],[Border Radius]],IF(Table_Styles[[#This Row],[Border Radius Default]]&lt;&gt;"",Table_Styles[[#This Row],[Border Radius Default]],""))</f>
        <v/>
      </c>
      <c r="Y39" s="64"/>
      <c r="Z39" s="64"/>
      <c r="AA39" s="56" t="str">
        <f>IF(Table_Styles[[#This Row],[MT]]&lt;&gt;"",Table_Styles[[#This Row],[MT]],IF(Table_Styles[[#This Row],[MT Default]]&lt;&gt;"",Table_Styles[[#This Row],[MT Default]],""))</f>
        <v/>
      </c>
      <c r="AB39" s="64"/>
      <c r="AC39" s="64"/>
      <c r="AD39" s="56" t="str">
        <f>IF(Table_Styles[[#This Row],[MR]]&lt;&gt;"",Table_Styles[[#This Row],[MR]],IF(Table_Styles[[#This Row],[MR Default]]&lt;&gt;"",Table_Styles[[#This Row],[MR Default]],""))</f>
        <v/>
      </c>
      <c r="AE39" s="64"/>
      <c r="AF39" s="64"/>
      <c r="AG39" s="56" t="str">
        <f>IF(Table_Styles[[#This Row],[MB]]&lt;&gt;"",Table_Styles[[#This Row],[MB]],IF(Table_Styles[[#This Row],[MB Default]]&lt;&gt;"",Table_Styles[[#This Row],[MB Default]],""))</f>
        <v/>
      </c>
      <c r="AH39" s="64"/>
      <c r="AI39" s="64"/>
      <c r="AJ39" s="56" t="str">
        <f>IF(Table_Styles[[#This Row],[ML]]&lt;&gt;"",Table_Styles[[#This Row],[ML]],IF(Table_Styles[[#This Row],[ML Default]]&lt;&gt;"",Table_Styles[[#This Row],[ML Default]],""))</f>
        <v/>
      </c>
      <c r="AK39" s="64"/>
      <c r="AL39" s="64"/>
      <c r="AM39" s="56" t="str">
        <f>IF(Table_Styles[[#This Row],[PT]]&lt;&gt;"",Table_Styles[[#This Row],[PT]],IF(Table_Styles[[#This Row],[PT Default]]&lt;&gt;"",Table_Styles[[#This Row],[PT Default]],""))</f>
        <v/>
      </c>
      <c r="AN39" s="64"/>
      <c r="AO39" s="64"/>
      <c r="AP39" s="56" t="str">
        <f>IF(Table_Styles[[#This Row],[PR]]&lt;&gt;"",Table_Styles[[#This Row],[PR]],IF(Table_Styles[[#This Row],[PR Default]]&lt;&gt;"",Table_Styles[[#This Row],[PR Default]],""))</f>
        <v/>
      </c>
      <c r="AQ39" s="64"/>
      <c r="AR39" s="64"/>
      <c r="AS39" s="56" t="str">
        <f>IF(Table_Styles[[#This Row],[PB]]&lt;&gt;"",Table_Styles[[#This Row],[PB]],IF(Table_Styles[[#This Row],[PB Default]]&lt;&gt;"",Table_Styles[[#This Row],[PB Default]],""))</f>
        <v/>
      </c>
      <c r="AT39" s="64"/>
      <c r="AU39" s="64"/>
      <c r="AV39" s="56" t="str">
        <f>IF(Table_Styles[[#This Row],[PL]]&lt;&gt;"",Table_Styles[[#This Row],[PL]],IF(Table_Styles[[#This Row],[PL Default]]&lt;&gt;"",Table_Styles[[#This Row],[PL Default]],""))</f>
        <v/>
      </c>
      <c r="AW39" s="64"/>
      <c r="AX39" s="64"/>
      <c r="AY39" s="56" t="str">
        <f>IF(Table_Styles[[#This Row],[BT]]&lt;&gt;"",Table_Styles[[#This Row],[BT]],IF(Table_Styles[[#This Row],[BT Default]]&lt;&gt;"",Table_Styles[[#This Row],[BT Default]],""))</f>
        <v/>
      </c>
      <c r="AZ39" s="64"/>
      <c r="BA39" s="64"/>
      <c r="BB39" s="56" t="str">
        <f>IF(Table_Styles[[#This Row],[BR]]&lt;&gt;"",Table_Styles[[#This Row],[BR]],IF(Table_Styles[[#This Row],[BR Default]]&lt;&gt;"",Table_Styles[[#This Row],[BR Default]],""))</f>
        <v/>
      </c>
      <c r="BC39" s="64"/>
      <c r="BD39" s="64"/>
      <c r="BE39" s="56" t="str">
        <f>IF(Table_Styles[[#This Row],[BB]]&lt;&gt;"",Table_Styles[[#This Row],[BB]],IF(Table_Styles[[#This Row],[BB Default]]&lt;&gt;"",Table_Styles[[#This Row],[BB Default]],""))</f>
        <v/>
      </c>
      <c r="BF39" s="64"/>
      <c r="BG39" s="64"/>
      <c r="BH39" s="56" t="str">
        <f>IF(Table_Styles[[#This Row],[BL]]&lt;&gt;"",Table_Styles[[#This Row],[BL]],IF(Table_Styles[[#This Row],[BL Default]]&lt;&gt;"",Table_Styles[[#This Row],[BL Default]],""))</f>
        <v/>
      </c>
      <c r="BI39" s="64"/>
      <c r="BJ39" s="64"/>
      <c r="BK39" s="56" t="str">
        <f>IF(Table_Styles[[#This Row],[Width]]&lt;&gt;"",Table_Styles[[#This Row],[Width]],IF(Table_Styles[[#This Row],[Width Default]]&lt;&gt;"",Table_Styles[[#This Row],[Width Default]],""))</f>
        <v/>
      </c>
      <c r="BL39" s="64"/>
      <c r="BM39" s="64"/>
      <c r="BN39" s="56" t="str">
        <f>IF(Table_Styles[[#This Row],[Height]]&lt;&gt;"",Table_Styles[[#This Row],[Height]],IF(Table_Styles[[#This Row],[Height Default]]&lt;&gt;"",Table_Styles[[#This Row],[Height Default]],""))</f>
        <v/>
      </c>
      <c r="BO39" s="56"/>
      <c r="BP39" s="56"/>
      <c r="BQ39" s="56" t="str">
        <f>IF(Table_Styles[[#This Row],[Top]]&lt;&gt;"",Table_Styles[[#This Row],[Top]],IF(Table_Styles[[#This Row],[Top Default]]&lt;&gt;"",Table_Styles[[#This Row],[Top Default]],""))</f>
        <v/>
      </c>
      <c r="BR39" s="56"/>
      <c r="BS39" s="56"/>
      <c r="BT39" s="56" t="str">
        <f>IF(Table_Styles[[#This Row],[Right]]&lt;&gt;"",Table_Styles[[#This Row],[Right]],IF(Table_Styles[[#This Row],[Right Default]]&lt;&gt;"",Table_Styles[[#This Row],[Right Default]],""))</f>
        <v/>
      </c>
      <c r="BU39" s="56"/>
      <c r="BV39" s="56"/>
      <c r="BW39" s="56" t="str">
        <f>IF(Table_Styles[[#This Row],[Bottom]]&lt;&gt;"",Table_Styles[[#This Row],[Bottom]],IF(Table_Styles[[#This Row],[Bottom Default]]&lt;&gt;"",Table_Styles[[#This Row],[Bottom Default]],""))</f>
        <v/>
      </c>
      <c r="BX39" s="56"/>
      <c r="BY39" s="56"/>
      <c r="BZ39" s="56" t="str">
        <f>IF(Table_Styles[[#This Row],[Left]]&lt;&gt;"",Table_Styles[[#This Row],[Left]],IF(Table_Styles[[#This Row],[Left Default]]&lt;&gt;"",Table_Styles[[#This Row],[Left Default]],""))</f>
        <v/>
      </c>
      <c r="CA39" s="64"/>
      <c r="CB39" s="56" t="str">
        <f>IF(AND(Table_Styles[[#This Row],[Selector]]&lt;&gt;"",Table_Styles[[#This Row],[Font Family Used]]&lt;&gt;"",Table_Styles[[#This Row],[Font Weight Used]]&lt;&gt;""),Table_Styles[[#This Row],[Font Family Used]]&amp;" "&amp;Table_Styles[[#This Row],[Font Weight Used]],"")</f>
        <v/>
      </c>
      <c r="CC39" s="56" t="str">
        <f ca="1">IF(AND(Table_Styles[[#This Row],[Selector]],COUNTIF(OFFSET(CC:CC,0,0,ROW()-1,1),"="&amp;Table_Styles[[#This Row],[Font]])=0),Table_Styles[[#This Row],[Font]],"")</f>
        <v/>
      </c>
      <c r="CD39" s="56" t="str">
        <f ca="1">IF(Table_Styles[[#This Row],[Unique Font]]&lt;&gt;"",
"{""fontFamily"":"""&amp;Table_Styles[[#This Row],[Font Family Used]]&amp;""",""fontWeight"":"&amp;Table_Styles[[#This Row],[Font Weight Used]]&amp;"}","")</f>
        <v/>
      </c>
      <c r="CE39"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39" s="56" t="str">
        <f>IF(AND(Table_Styles[[#This Row],[Selector]]&lt;&gt;"", Table_Styles[[#This Row],[Config Properties]]&lt;&gt;""),
Table_Styles[[#This Row],[Selector]]&amp;" { "&amp;Table_Styles[[#This Row],[Config Properties]]&amp;" }","")</f>
        <v/>
      </c>
      <c r="CG39" s="56" t="str">
        <f xml:space="preserve">
SUBSTITUTE(SUBSTITUTE(SUBSTITUTE(SUBSTITUTE(SUBSTITUTE(SUBSTITUTE(SUBSTITUTE(SUBSTITUTE(Table_Styles[[#This Row],[Config]],
" {","{"),
"{ ","{"),
" }","}"),
"} ","}"),
" ,",","),
", ",","),
" :",":"),
": ",":")</f>
        <v/>
      </c>
    </row>
    <row r="40" spans="2:85" ht="21" customHeight="1">
      <c r="B40" t="s">
        <v>742</v>
      </c>
      <c r="C40" t="s">
        <v>743</v>
      </c>
      <c r="D40"/>
      <c r="E40"/>
      <c r="F40" t="str">
        <f>IF(Table_Styles[[#This Row],[Font Family]]&lt;&gt;"",Table_Styles[[#This Row],[Font Family]],IF(Table_Styles[[#This Row],[Font Family Default]]&lt;&gt;"",Table_Styles[[#This Row],[Font Family Default]],""))</f>
        <v/>
      </c>
      <c r="G40"/>
      <c r="H40"/>
      <c r="I40" t="str">
        <f>IF(Table_Styles[[#This Row],[Font Size]]&lt;&gt;"",Table_Styles[[#This Row],[Font Size]],IF(Table_Styles[[#This Row],[Font Size Default]]&lt;&gt;"",Table_Styles[[#This Row],[Font Size Default]],""))</f>
        <v/>
      </c>
      <c r="J40"/>
      <c r="K40"/>
      <c r="L40" t="str">
        <f>IF(Table_Styles[[#This Row],[Font Weight]]&lt;&gt;"",Table_Styles[[#This Row],[Font Weight]],IF(Table_Styles[[#This Row],[Font Weight Default]]&lt;&gt;"",Table_Styles[[#This Row],[Font Weight Default]],""))</f>
        <v/>
      </c>
      <c r="M40"/>
      <c r="N40"/>
      <c r="O40" t="str">
        <f>IF(Table_Styles[[#This Row],[Colour]]&lt;&gt;"",Table_Styles[[#This Row],[Colour]],IF(Table_Styles[[#This Row],[Colour Default]]&lt;&gt;"",Table_Styles[[#This Row],[Colour Default]],""))</f>
        <v/>
      </c>
      <c r="P40"/>
      <c r="Q40"/>
      <c r="R40" t="str">
        <f>IF(Table_Styles[[#This Row],[Background]]&lt;&gt;"",Table_Styles[[#This Row],[Background]],IF(Table_Styles[[#This Row],[Background Default]]&lt;&gt;"",Table_Styles[[#This Row],[Background Default]],""))</f>
        <v/>
      </c>
      <c r="S40"/>
      <c r="T40"/>
      <c r="U40" t="str">
        <f>IF(Table_Styles[[#This Row],[Border]]&lt;&gt;"",Table_Styles[[#This Row],[Border]],IF(Table_Styles[[#This Row],[Border Default]]&lt;&gt;"",Table_Styles[[#This Row],[Border Default]],""))</f>
        <v/>
      </c>
      <c r="V40"/>
      <c r="W40"/>
      <c r="X40" t="str">
        <f>IF(Table_Styles[[#This Row],[Border Radius]]&lt;&gt;"",Table_Styles[[#This Row],[Border Radius]],IF(Table_Styles[[#This Row],[Border Radius Default]]&lt;&gt;"",Table_Styles[[#This Row],[Border Radius Default]],""))</f>
        <v/>
      </c>
      <c r="Y40"/>
      <c r="Z40"/>
      <c r="AA40" t="str">
        <f>IF(Table_Styles[[#This Row],[MT]]&lt;&gt;"",Table_Styles[[#This Row],[MT]],IF(Table_Styles[[#This Row],[MT Default]]&lt;&gt;"",Table_Styles[[#This Row],[MT Default]],""))</f>
        <v/>
      </c>
      <c r="AB40"/>
      <c r="AC40"/>
      <c r="AD40" t="str">
        <f>IF(Table_Styles[[#This Row],[MR]]&lt;&gt;"",Table_Styles[[#This Row],[MR]],IF(Table_Styles[[#This Row],[MR Default]]&lt;&gt;"",Table_Styles[[#This Row],[MR Default]],""))</f>
        <v/>
      </c>
      <c r="AE40"/>
      <c r="AF40" t="str">
        <f>"-10px"</f>
        <v>-10px</v>
      </c>
      <c r="AG40" t="str">
        <f>IF(Table_Styles[[#This Row],[MB]]&lt;&gt;"",Table_Styles[[#This Row],[MB]],IF(Table_Styles[[#This Row],[MB Default]]&lt;&gt;"",Table_Styles[[#This Row],[MB Default]],""))</f>
        <v>-10px</v>
      </c>
      <c r="AH40"/>
      <c r="AI40"/>
      <c r="AJ40" t="str">
        <f>IF(Table_Styles[[#This Row],[ML]]&lt;&gt;"",Table_Styles[[#This Row],[ML]],IF(Table_Styles[[#This Row],[ML Default]]&lt;&gt;"",Table_Styles[[#This Row],[ML Default]],""))</f>
        <v/>
      </c>
      <c r="AK40"/>
      <c r="AL40"/>
      <c r="AM40" t="str">
        <f>IF(Table_Styles[[#This Row],[PT]]&lt;&gt;"",Table_Styles[[#This Row],[PT]],IF(Table_Styles[[#This Row],[PT Default]]&lt;&gt;"",Table_Styles[[#This Row],[PT Default]],""))</f>
        <v/>
      </c>
      <c r="AN40"/>
      <c r="AO40"/>
      <c r="AP40" t="str">
        <f>IF(Table_Styles[[#This Row],[PR]]&lt;&gt;"",Table_Styles[[#This Row],[PR]],IF(Table_Styles[[#This Row],[PR Default]]&lt;&gt;"",Table_Styles[[#This Row],[PR Default]],""))</f>
        <v/>
      </c>
      <c r="AQ40"/>
      <c r="AR40"/>
      <c r="AS40" t="str">
        <f>IF(Table_Styles[[#This Row],[PB]]&lt;&gt;"",Table_Styles[[#This Row],[PB]],IF(Table_Styles[[#This Row],[PB Default]]&lt;&gt;"",Table_Styles[[#This Row],[PB Default]],""))</f>
        <v/>
      </c>
      <c r="AT40"/>
      <c r="AU40"/>
      <c r="AV40" t="str">
        <f>IF(Table_Styles[[#This Row],[PL]]&lt;&gt;"",Table_Styles[[#This Row],[PL]],IF(Table_Styles[[#This Row],[PL Default]]&lt;&gt;"",Table_Styles[[#This Row],[PL Default]],""))</f>
        <v/>
      </c>
      <c r="AW40"/>
      <c r="AX40"/>
      <c r="AY40" t="str">
        <f>IF(Table_Styles[[#This Row],[BT]]&lt;&gt;"",Table_Styles[[#This Row],[BT]],IF(Table_Styles[[#This Row],[BT Default]]&lt;&gt;"",Table_Styles[[#This Row],[BT Default]],""))</f>
        <v/>
      </c>
      <c r="AZ40"/>
      <c r="BA40"/>
      <c r="BB40" t="str">
        <f>IF(Table_Styles[[#This Row],[BR]]&lt;&gt;"",Table_Styles[[#This Row],[BR]],IF(Table_Styles[[#This Row],[BR Default]]&lt;&gt;"",Table_Styles[[#This Row],[BR Default]],""))</f>
        <v/>
      </c>
      <c r="BC40"/>
      <c r="BD40"/>
      <c r="BE40" t="str">
        <f>IF(Table_Styles[[#This Row],[BB]]&lt;&gt;"",Table_Styles[[#This Row],[BB]],IF(Table_Styles[[#This Row],[BB Default]]&lt;&gt;"",Table_Styles[[#This Row],[BB Default]],""))</f>
        <v/>
      </c>
      <c r="BF40"/>
      <c r="BG40"/>
      <c r="BH40" t="str">
        <f>IF(Table_Styles[[#This Row],[BL]]&lt;&gt;"",Table_Styles[[#This Row],[BL]],IF(Table_Styles[[#This Row],[BL Default]]&lt;&gt;"",Table_Styles[[#This Row],[BL Default]],""))</f>
        <v/>
      </c>
      <c r="BI40"/>
      <c r="BJ40"/>
      <c r="BK40" t="str">
        <f>IF(Table_Styles[[#This Row],[Width]]&lt;&gt;"",Table_Styles[[#This Row],[Width]],IF(Table_Styles[[#This Row],[Width Default]]&lt;&gt;"",Table_Styles[[#This Row],[Width Default]],""))</f>
        <v/>
      </c>
      <c r="BL40"/>
      <c r="BM40"/>
      <c r="BN40" t="str">
        <f>IF(Table_Styles[[#This Row],[Height]]&lt;&gt;"",Table_Styles[[#This Row],[Height]],IF(Table_Styles[[#This Row],[Height Default]]&lt;&gt;"",Table_Styles[[#This Row],[Height Default]],""))</f>
        <v/>
      </c>
      <c r="BO40"/>
      <c r="BP40"/>
      <c r="BQ40" t="str">
        <f>IF(Table_Styles[[#This Row],[Top]]&lt;&gt;"",Table_Styles[[#This Row],[Top]],IF(Table_Styles[[#This Row],[Top Default]]&lt;&gt;"",Table_Styles[[#This Row],[Top Default]],""))</f>
        <v/>
      </c>
      <c r="BR40"/>
      <c r="BS40"/>
      <c r="BT40" t="str">
        <f>IF(Table_Styles[[#This Row],[Right]]&lt;&gt;"",Table_Styles[[#This Row],[Right]],IF(Table_Styles[[#This Row],[Right Default]]&lt;&gt;"",Table_Styles[[#This Row],[Right Default]],""))</f>
        <v/>
      </c>
      <c r="BU40"/>
      <c r="BV40"/>
      <c r="BW40" t="str">
        <f>IF(Table_Styles[[#This Row],[Bottom]]&lt;&gt;"",Table_Styles[[#This Row],[Bottom]],IF(Table_Styles[[#This Row],[Bottom Default]]&lt;&gt;"",Table_Styles[[#This Row],[Bottom Default]],""))</f>
        <v/>
      </c>
      <c r="BX40"/>
      <c r="BY40"/>
      <c r="BZ40" t="str">
        <f>IF(Table_Styles[[#This Row],[Left]]&lt;&gt;"",Table_Styles[[#This Row],[Left]],IF(Table_Styles[[#This Row],[Left Default]]&lt;&gt;"",Table_Styles[[#This Row],[Left Default]],""))</f>
        <v/>
      </c>
      <c r="CA40"/>
      <c r="CB40" t="str">
        <f>IF(AND(Table_Styles[[#This Row],[Selector]]&lt;&gt;"",Table_Styles[[#This Row],[Font Family Used]]&lt;&gt;"",Table_Styles[[#This Row],[Font Weight Used]]&lt;&gt;""),Table_Styles[[#This Row],[Font Family Used]]&amp;" "&amp;Table_Styles[[#This Row],[Font Weight Used]],"")</f>
        <v/>
      </c>
      <c r="CC40" t="str">
        <f ca="1">IF(AND(Table_Styles[[#This Row],[Selector]],COUNTIF(OFFSET(CC:CC,0,0,ROW()-1,1),"="&amp;Table_Styles[[#This Row],[Font]])=0),Table_Styles[[#This Row],[Font]],"")</f>
        <v/>
      </c>
      <c r="CD40" t="str">
        <f ca="1">IF(Table_Styles[[#This Row],[Unique Font]]&lt;&gt;"",
"{""fontFamily"":"""&amp;Table_Styles[[#This Row],[Font Family Used]]&amp;""",""fontWeight"":"&amp;Table_Styles[[#This Row],[Font Weight Used]]&amp;"}","")</f>
        <v/>
      </c>
      <c r="CE40"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margin-bottom: -10px</v>
      </c>
      <c r="CF40" t="str">
        <f>IF(AND(Table_Styles[[#This Row],[Selector]]&lt;&gt;"", Table_Styles[[#This Row],[Config Properties]]&lt;&gt;""),
Table_Styles[[#This Row],[Selector]]&amp;" { "&amp;Table_Styles[[#This Row],[Config Properties]]&amp;" }","")</f>
        <v>formly-field div.btn-group { margin-bottom: -10px }</v>
      </c>
      <c r="CG40" t="str">
        <f xml:space="preserve">
SUBSTITUTE(SUBSTITUTE(SUBSTITUTE(SUBSTITUTE(SUBSTITUTE(SUBSTITUTE(SUBSTITUTE(SUBSTITUTE(Table_Styles[[#This Row],[Config]],
" {","{"),
"{ ","{"),
" }","}"),
"} ","}"),
" ,",","),
", ",","),
" :",":"),
": ",":")</f>
        <v>formly-field div.btn-group{margin-bottom:-10px}</v>
      </c>
    </row>
    <row r="41" spans="2:85" ht="21" customHeight="1">
      <c r="B41" s="39" t="s">
        <v>744</v>
      </c>
      <c r="C41" s="91" t="s">
        <v>745</v>
      </c>
      <c r="D41" s="36"/>
      <c r="E41" s="36" t="str">
        <f>Settings_Styling_Font_Labels</f>
        <v>Nunito</v>
      </c>
      <c r="F41" s="16" t="str">
        <f>IF(Table_Styles[[#This Row],[Font Family]]&lt;&gt;"",Table_Styles[[#This Row],[Font Family]],IF(Table_Styles[[#This Row],[Font Family Default]]&lt;&gt;"",Table_Styles[[#This Row],[Font Family Default]],""))</f>
        <v>Nunito</v>
      </c>
      <c r="G41" s="36"/>
      <c r="H41" s="38" t="s">
        <v>702</v>
      </c>
      <c r="I41" s="16" t="str">
        <f>IF(Table_Styles[[#This Row],[Font Size]]&lt;&gt;"",Table_Styles[[#This Row],[Font Size]],IF(Table_Styles[[#This Row],[Font Size Default]]&lt;&gt;"",Table_Styles[[#This Row],[Font Size Default]],""))</f>
        <v>14px</v>
      </c>
      <c r="J41" s="36"/>
      <c r="K41" s="36">
        <f>Settings_Styling_Font_Weight_Labels</f>
        <v>700</v>
      </c>
      <c r="L41" s="16">
        <f>IF(Table_Styles[[#This Row],[Font Weight]]&lt;&gt;"",Table_Styles[[#This Row],[Font Weight]],IF(Table_Styles[[#This Row],[Font Weight Default]]&lt;&gt;"",Table_Styles[[#This Row],[Font Weight Default]],""))</f>
        <v>700</v>
      </c>
      <c r="M41" s="16" t="str">
        <f>Colour_Foreground_1</f>
        <v>#1d1c1c</v>
      </c>
      <c r="N41" s="36" t="str">
        <f>Colour_Foreground_1</f>
        <v>#1d1c1c</v>
      </c>
      <c r="O41" s="16" t="str">
        <f>IF(Table_Styles[[#This Row],[Colour]]&lt;&gt;"",Table_Styles[[#This Row],[Colour]],IF(Table_Styles[[#This Row],[Colour Default]]&lt;&gt;"",Table_Styles[[#This Row],[Colour Default]],""))</f>
        <v>#1d1c1c</v>
      </c>
      <c r="P41" s="36"/>
      <c r="Q41" s="36" t="str">
        <f>Colour_Background_1</f>
        <v>#FFFFFF</v>
      </c>
      <c r="R41" s="16" t="str">
        <f>IF(Table_Styles[[#This Row],[Background]]&lt;&gt;"",Table_Styles[[#This Row],[Background]],IF(Table_Styles[[#This Row],[Background Default]]&lt;&gt;"",Table_Styles[[#This Row],[Background Default]],""))</f>
        <v>#FFFFFF</v>
      </c>
      <c r="S41" s="16" t="str">
        <f>"1px solid "&amp;Colour_Borders</f>
        <v>1px solid #c0c8d2</v>
      </c>
      <c r="T41" s="38" t="s">
        <v>710</v>
      </c>
      <c r="U41" s="16" t="str">
        <f>IF(Table_Styles[[#This Row],[Border]]&lt;&gt;"",Table_Styles[[#This Row],[Border]],IF(Table_Styles[[#This Row],[Border Default]]&lt;&gt;"",Table_Styles[[#This Row],[Border Default]],""))</f>
        <v>1px solid #c0c8d2</v>
      </c>
      <c r="V41" s="36"/>
      <c r="W41" s="36" t="str">
        <f>Settings_Styling_Other_Default_Border_Radius</f>
        <v>3px</v>
      </c>
      <c r="X41" s="16" t="str">
        <f>IF(Table_Styles[[#This Row],[Border Radius]]&lt;&gt;"",Table_Styles[[#This Row],[Border Radius]],IF(Table_Styles[[#This Row],[Border Radius Default]]&lt;&gt;"",Table_Styles[[#This Row],[Border Radius Default]],""))</f>
        <v>3px</v>
      </c>
      <c r="Y41" s="36"/>
      <c r="Z41" s="38"/>
      <c r="AA41" s="16" t="str">
        <f>IF(Table_Styles[[#This Row],[MT]]&lt;&gt;"",Table_Styles[[#This Row],[MT]],IF(Table_Styles[[#This Row],[MT Default]]&lt;&gt;"",Table_Styles[[#This Row],[MT Default]],""))</f>
        <v/>
      </c>
      <c r="AB41" s="36"/>
      <c r="AC41" s="38" t="s">
        <v>746</v>
      </c>
      <c r="AD41" s="16" t="str">
        <f>IF(Table_Styles[[#This Row],[MR]]&lt;&gt;"",Table_Styles[[#This Row],[MR]],IF(Table_Styles[[#This Row],[MR Default]]&lt;&gt;"",Table_Styles[[#This Row],[MR Default]],""))</f>
        <v>7px</v>
      </c>
      <c r="AE41" s="36"/>
      <c r="AF41" s="36" t="s">
        <v>689</v>
      </c>
      <c r="AG41" s="16" t="str">
        <f>IF(Table_Styles[[#This Row],[MB]]&lt;&gt;"",Table_Styles[[#This Row],[MB]],IF(Table_Styles[[#This Row],[MB Default]]&lt;&gt;"",Table_Styles[[#This Row],[MB Default]],""))</f>
        <v>10px</v>
      </c>
      <c r="AH41" s="36"/>
      <c r="AI41" s="36">
        <v>0</v>
      </c>
      <c r="AJ41" s="16">
        <f>IF(Table_Styles[[#This Row],[ML]]&lt;&gt;"",Table_Styles[[#This Row],[ML]],IF(Table_Styles[[#This Row],[ML Default]]&lt;&gt;"",Table_Styles[[#This Row],[ML Default]],""))</f>
        <v>0</v>
      </c>
      <c r="AK41" s="36"/>
      <c r="AL41" s="38" t="s">
        <v>711</v>
      </c>
      <c r="AM41" s="16" t="str">
        <f>IF(Table_Styles[[#This Row],[PT]]&lt;&gt;"",Table_Styles[[#This Row],[PT]],IF(Table_Styles[[#This Row],[PT Default]]&lt;&gt;"",Table_Styles[[#This Row],[PT Default]],""))</f>
        <v>12px</v>
      </c>
      <c r="AN41" s="36"/>
      <c r="AO41" s="38" t="s">
        <v>747</v>
      </c>
      <c r="AP41" s="16" t="str">
        <f>IF(Table_Styles[[#This Row],[PR]]&lt;&gt;"",Table_Styles[[#This Row],[PR]],IF(Table_Styles[[#This Row],[PR Default]]&lt;&gt;"",Table_Styles[[#This Row],[PR Default]],""))</f>
        <v>18px</v>
      </c>
      <c r="AQ41" s="36"/>
      <c r="AR41" s="38" t="s">
        <v>711</v>
      </c>
      <c r="AS41" s="16" t="str">
        <f>IF(Table_Styles[[#This Row],[PB]]&lt;&gt;"",Table_Styles[[#This Row],[PB]],IF(Table_Styles[[#This Row],[PB Default]]&lt;&gt;"",Table_Styles[[#This Row],[PB Default]],""))</f>
        <v>12px</v>
      </c>
      <c r="AT41" s="36"/>
      <c r="AU41" s="38" t="s">
        <v>747</v>
      </c>
      <c r="AV41" s="16" t="str">
        <f>IF(Table_Styles[[#This Row],[PL]]&lt;&gt;"",Table_Styles[[#This Row],[PL]],IF(Table_Styles[[#This Row],[PL Default]]&lt;&gt;"",Table_Styles[[#This Row],[PL Default]],""))</f>
        <v>18px</v>
      </c>
      <c r="AW41" s="36"/>
      <c r="AX41" s="36"/>
      <c r="AY41" s="16" t="str">
        <f>IF(Table_Styles[[#This Row],[BT]]&lt;&gt;"",Table_Styles[[#This Row],[BT]],IF(Table_Styles[[#This Row],[BT Default]]&lt;&gt;"",Table_Styles[[#This Row],[BT Default]],""))</f>
        <v/>
      </c>
      <c r="AZ41" s="36"/>
      <c r="BA41" s="36"/>
      <c r="BB41" s="16" t="str">
        <f>IF(Table_Styles[[#This Row],[BR]]&lt;&gt;"",Table_Styles[[#This Row],[BR]],IF(Table_Styles[[#This Row],[BR Default]]&lt;&gt;"",Table_Styles[[#This Row],[BR Default]],""))</f>
        <v/>
      </c>
      <c r="BC41" s="36"/>
      <c r="BD41" s="36"/>
      <c r="BE41" s="16" t="str">
        <f>IF(Table_Styles[[#This Row],[BB]]&lt;&gt;"",Table_Styles[[#This Row],[BB]],IF(Table_Styles[[#This Row],[BB Default]]&lt;&gt;"",Table_Styles[[#This Row],[BB Default]],""))</f>
        <v/>
      </c>
      <c r="BF41" s="36"/>
      <c r="BG41" s="36"/>
      <c r="BH41" s="16" t="str">
        <f>IF(Table_Styles[[#This Row],[BL]]&lt;&gt;"",Table_Styles[[#This Row],[BL]],IF(Table_Styles[[#This Row],[BL Default]]&lt;&gt;"",Table_Styles[[#This Row],[BL Default]],""))</f>
        <v/>
      </c>
      <c r="BI41" s="36"/>
      <c r="BJ41" s="36"/>
      <c r="BK41" s="16" t="str">
        <f>IF(Table_Styles[[#This Row],[Width]]&lt;&gt;"",Table_Styles[[#This Row],[Width]],IF(Table_Styles[[#This Row],[Width Default]]&lt;&gt;"",Table_Styles[[#This Row],[Width Default]],""))</f>
        <v/>
      </c>
      <c r="BL41" s="36"/>
      <c r="BM41" s="38"/>
      <c r="BN41" s="16" t="str">
        <f>IF(Table_Styles[[#This Row],[Height]]&lt;&gt;"",Table_Styles[[#This Row],[Height]],IF(Table_Styles[[#This Row],[Height Default]]&lt;&gt;"",Table_Styles[[#This Row],[Height Default]],""))</f>
        <v/>
      </c>
      <c r="BO41" s="16"/>
      <c r="BP41" s="16"/>
      <c r="BQ41" s="16" t="str">
        <f>IF(Table_Styles[[#This Row],[Top]]&lt;&gt;"",Table_Styles[[#This Row],[Top]],IF(Table_Styles[[#This Row],[Top Default]]&lt;&gt;"",Table_Styles[[#This Row],[Top Default]],""))</f>
        <v/>
      </c>
      <c r="BR41" s="16"/>
      <c r="BS41" s="16"/>
      <c r="BT41" s="16" t="str">
        <f>IF(Table_Styles[[#This Row],[Right]]&lt;&gt;"",Table_Styles[[#This Row],[Right]],IF(Table_Styles[[#This Row],[Right Default]]&lt;&gt;"",Table_Styles[[#This Row],[Right Default]],""))</f>
        <v/>
      </c>
      <c r="BU41" s="16"/>
      <c r="BV41" s="16"/>
      <c r="BW41" s="16" t="str">
        <f>IF(Table_Styles[[#This Row],[Bottom]]&lt;&gt;"",Table_Styles[[#This Row],[Bottom]],IF(Table_Styles[[#This Row],[Bottom Default]]&lt;&gt;"",Table_Styles[[#This Row],[Bottom Default]],""))</f>
        <v/>
      </c>
      <c r="BX41" s="16"/>
      <c r="BY41" s="16"/>
      <c r="BZ41" s="16" t="str">
        <f>IF(Table_Styles[[#This Row],[Left]]&lt;&gt;"",Table_Styles[[#This Row],[Left]],IF(Table_Styles[[#This Row],[Left Default]]&lt;&gt;"",Table_Styles[[#This Row],[Left Default]],""))</f>
        <v/>
      </c>
      <c r="CA41" s="36"/>
      <c r="CB41" s="18" t="str">
        <f>IF(AND(Table_Styles[[#This Row],[Selector]]&lt;&gt;"",Table_Styles[[#This Row],[Font Family Used]]&lt;&gt;"",Table_Styles[[#This Row],[Font Weight Used]]&lt;&gt;""),Table_Styles[[#This Row],[Font Family Used]]&amp;" "&amp;Table_Styles[[#This Row],[Font Weight Used]],"")</f>
        <v>Nunito 700</v>
      </c>
      <c r="CC41" s="18" t="str">
        <f ca="1">IF(AND(Table_Styles[[#This Row],[Selector]],COUNTIF(OFFSET(CC:CC,0,0,ROW()-1,1),"="&amp;Table_Styles[[#This Row],[Font]])=0),Table_Styles[[#This Row],[Font]],"")</f>
        <v/>
      </c>
      <c r="CD41" s="18" t="str">
        <f ca="1">IF(Table_Styles[[#This Row],[Unique Font]]&lt;&gt;"",
"{""fontFamily"":"""&amp;Table_Styles[[#This Row],[Font Family Used]]&amp;""",""fontWeight"":"&amp;Table_Styles[[#This Row],[Font Weight Used]]&amp;"}","")</f>
        <v/>
      </c>
      <c r="CE4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#FFFFFF;border: 1px solid #c0c8d2;border-radius: 3px;margin-right: 7px;margin-bottom: 10px;margin-left: 0;padding-top: 12px;padding-right: 18px;padding-bottom: 12px;padding-left: 18px</v>
      </c>
      <c r="CF41" s="18" t="str">
        <f>IF(AND(Table_Styles[[#This Row],[Selector]]&lt;&gt;"", Table_Styles[[#This Row],[Config Properties]]&lt;&gt;""),
Table_Styles[[#This Row],[Selector]]&amp;" { "&amp;Table_Styles[[#This Row],[Config Properties]]&amp;" }","")</f>
        <v>formly-field label.btn, formly-field label.btn:hover, formly-field label.btn:active { font-family: 'Nunito';font-size: 14px;font-weight: 700;color: #1d1c1c;background: #FFFFFF;border: 1px solid #c0c8d2;border-radius: 3px;margin-right: 7px;margin-bottom: 10px;margin-left: 0;padding-top: 12px;padding-right: 18px;padding-bottom: 12px;padding-left: 18px }</v>
      </c>
      <c r="CG41" s="18" t="str">
        <f xml:space="preserve">
SUBSTITUTE(SUBSTITUTE(SUBSTITUTE(SUBSTITUTE(SUBSTITUTE(SUBSTITUTE(SUBSTITUTE(SUBSTITUTE(Table_Styles[[#This Row],[Config]],
" {","{"),
"{ ","{"),
" }","}"),
"} ","}"),
" ,",","),
", ",","),
" :",":"),
": ",":")</f>
        <v>formly-field label.btn,formly-field label.btn:hover,formly-field label.btn:active{font-family:'Nunito';font-size:14px;font-weight:700;color:#1d1c1c;background:#FFFFFF;border:1px solid #c0c8d2;border-radius:3px;margin-right:7px;margin-bottom:10px;margin-left:0;padding-top:12px;padding-right:18px;padding-bottom:12px;padding-left:18px}</v>
      </c>
    </row>
    <row r="42" spans="2:85" ht="21" customHeight="1">
      <c r="B42" s="18" t="s">
        <v>748</v>
      </c>
      <c r="C42" s="18" t="s">
        <v>749</v>
      </c>
      <c r="D42" s="36"/>
      <c r="E42" s="36"/>
      <c r="F42" s="16" t="str">
        <f>IF(Table_Styles[[#This Row],[Font Family]]&lt;&gt;"",Table_Styles[[#This Row],[Font Family]],IF(Table_Styles[[#This Row],[Font Family Default]]&lt;&gt;"",Table_Styles[[#This Row],[Font Family Default]],""))</f>
        <v/>
      </c>
      <c r="G42" s="36"/>
      <c r="H42" s="36"/>
      <c r="I42" s="16" t="str">
        <f>IF(Table_Styles[[#This Row],[Font Size]]&lt;&gt;"",Table_Styles[[#This Row],[Font Size]],IF(Table_Styles[[#This Row],[Font Size Default]]&lt;&gt;"",Table_Styles[[#This Row],[Font Size Default]],""))</f>
        <v/>
      </c>
      <c r="J42" s="36"/>
      <c r="K42" s="36"/>
      <c r="L42" s="16" t="str">
        <f>IF(Table_Styles[[#This Row],[Font Weight]]&lt;&gt;"",Table_Styles[[#This Row],[Font Weight]],IF(Table_Styles[[#This Row],[Font Weight Default]]&lt;&gt;"",Table_Styles[[#This Row],[Font Weight Default]],""))</f>
        <v/>
      </c>
      <c r="M42" s="16" t="str">
        <f>Colour_Foreground_1</f>
        <v>#1d1c1c</v>
      </c>
      <c r="N42" s="36" t="str">
        <f>Colour_Background_1</f>
        <v>#FFFFFF</v>
      </c>
      <c r="O42" s="16" t="str">
        <f>IF(Table_Styles[[#This Row],[Colour]]&lt;&gt;"",Table_Styles[[#This Row],[Colour]],IF(Table_Styles[[#This Row],[Colour Default]]&lt;&gt;"",Table_Styles[[#This Row],[Colour Default]],""))</f>
        <v>#1d1c1c</v>
      </c>
      <c r="P42" s="94" t="str">
        <f>Colour_Background_3</f>
        <v>#d9e1e8</v>
      </c>
      <c r="Q42" s="93" t="str">
        <f>Colour_Accent_2</f>
        <v>#d6272b</v>
      </c>
      <c r="R42" s="16" t="str">
        <f>IF(Table_Styles[[#This Row],[Background]]&lt;&gt;"",Table_Styles[[#This Row],[Background]],IF(Table_Styles[[#This Row],[Background Default]]&lt;&gt;"",Table_Styles[[#This Row],[Background Default]],""))</f>
        <v>#d9e1e8</v>
      </c>
      <c r="S42" s="16" t="str">
        <f>"1px solid "&amp;Colour_Borders</f>
        <v>1px solid #c0c8d2</v>
      </c>
      <c r="T42" s="38" t="s">
        <v>710</v>
      </c>
      <c r="U42" s="16" t="str">
        <f>IF(Table_Styles[[#This Row],[Border]]&lt;&gt;"",Table_Styles[[#This Row],[Border]],IF(Table_Styles[[#This Row],[Border Default]]&lt;&gt;"",Table_Styles[[#This Row],[Border Default]],""))</f>
        <v>1px solid #c0c8d2</v>
      </c>
      <c r="V42" s="36"/>
      <c r="W42" s="36"/>
      <c r="X42" s="16" t="str">
        <f>IF(Table_Styles[[#This Row],[Border Radius]]&lt;&gt;"",Table_Styles[[#This Row],[Border Radius]],IF(Table_Styles[[#This Row],[Border Radius Default]]&lt;&gt;"",Table_Styles[[#This Row],[Border Radius Default]],""))</f>
        <v/>
      </c>
      <c r="Y42" s="36"/>
      <c r="Z42" s="36"/>
      <c r="AA42" s="16" t="str">
        <f>IF(Table_Styles[[#This Row],[MT]]&lt;&gt;"",Table_Styles[[#This Row],[MT]],IF(Table_Styles[[#This Row],[MT Default]]&lt;&gt;"",Table_Styles[[#This Row],[MT Default]],""))</f>
        <v/>
      </c>
      <c r="AB42" s="36"/>
      <c r="AC42" s="36"/>
      <c r="AD42" s="16" t="str">
        <f>IF(Table_Styles[[#This Row],[MR]]&lt;&gt;"",Table_Styles[[#This Row],[MR]],IF(Table_Styles[[#This Row],[MR Default]]&lt;&gt;"",Table_Styles[[#This Row],[MR Default]],""))</f>
        <v/>
      </c>
      <c r="AE42" s="36"/>
      <c r="AF42" s="36"/>
      <c r="AG42" s="16" t="str">
        <f>IF(Table_Styles[[#This Row],[MB]]&lt;&gt;"",Table_Styles[[#This Row],[MB]],IF(Table_Styles[[#This Row],[MB Default]]&lt;&gt;"",Table_Styles[[#This Row],[MB Default]],""))</f>
        <v/>
      </c>
      <c r="AH42" s="36"/>
      <c r="AI42" s="36"/>
      <c r="AJ42" s="16" t="str">
        <f>IF(Table_Styles[[#This Row],[ML]]&lt;&gt;"",Table_Styles[[#This Row],[ML]],IF(Table_Styles[[#This Row],[ML Default]]&lt;&gt;"",Table_Styles[[#This Row],[ML Default]],""))</f>
        <v/>
      </c>
      <c r="AK42" s="36"/>
      <c r="AL42" s="36"/>
      <c r="AM42" s="16" t="str">
        <f>IF(Table_Styles[[#This Row],[PT]]&lt;&gt;"",Table_Styles[[#This Row],[PT]],IF(Table_Styles[[#This Row],[PT Default]]&lt;&gt;"",Table_Styles[[#This Row],[PT Default]],""))</f>
        <v/>
      </c>
      <c r="AN42" s="36"/>
      <c r="AO42" s="36"/>
      <c r="AP42" s="16" t="str">
        <f>IF(Table_Styles[[#This Row],[PR]]&lt;&gt;"",Table_Styles[[#This Row],[PR]],IF(Table_Styles[[#This Row],[PR Default]]&lt;&gt;"",Table_Styles[[#This Row],[PR Default]],""))</f>
        <v/>
      </c>
      <c r="AQ42" s="36"/>
      <c r="AR42" s="36"/>
      <c r="AS42" s="16" t="str">
        <f>IF(Table_Styles[[#This Row],[PB]]&lt;&gt;"",Table_Styles[[#This Row],[PB]],IF(Table_Styles[[#This Row],[PB Default]]&lt;&gt;"",Table_Styles[[#This Row],[PB Default]],""))</f>
        <v/>
      </c>
      <c r="AT42" s="36"/>
      <c r="AU42" s="36"/>
      <c r="AV42" s="16" t="str">
        <f>IF(Table_Styles[[#This Row],[PL]]&lt;&gt;"",Table_Styles[[#This Row],[PL]],IF(Table_Styles[[#This Row],[PL Default]]&lt;&gt;"",Table_Styles[[#This Row],[PL Default]],""))</f>
        <v/>
      </c>
      <c r="AW42" s="36"/>
      <c r="AX42" s="36"/>
      <c r="AY42" s="16" t="str">
        <f>IF(Table_Styles[[#This Row],[BT]]&lt;&gt;"",Table_Styles[[#This Row],[BT]],IF(Table_Styles[[#This Row],[BT Default]]&lt;&gt;"",Table_Styles[[#This Row],[BT Default]],""))</f>
        <v/>
      </c>
      <c r="AZ42" s="36"/>
      <c r="BA42" s="36"/>
      <c r="BB42" s="16" t="str">
        <f>IF(Table_Styles[[#This Row],[BR]]&lt;&gt;"",Table_Styles[[#This Row],[BR]],IF(Table_Styles[[#This Row],[BR Default]]&lt;&gt;"",Table_Styles[[#This Row],[BR Default]],""))</f>
        <v/>
      </c>
      <c r="BC42" s="36"/>
      <c r="BD42" s="36"/>
      <c r="BE42" s="16" t="str">
        <f>IF(Table_Styles[[#This Row],[BB]]&lt;&gt;"",Table_Styles[[#This Row],[BB]],IF(Table_Styles[[#This Row],[BB Default]]&lt;&gt;"",Table_Styles[[#This Row],[BB Default]],""))</f>
        <v/>
      </c>
      <c r="BF42" s="36"/>
      <c r="BG42" s="36"/>
      <c r="BH42" s="16" t="str">
        <f>IF(Table_Styles[[#This Row],[BL]]&lt;&gt;"",Table_Styles[[#This Row],[BL]],IF(Table_Styles[[#This Row],[BL Default]]&lt;&gt;"",Table_Styles[[#This Row],[BL Default]],""))</f>
        <v/>
      </c>
      <c r="BI42" s="36"/>
      <c r="BJ42" s="36"/>
      <c r="BK42" s="16" t="str">
        <f>IF(Table_Styles[[#This Row],[Width]]&lt;&gt;"",Table_Styles[[#This Row],[Width]],IF(Table_Styles[[#This Row],[Width Default]]&lt;&gt;"",Table_Styles[[#This Row],[Width Default]],""))</f>
        <v/>
      </c>
      <c r="BL42" s="36"/>
      <c r="BM42" s="36"/>
      <c r="BN42" s="16" t="str">
        <f>IF(Table_Styles[[#This Row],[Height]]&lt;&gt;"",Table_Styles[[#This Row],[Height]],IF(Table_Styles[[#This Row],[Height Default]]&lt;&gt;"",Table_Styles[[#This Row],[Height Default]],""))</f>
        <v/>
      </c>
      <c r="BO42" s="16"/>
      <c r="BP42" s="16"/>
      <c r="BQ42" s="16" t="str">
        <f>IF(Table_Styles[[#This Row],[Top]]&lt;&gt;"",Table_Styles[[#This Row],[Top]],IF(Table_Styles[[#This Row],[Top Default]]&lt;&gt;"",Table_Styles[[#This Row],[Top Default]],""))</f>
        <v/>
      </c>
      <c r="BR42" s="16"/>
      <c r="BS42" s="16"/>
      <c r="BT42" s="16" t="str">
        <f>IF(Table_Styles[[#This Row],[Right]]&lt;&gt;"",Table_Styles[[#This Row],[Right]],IF(Table_Styles[[#This Row],[Right Default]]&lt;&gt;"",Table_Styles[[#This Row],[Right Default]],""))</f>
        <v/>
      </c>
      <c r="BU42" s="16"/>
      <c r="BV42" s="16"/>
      <c r="BW42" s="16" t="str">
        <f>IF(Table_Styles[[#This Row],[Bottom]]&lt;&gt;"",Table_Styles[[#This Row],[Bottom]],IF(Table_Styles[[#This Row],[Bottom Default]]&lt;&gt;"",Table_Styles[[#This Row],[Bottom Default]],""))</f>
        <v/>
      </c>
      <c r="BX42" s="16"/>
      <c r="BY42" s="16"/>
      <c r="BZ42" s="16" t="str">
        <f>IF(Table_Styles[[#This Row],[Left]]&lt;&gt;"",Table_Styles[[#This Row],[Left]],IF(Table_Styles[[#This Row],[Left Default]]&lt;&gt;"",Table_Styles[[#This Row],[Left Default]],""))</f>
        <v/>
      </c>
      <c r="CA42" s="36"/>
      <c r="CB42" s="18" t="str">
        <f>IF(AND(Table_Styles[[#This Row],[Selector]]&lt;&gt;"",Table_Styles[[#This Row],[Font Family Used]]&lt;&gt;"",Table_Styles[[#This Row],[Font Weight Used]]&lt;&gt;""),Table_Styles[[#This Row],[Font Family Used]]&amp;" "&amp;Table_Styles[[#This Row],[Font Weight Used]],"")</f>
        <v/>
      </c>
      <c r="CC42" s="18" t="str">
        <f ca="1">IF(AND(Table_Styles[[#This Row],[Selector]],COUNTIF(OFFSET(CC:CC,0,0,ROW()-1,1),"="&amp;Table_Styles[[#This Row],[Font]])=0),Table_Styles[[#This Row],[Font]],"")</f>
        <v/>
      </c>
      <c r="CD42" s="18" t="str">
        <f ca="1">IF(Table_Styles[[#This Row],[Unique Font]]&lt;&gt;"",
"{""fontFamily"":"""&amp;Table_Styles[[#This Row],[Font Family Used]]&amp;""",""fontWeight"":"&amp;Table_Styles[[#This Row],[Font Weight Used]]&amp;"}","")</f>
        <v/>
      </c>
      <c r="CE4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#d9e1e8;border: 1px solid #c0c8d2</v>
      </c>
      <c r="CF42" s="18" t="str">
        <f>IF(AND(Table_Styles[[#This Row],[Selector]]&lt;&gt;"", Table_Styles[[#This Row],[Config Properties]]&lt;&gt;""),
Table_Styles[[#This Row],[Selector]]&amp;" { "&amp;Table_Styles[[#This Row],[Config Properties]]&amp;" }","")</f>
        <v>formly-field label.btn.selected, formly-field label.btn.selected:hover, formly-field label.selected:active { color: #1d1c1c;background: #d9e1e8;border: 1px solid #c0c8d2 }</v>
      </c>
      <c r="CG42" s="18" t="str">
        <f xml:space="preserve">
SUBSTITUTE(SUBSTITUTE(SUBSTITUTE(SUBSTITUTE(SUBSTITUTE(SUBSTITUTE(SUBSTITUTE(SUBSTITUTE(Table_Styles[[#This Row],[Config]],
" {","{"),
"{ ","{"),
" }","}"),
"} ","}"),
" ,",","),
", ",","),
" :",":"),
": ",":")</f>
        <v>formly-field label.btn.selected,formly-field label.btn.selected:hover,formly-field label.selected:active{color:#1d1c1c;background:#d9e1e8;border:1px solid #c0c8d2}</v>
      </c>
    </row>
    <row r="43" spans="2:85" ht="21" customHeight="1">
      <c r="B43" s="39" t="s">
        <v>750</v>
      </c>
      <c r="C43" s="39" t="s">
        <v>751</v>
      </c>
      <c r="D43" s="36"/>
      <c r="E43" s="36"/>
      <c r="F43" s="16" t="str">
        <f>IF(Table_Styles[[#This Row],[Font Family]]&lt;&gt;"",Table_Styles[[#This Row],[Font Family]],IF(Table_Styles[[#This Row],[Font Family Default]]&lt;&gt;"",Table_Styles[[#This Row],[Font Family Default]],""))</f>
        <v/>
      </c>
      <c r="G43" s="36"/>
      <c r="H43" s="38" t="s">
        <v>733</v>
      </c>
      <c r="I43" s="16" t="str">
        <f>IF(Table_Styles[[#This Row],[Font Size]]&lt;&gt;"",Table_Styles[[#This Row],[Font Size]],IF(Table_Styles[[#This Row],[Font Size Default]]&lt;&gt;"",Table_Styles[[#This Row],[Font Size Default]],""))</f>
        <v>25px</v>
      </c>
      <c r="J43" s="36"/>
      <c r="K43" s="36"/>
      <c r="L43" s="16" t="str">
        <f>IF(Table_Styles[[#This Row],[Font Weight]]&lt;&gt;"",Table_Styles[[#This Row],[Font Weight]],IF(Table_Styles[[#This Row],[Font Weight Default]]&lt;&gt;"",Table_Styles[[#This Row],[Font Weight Default]],""))</f>
        <v/>
      </c>
      <c r="M43" s="36"/>
      <c r="N43" s="36"/>
      <c r="O43" s="16" t="str">
        <f>IF(Table_Styles[[#This Row],[Colour]]&lt;&gt;"",Table_Styles[[#This Row],[Colour]],IF(Table_Styles[[#This Row],[Colour Default]]&lt;&gt;"",Table_Styles[[#This Row],[Colour Default]],""))</f>
        <v/>
      </c>
      <c r="P43" s="36"/>
      <c r="Q43" s="36"/>
      <c r="R43" s="16" t="str">
        <f>IF(Table_Styles[[#This Row],[Background]]&lt;&gt;"",Table_Styles[[#This Row],[Background]],IF(Table_Styles[[#This Row],[Background Default]]&lt;&gt;"",Table_Styles[[#This Row],[Background Default]],""))</f>
        <v/>
      </c>
      <c r="S43" s="36"/>
      <c r="T43" s="36"/>
      <c r="U43" s="16" t="str">
        <f>IF(Table_Styles[[#This Row],[Border]]&lt;&gt;"",Table_Styles[[#This Row],[Border]],IF(Table_Styles[[#This Row],[Border Default]]&lt;&gt;"",Table_Styles[[#This Row],[Border Default]],""))</f>
        <v/>
      </c>
      <c r="V43" s="36"/>
      <c r="W43" s="36"/>
      <c r="X43" s="16" t="str">
        <f>IF(Table_Styles[[#This Row],[Border Radius]]&lt;&gt;"",Table_Styles[[#This Row],[Border Radius]],IF(Table_Styles[[#This Row],[Border Radius Default]]&lt;&gt;"",Table_Styles[[#This Row],[Border Radius Default]],""))</f>
        <v/>
      </c>
      <c r="Y43" s="36"/>
      <c r="Z43" s="38" t="s">
        <v>571</v>
      </c>
      <c r="AA43" s="16" t="str">
        <f>IF(Table_Styles[[#This Row],[MT]]&lt;&gt;"",Table_Styles[[#This Row],[MT]],IF(Table_Styles[[#This Row],[MT Default]]&lt;&gt;"",Table_Styles[[#This Row],[MT Default]],""))</f>
        <v>3px</v>
      </c>
      <c r="AB43" s="36"/>
      <c r="AC43" s="36"/>
      <c r="AD43" s="16" t="str">
        <f>IF(Table_Styles[[#This Row],[MR]]&lt;&gt;"",Table_Styles[[#This Row],[MR]],IF(Table_Styles[[#This Row],[MR Default]]&lt;&gt;"",Table_Styles[[#This Row],[MR Default]],""))</f>
        <v/>
      </c>
      <c r="AE43" s="36"/>
      <c r="AF43" s="36"/>
      <c r="AG43" s="16" t="str">
        <f>IF(Table_Styles[[#This Row],[MB]]&lt;&gt;"",Table_Styles[[#This Row],[MB]],IF(Table_Styles[[#This Row],[MB Default]]&lt;&gt;"",Table_Styles[[#This Row],[MB Default]],""))</f>
        <v/>
      </c>
      <c r="AH43" s="36"/>
      <c r="AI43" s="36"/>
      <c r="AJ43" s="16" t="str">
        <f>IF(Table_Styles[[#This Row],[ML]]&lt;&gt;"",Table_Styles[[#This Row],[ML]],IF(Table_Styles[[#This Row],[ML Default]]&lt;&gt;"",Table_Styles[[#This Row],[ML Default]],""))</f>
        <v/>
      </c>
      <c r="AK43" s="36"/>
      <c r="AL43" s="36"/>
      <c r="AM43" s="16" t="str">
        <f>IF(Table_Styles[[#This Row],[PT]]&lt;&gt;"",Table_Styles[[#This Row],[PT]],IF(Table_Styles[[#This Row],[PT Default]]&lt;&gt;"",Table_Styles[[#This Row],[PT Default]],""))</f>
        <v/>
      </c>
      <c r="AN43" s="36"/>
      <c r="AO43" s="36"/>
      <c r="AP43" s="16" t="str">
        <f>IF(Table_Styles[[#This Row],[PR]]&lt;&gt;"",Table_Styles[[#This Row],[PR]],IF(Table_Styles[[#This Row],[PR Default]]&lt;&gt;"",Table_Styles[[#This Row],[PR Default]],""))</f>
        <v/>
      </c>
      <c r="AQ43" s="36"/>
      <c r="AR43" s="36"/>
      <c r="AS43" s="16" t="str">
        <f>IF(Table_Styles[[#This Row],[PB]]&lt;&gt;"",Table_Styles[[#This Row],[PB]],IF(Table_Styles[[#This Row],[PB Default]]&lt;&gt;"",Table_Styles[[#This Row],[PB Default]],""))</f>
        <v/>
      </c>
      <c r="AT43" s="36"/>
      <c r="AU43" s="36"/>
      <c r="AV43" s="16" t="str">
        <f>IF(Table_Styles[[#This Row],[PL]]&lt;&gt;"",Table_Styles[[#This Row],[PL]],IF(Table_Styles[[#This Row],[PL Default]]&lt;&gt;"",Table_Styles[[#This Row],[PL Default]],""))</f>
        <v/>
      </c>
      <c r="AW43" s="36"/>
      <c r="AX43" s="36"/>
      <c r="AY43" s="16" t="str">
        <f>IF(Table_Styles[[#This Row],[BT]]&lt;&gt;"",Table_Styles[[#This Row],[BT]],IF(Table_Styles[[#This Row],[BT Default]]&lt;&gt;"",Table_Styles[[#This Row],[BT Default]],""))</f>
        <v/>
      </c>
      <c r="AZ43" s="36"/>
      <c r="BA43" s="36"/>
      <c r="BB43" s="16" t="str">
        <f>IF(Table_Styles[[#This Row],[BR]]&lt;&gt;"",Table_Styles[[#This Row],[BR]],IF(Table_Styles[[#This Row],[BR Default]]&lt;&gt;"",Table_Styles[[#This Row],[BR Default]],""))</f>
        <v/>
      </c>
      <c r="BC43" s="36"/>
      <c r="BD43" s="36"/>
      <c r="BE43" s="16" t="str">
        <f>IF(Table_Styles[[#This Row],[BB]]&lt;&gt;"",Table_Styles[[#This Row],[BB]],IF(Table_Styles[[#This Row],[BB Default]]&lt;&gt;"",Table_Styles[[#This Row],[BB Default]],""))</f>
        <v/>
      </c>
      <c r="BF43" s="36"/>
      <c r="BG43" s="36"/>
      <c r="BH43" s="16" t="str">
        <f>IF(Table_Styles[[#This Row],[BL]]&lt;&gt;"",Table_Styles[[#This Row],[BL]],IF(Table_Styles[[#This Row],[BL Default]]&lt;&gt;"",Table_Styles[[#This Row],[BL Default]],""))</f>
        <v/>
      </c>
      <c r="BI43" s="36"/>
      <c r="BJ43" s="36"/>
      <c r="BK43" s="16" t="str">
        <f>IF(Table_Styles[[#This Row],[Width]]&lt;&gt;"",Table_Styles[[#This Row],[Width]],IF(Table_Styles[[#This Row],[Width Default]]&lt;&gt;"",Table_Styles[[#This Row],[Width Default]],""))</f>
        <v/>
      </c>
      <c r="BL43" s="36"/>
      <c r="BM43" s="36"/>
      <c r="BN43" s="16" t="str">
        <f>IF(Table_Styles[[#This Row],[Height]]&lt;&gt;"",Table_Styles[[#This Row],[Height]],IF(Table_Styles[[#This Row],[Height Default]]&lt;&gt;"",Table_Styles[[#This Row],[Height Default]],""))</f>
        <v/>
      </c>
      <c r="BO43" s="16"/>
      <c r="BP43" s="16"/>
      <c r="BQ43" s="16" t="str">
        <f>IF(Table_Styles[[#This Row],[Top]]&lt;&gt;"",Table_Styles[[#This Row],[Top]],IF(Table_Styles[[#This Row],[Top Default]]&lt;&gt;"",Table_Styles[[#This Row],[Top Default]],""))</f>
        <v/>
      </c>
      <c r="BR43" s="16"/>
      <c r="BS43" s="16"/>
      <c r="BT43" s="16" t="str">
        <f>IF(Table_Styles[[#This Row],[Right]]&lt;&gt;"",Table_Styles[[#This Row],[Right]],IF(Table_Styles[[#This Row],[Right Default]]&lt;&gt;"",Table_Styles[[#This Row],[Right Default]],""))</f>
        <v/>
      </c>
      <c r="BU43" s="16"/>
      <c r="BV43" s="16"/>
      <c r="BW43" s="16" t="str">
        <f>IF(Table_Styles[[#This Row],[Bottom]]&lt;&gt;"",Table_Styles[[#This Row],[Bottom]],IF(Table_Styles[[#This Row],[Bottom Default]]&lt;&gt;"",Table_Styles[[#This Row],[Bottom Default]],""))</f>
        <v/>
      </c>
      <c r="BX43" s="16"/>
      <c r="BY43" s="16"/>
      <c r="BZ43" s="16" t="str">
        <f>IF(Table_Styles[[#This Row],[Left]]&lt;&gt;"",Table_Styles[[#This Row],[Left]],IF(Table_Styles[[#This Row],[Left Default]]&lt;&gt;"",Table_Styles[[#This Row],[Left Default]],""))</f>
        <v/>
      </c>
      <c r="CA43" s="36"/>
      <c r="CB43" s="18" t="str">
        <f>IF(AND(Table_Styles[[#This Row],[Selector]]&lt;&gt;"",Table_Styles[[#This Row],[Font Family Used]]&lt;&gt;"",Table_Styles[[#This Row],[Font Weight Used]]&lt;&gt;""),Table_Styles[[#This Row],[Font Family Used]]&amp;" "&amp;Table_Styles[[#This Row],[Font Weight Used]],"")</f>
        <v/>
      </c>
      <c r="CC43" s="18" t="str">
        <f ca="1">IF(AND(Table_Styles[[#This Row],[Selector]],COUNTIF(OFFSET(CC:CC,0,0,ROW()-1,1),"="&amp;Table_Styles[[#This Row],[Font]])=0),Table_Styles[[#This Row],[Font]],"")</f>
        <v/>
      </c>
      <c r="CD43" s="18" t="str">
        <f ca="1">IF(Table_Styles[[#This Row],[Unique Font]]&lt;&gt;"",
"{""fontFamily"":"""&amp;Table_Styles[[#This Row],[Font Family Used]]&amp;""",""fontWeight"":"&amp;Table_Styles[[#This Row],[Font Weight Used]]&amp;"}","")</f>
        <v/>
      </c>
      <c r="CE4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25px;margin-top: 3px</v>
      </c>
      <c r="CF43" s="18" t="str">
        <f>IF(AND(Table_Styles[[#This Row],[Selector]]&lt;&gt;"", Table_Styles[[#This Row],[Config Properties]]&lt;&gt;""),
Table_Styles[[#This Row],[Selector]]&amp;" { "&amp;Table_Styles[[#This Row],[Config Properties]]&amp;" }","")</f>
        <v>formly-field label .btn-icon { font-size: 25px;margin-top: 3px }</v>
      </c>
      <c r="CG43" s="18" t="str">
        <f xml:space="preserve">
SUBSTITUTE(SUBSTITUTE(SUBSTITUTE(SUBSTITUTE(SUBSTITUTE(SUBSTITUTE(SUBSTITUTE(SUBSTITUTE(Table_Styles[[#This Row],[Config]],
" {","{"),
"{ ","{"),
" }","}"),
"} ","}"),
" ,",","),
", ",","),
" :",":"),
": ",":")</f>
        <v>formly-field label .btn-icon{font-size:25px;margin-top:3px}</v>
      </c>
    </row>
    <row r="44" spans="2:85" ht="21" customHeight="1">
      <c r="B44" s="18" t="s">
        <v>752</v>
      </c>
      <c r="C44" s="39" t="s">
        <v>753</v>
      </c>
      <c r="D44" s="51"/>
      <c r="E44" s="36"/>
      <c r="F44" s="16" t="str">
        <f>IF(Table_Styles[[#This Row],[Font Family]]&lt;&gt;"",Table_Styles[[#This Row],[Font Family]],IF(Table_Styles[[#This Row],[Font Family Default]]&lt;&gt;"",Table_Styles[[#This Row],[Font Family Default]],""))</f>
        <v/>
      </c>
      <c r="G44" s="51"/>
      <c r="H44" s="38" t="s">
        <v>747</v>
      </c>
      <c r="I44" s="16" t="str">
        <f>IF(Table_Styles[[#This Row],[Font Size]]&lt;&gt;"",Table_Styles[[#This Row],[Font Size]],IF(Table_Styles[[#This Row],[Font Size Default]]&lt;&gt;"",Table_Styles[[#This Row],[Font Size Default]],""))</f>
        <v>18px</v>
      </c>
      <c r="J44" s="51"/>
      <c r="K44" s="36"/>
      <c r="L44" s="16" t="str">
        <f>IF(Table_Styles[[#This Row],[Font Weight]]&lt;&gt;"",Table_Styles[[#This Row],[Font Weight]],IF(Table_Styles[[#This Row],[Font Weight Default]]&lt;&gt;"",Table_Styles[[#This Row],[Font Weight Default]],""))</f>
        <v/>
      </c>
      <c r="M44" s="51"/>
      <c r="N44" s="36"/>
      <c r="O44" s="16" t="str">
        <f>IF(Table_Styles[[#This Row],[Colour]]&lt;&gt;"",Table_Styles[[#This Row],[Colour]],IF(Table_Styles[[#This Row],[Colour Default]]&lt;&gt;"",Table_Styles[[#This Row],[Colour Default]],""))</f>
        <v/>
      </c>
      <c r="P44" s="51"/>
      <c r="Q44" s="36"/>
      <c r="R44" s="16" t="str">
        <f>IF(Table_Styles[[#This Row],[Background]]&lt;&gt;"",Table_Styles[[#This Row],[Background]],IF(Table_Styles[[#This Row],[Background Default]]&lt;&gt;"",Table_Styles[[#This Row],[Background Default]],""))</f>
        <v/>
      </c>
      <c r="S44" s="51"/>
      <c r="T44" s="36"/>
      <c r="U44" s="16" t="str">
        <f>IF(Table_Styles[[#This Row],[Border]]&lt;&gt;"",Table_Styles[[#This Row],[Border]],IF(Table_Styles[[#This Row],[Border Default]]&lt;&gt;"",Table_Styles[[#This Row],[Border Default]],""))</f>
        <v/>
      </c>
      <c r="V44" s="36"/>
      <c r="W44" s="36"/>
      <c r="X44" s="16" t="str">
        <f>IF(Table_Styles[[#This Row],[Border Radius]]&lt;&gt;"",Table_Styles[[#This Row],[Border Radius]],IF(Table_Styles[[#This Row],[Border Radius Default]]&lt;&gt;"",Table_Styles[[#This Row],[Border Radius Default]],""))</f>
        <v/>
      </c>
      <c r="Y44" s="51"/>
      <c r="Z44" s="38"/>
      <c r="AA44" s="16" t="str">
        <f>IF(Table_Styles[[#This Row],[MT]]&lt;&gt;"",Table_Styles[[#This Row],[MT]],IF(Table_Styles[[#This Row],[MT Default]]&lt;&gt;"",Table_Styles[[#This Row],[MT Default]],""))</f>
        <v/>
      </c>
      <c r="AB44" s="51"/>
      <c r="AC44" s="36"/>
      <c r="AD44" s="16" t="str">
        <f>IF(Table_Styles[[#This Row],[MR]]&lt;&gt;"",Table_Styles[[#This Row],[MR]],IF(Table_Styles[[#This Row],[MR Default]]&lt;&gt;"",Table_Styles[[#This Row],[MR Default]],""))</f>
        <v/>
      </c>
      <c r="AE44" s="51"/>
      <c r="AF44" s="36"/>
      <c r="AG44" s="16" t="str">
        <f>IF(Table_Styles[[#This Row],[MB]]&lt;&gt;"",Table_Styles[[#This Row],[MB]],IF(Table_Styles[[#This Row],[MB Default]]&lt;&gt;"",Table_Styles[[#This Row],[MB Default]],""))</f>
        <v/>
      </c>
      <c r="AH44" s="51"/>
      <c r="AI44" s="36"/>
      <c r="AJ44" s="16" t="str">
        <f>IF(Table_Styles[[#This Row],[ML]]&lt;&gt;"",Table_Styles[[#This Row],[ML]],IF(Table_Styles[[#This Row],[ML Default]]&lt;&gt;"",Table_Styles[[#This Row],[ML Default]],""))</f>
        <v/>
      </c>
      <c r="AK44" s="51"/>
      <c r="AL44" s="36"/>
      <c r="AM44" s="16" t="str">
        <f>IF(Table_Styles[[#This Row],[PT]]&lt;&gt;"",Table_Styles[[#This Row],[PT]],IF(Table_Styles[[#This Row],[PT Default]]&lt;&gt;"",Table_Styles[[#This Row],[PT Default]],""))</f>
        <v/>
      </c>
      <c r="AN44" s="51"/>
      <c r="AO44" s="36"/>
      <c r="AP44" s="16" t="str">
        <f>IF(Table_Styles[[#This Row],[PR]]&lt;&gt;"",Table_Styles[[#This Row],[PR]],IF(Table_Styles[[#This Row],[PR Default]]&lt;&gt;"",Table_Styles[[#This Row],[PR Default]],""))</f>
        <v/>
      </c>
      <c r="AQ44" s="51"/>
      <c r="AR44" s="36"/>
      <c r="AS44" s="16" t="str">
        <f>IF(Table_Styles[[#This Row],[PB]]&lt;&gt;"",Table_Styles[[#This Row],[PB]],IF(Table_Styles[[#This Row],[PB Default]]&lt;&gt;"",Table_Styles[[#This Row],[PB Default]],""))</f>
        <v/>
      </c>
      <c r="AT44" s="51"/>
      <c r="AU44" s="36"/>
      <c r="AV44" s="16" t="str">
        <f>IF(Table_Styles[[#This Row],[PL]]&lt;&gt;"",Table_Styles[[#This Row],[PL]],IF(Table_Styles[[#This Row],[PL Default]]&lt;&gt;"",Table_Styles[[#This Row],[PL Default]],""))</f>
        <v/>
      </c>
      <c r="AW44" s="51"/>
      <c r="AX44" s="36"/>
      <c r="AY44" s="16" t="str">
        <f>IF(Table_Styles[[#This Row],[BT]]&lt;&gt;"",Table_Styles[[#This Row],[BT]],IF(Table_Styles[[#This Row],[BT Default]]&lt;&gt;"",Table_Styles[[#This Row],[BT Default]],""))</f>
        <v/>
      </c>
      <c r="AZ44" s="51"/>
      <c r="BA44" s="36"/>
      <c r="BB44" s="16" t="str">
        <f>IF(Table_Styles[[#This Row],[BR]]&lt;&gt;"",Table_Styles[[#This Row],[BR]],IF(Table_Styles[[#This Row],[BR Default]]&lt;&gt;"",Table_Styles[[#This Row],[BR Default]],""))</f>
        <v/>
      </c>
      <c r="BC44" s="51"/>
      <c r="BD44" s="36"/>
      <c r="BE44" s="16" t="str">
        <f>IF(Table_Styles[[#This Row],[BB]]&lt;&gt;"",Table_Styles[[#This Row],[BB]],IF(Table_Styles[[#This Row],[BB Default]]&lt;&gt;"",Table_Styles[[#This Row],[BB Default]],""))</f>
        <v/>
      </c>
      <c r="BF44" s="51"/>
      <c r="BG44" s="36"/>
      <c r="BH44" s="16" t="str">
        <f>IF(Table_Styles[[#This Row],[BL]]&lt;&gt;"",Table_Styles[[#This Row],[BL]],IF(Table_Styles[[#This Row],[BL Default]]&lt;&gt;"",Table_Styles[[#This Row],[BL Default]],""))</f>
        <v/>
      </c>
      <c r="BI44" s="36"/>
      <c r="BJ44" s="36"/>
      <c r="BK44" s="16" t="str">
        <f>IF(Table_Styles[[#This Row],[Width]]&lt;&gt;"",Table_Styles[[#This Row],[Width]],IF(Table_Styles[[#This Row],[Width Default]]&lt;&gt;"",Table_Styles[[#This Row],[Width Default]],""))</f>
        <v/>
      </c>
      <c r="BL44" s="36"/>
      <c r="BM44" s="36"/>
      <c r="BN44" s="16" t="str">
        <f>IF(Table_Styles[[#This Row],[Height]]&lt;&gt;"",Table_Styles[[#This Row],[Height]],IF(Table_Styles[[#This Row],[Height Default]]&lt;&gt;"",Table_Styles[[#This Row],[Height Default]],""))</f>
        <v/>
      </c>
      <c r="BO44" s="16"/>
      <c r="BP44" s="38" t="s">
        <v>754</v>
      </c>
      <c r="BQ44" s="16" t="str">
        <f>IF(Table_Styles[[#This Row],[Top]]&lt;&gt;"",Table_Styles[[#This Row],[Top]],IF(Table_Styles[[#This Row],[Top Default]]&lt;&gt;"",Table_Styles[[#This Row],[Top Default]],""))</f>
        <v>-4px</v>
      </c>
      <c r="BR44" s="16"/>
      <c r="BS44" s="16"/>
      <c r="BT44" s="16" t="str">
        <f>IF(Table_Styles[[#This Row],[Right]]&lt;&gt;"",Table_Styles[[#This Row],[Right]],IF(Table_Styles[[#This Row],[Right Default]]&lt;&gt;"",Table_Styles[[#This Row],[Right Default]],""))</f>
        <v/>
      </c>
      <c r="BU44" s="16"/>
      <c r="BV44" s="16"/>
      <c r="BW44" s="16" t="str">
        <f>IF(Table_Styles[[#This Row],[Bottom]]&lt;&gt;"",Table_Styles[[#This Row],[Bottom]],IF(Table_Styles[[#This Row],[Bottom Default]]&lt;&gt;"",Table_Styles[[#This Row],[Bottom Default]],""))</f>
        <v/>
      </c>
      <c r="BX44" s="16"/>
      <c r="BY44" s="16"/>
      <c r="BZ44" s="16" t="str">
        <f>IF(Table_Styles[[#This Row],[Left]]&lt;&gt;"",Table_Styles[[#This Row],[Left]],IF(Table_Styles[[#This Row],[Left Default]]&lt;&gt;"",Table_Styles[[#This Row],[Left Default]],""))</f>
        <v/>
      </c>
      <c r="CA44" s="51"/>
      <c r="CB44" s="18" t="str">
        <f>IF(AND(Table_Styles[[#This Row],[Selector]]&lt;&gt;"",Table_Styles[[#This Row],[Font Family Used]]&lt;&gt;"",Table_Styles[[#This Row],[Font Weight Used]]&lt;&gt;""),Table_Styles[[#This Row],[Font Family Used]]&amp;" "&amp;Table_Styles[[#This Row],[Font Weight Used]],"")</f>
        <v/>
      </c>
      <c r="CC44" s="18" t="str">
        <f ca="1">IF(AND(Table_Styles[[#This Row],[Selector]],COUNTIF(OFFSET(CC:CC,0,0,ROW()-1,1),"="&amp;Table_Styles[[#This Row],[Font]])=0),Table_Styles[[#This Row],[Font]],"")</f>
        <v/>
      </c>
      <c r="CD44" s="18" t="str">
        <f ca="1">IF(Table_Styles[[#This Row],[Unique Font]]&lt;&gt;"",
"{""fontFamily"":"""&amp;Table_Styles[[#This Row],[Font Family Used]]&amp;""",""fontWeight"":"&amp;Table_Styles[[#This Row],[Font Weight Used]]&amp;"}","")</f>
        <v/>
      </c>
      <c r="CE4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18px;top: -4px</v>
      </c>
      <c r="CF44" s="18" t="str">
        <f>IF(AND(Table_Styles[[#This Row],[Selector]]&lt;&gt;"", Table_Styles[[#This Row],[Config Properties]]&lt;&gt;""),
Table_Styles[[#This Row],[Selector]]&amp;" { "&amp;Table_Styles[[#This Row],[Config Properties]]&amp;" }","")</f>
        <v>formly-field label .btn-icon .sm { font-size: 18px;top: -4px }</v>
      </c>
      <c r="CG44" s="18" t="str">
        <f xml:space="preserve">
SUBSTITUTE(SUBSTITUTE(SUBSTITUTE(SUBSTITUTE(SUBSTITUTE(SUBSTITUTE(SUBSTITUTE(SUBSTITUTE(Table_Styles[[#This Row],[Config]],
" {","{"),
"{ ","{"),
" }","}"),
"} ","}"),
" ,",","),
", ",","),
" :",":"),
": ",":")</f>
        <v>formly-field label .btn-icon .sm{font-size:18px;top:-4px}</v>
      </c>
    </row>
    <row r="45" spans="2:85" ht="21" customHeight="1">
      <c r="B45" s="18" t="s">
        <v>755</v>
      </c>
      <c r="C45" s="39" t="s">
        <v>756</v>
      </c>
      <c r="D45" s="51"/>
      <c r="E45" s="36"/>
      <c r="F45" s="16" t="str">
        <f>IF(Table_Styles[[#This Row],[Font Family]]&lt;&gt;"",Table_Styles[[#This Row],[Font Family]],IF(Table_Styles[[#This Row],[Font Family Default]]&lt;&gt;"",Table_Styles[[#This Row],[Font Family Default]],""))</f>
        <v/>
      </c>
      <c r="G45" s="51"/>
      <c r="H45" s="38" t="s">
        <v>733</v>
      </c>
      <c r="I45" s="16" t="str">
        <f>IF(Table_Styles[[#This Row],[Font Size]]&lt;&gt;"",Table_Styles[[#This Row],[Font Size]],IF(Table_Styles[[#This Row],[Font Size Default]]&lt;&gt;"",Table_Styles[[#This Row],[Font Size Default]],""))</f>
        <v>25px</v>
      </c>
      <c r="J45" s="51"/>
      <c r="K45" s="36"/>
      <c r="L45" s="16" t="str">
        <f>IF(Table_Styles[[#This Row],[Font Weight]]&lt;&gt;"",Table_Styles[[#This Row],[Font Weight]],IF(Table_Styles[[#This Row],[Font Weight Default]]&lt;&gt;"",Table_Styles[[#This Row],[Font Weight Default]],""))</f>
        <v/>
      </c>
      <c r="M45" s="51"/>
      <c r="N45" s="36"/>
      <c r="O45" s="16" t="str">
        <f>IF(Table_Styles[[#This Row],[Colour]]&lt;&gt;"",Table_Styles[[#This Row],[Colour]],IF(Table_Styles[[#This Row],[Colour Default]]&lt;&gt;"",Table_Styles[[#This Row],[Colour Default]],""))</f>
        <v/>
      </c>
      <c r="P45" s="51"/>
      <c r="Q45" s="36"/>
      <c r="R45" s="16" t="str">
        <f>IF(Table_Styles[[#This Row],[Background]]&lt;&gt;"",Table_Styles[[#This Row],[Background]],IF(Table_Styles[[#This Row],[Background Default]]&lt;&gt;"",Table_Styles[[#This Row],[Background Default]],""))</f>
        <v/>
      </c>
      <c r="S45" s="51"/>
      <c r="T45" s="36"/>
      <c r="U45" s="16" t="str">
        <f>IF(Table_Styles[[#This Row],[Border]]&lt;&gt;"",Table_Styles[[#This Row],[Border]],IF(Table_Styles[[#This Row],[Border Default]]&lt;&gt;"",Table_Styles[[#This Row],[Border Default]],""))</f>
        <v/>
      </c>
      <c r="V45" s="36"/>
      <c r="W45" s="36"/>
      <c r="X45" s="16" t="str">
        <f>IF(Table_Styles[[#This Row],[Border Radius]]&lt;&gt;"",Table_Styles[[#This Row],[Border Radius]],IF(Table_Styles[[#This Row],[Border Radius Default]]&lt;&gt;"",Table_Styles[[#This Row],[Border Radius Default]],""))</f>
        <v/>
      </c>
      <c r="Y45" s="51"/>
      <c r="Z45" s="38"/>
      <c r="AA45" s="16" t="str">
        <f>IF(Table_Styles[[#This Row],[MT]]&lt;&gt;"",Table_Styles[[#This Row],[MT]],IF(Table_Styles[[#This Row],[MT Default]]&lt;&gt;"",Table_Styles[[#This Row],[MT Default]],""))</f>
        <v/>
      </c>
      <c r="AB45" s="51"/>
      <c r="AC45" s="36"/>
      <c r="AD45" s="16" t="str">
        <f>IF(Table_Styles[[#This Row],[MR]]&lt;&gt;"",Table_Styles[[#This Row],[MR]],IF(Table_Styles[[#This Row],[MR Default]]&lt;&gt;"",Table_Styles[[#This Row],[MR Default]],""))</f>
        <v/>
      </c>
      <c r="AE45" s="51"/>
      <c r="AF45" s="36"/>
      <c r="AG45" s="16" t="str">
        <f>IF(Table_Styles[[#This Row],[MB]]&lt;&gt;"",Table_Styles[[#This Row],[MB]],IF(Table_Styles[[#This Row],[MB Default]]&lt;&gt;"",Table_Styles[[#This Row],[MB Default]],""))</f>
        <v/>
      </c>
      <c r="AH45" s="51"/>
      <c r="AI45" s="36"/>
      <c r="AJ45" s="16" t="str">
        <f>IF(Table_Styles[[#This Row],[ML]]&lt;&gt;"",Table_Styles[[#This Row],[ML]],IF(Table_Styles[[#This Row],[ML Default]]&lt;&gt;"",Table_Styles[[#This Row],[ML Default]],""))</f>
        <v/>
      </c>
      <c r="AK45" s="51"/>
      <c r="AL45" s="36"/>
      <c r="AM45" s="16" t="str">
        <f>IF(Table_Styles[[#This Row],[PT]]&lt;&gt;"",Table_Styles[[#This Row],[PT]],IF(Table_Styles[[#This Row],[PT Default]]&lt;&gt;"",Table_Styles[[#This Row],[PT Default]],""))</f>
        <v/>
      </c>
      <c r="AN45" s="51"/>
      <c r="AO45" s="36"/>
      <c r="AP45" s="16" t="str">
        <f>IF(Table_Styles[[#This Row],[PR]]&lt;&gt;"",Table_Styles[[#This Row],[PR]],IF(Table_Styles[[#This Row],[PR Default]]&lt;&gt;"",Table_Styles[[#This Row],[PR Default]],""))</f>
        <v/>
      </c>
      <c r="AQ45" s="51"/>
      <c r="AR45" s="36"/>
      <c r="AS45" s="16" t="str">
        <f>IF(Table_Styles[[#This Row],[PB]]&lt;&gt;"",Table_Styles[[#This Row],[PB]],IF(Table_Styles[[#This Row],[PB Default]]&lt;&gt;"",Table_Styles[[#This Row],[PB Default]],""))</f>
        <v/>
      </c>
      <c r="AT45" s="51"/>
      <c r="AU45" s="36"/>
      <c r="AV45" s="16" t="str">
        <f>IF(Table_Styles[[#This Row],[PL]]&lt;&gt;"",Table_Styles[[#This Row],[PL]],IF(Table_Styles[[#This Row],[PL Default]]&lt;&gt;"",Table_Styles[[#This Row],[PL Default]],""))</f>
        <v/>
      </c>
      <c r="AW45" s="51"/>
      <c r="AX45" s="36"/>
      <c r="AY45" s="16" t="str">
        <f>IF(Table_Styles[[#This Row],[BT]]&lt;&gt;"",Table_Styles[[#This Row],[BT]],IF(Table_Styles[[#This Row],[BT Default]]&lt;&gt;"",Table_Styles[[#This Row],[BT Default]],""))</f>
        <v/>
      </c>
      <c r="AZ45" s="51"/>
      <c r="BA45" s="36"/>
      <c r="BB45" s="16" t="str">
        <f>IF(Table_Styles[[#This Row],[BR]]&lt;&gt;"",Table_Styles[[#This Row],[BR]],IF(Table_Styles[[#This Row],[BR Default]]&lt;&gt;"",Table_Styles[[#This Row],[BR Default]],""))</f>
        <v/>
      </c>
      <c r="BC45" s="51"/>
      <c r="BD45" s="36"/>
      <c r="BE45" s="16" t="str">
        <f>IF(Table_Styles[[#This Row],[BB]]&lt;&gt;"",Table_Styles[[#This Row],[BB]],IF(Table_Styles[[#This Row],[BB Default]]&lt;&gt;"",Table_Styles[[#This Row],[BB Default]],""))</f>
        <v/>
      </c>
      <c r="BF45" s="51"/>
      <c r="BG45" s="36"/>
      <c r="BH45" s="16" t="str">
        <f>IF(Table_Styles[[#This Row],[BL]]&lt;&gt;"",Table_Styles[[#This Row],[BL]],IF(Table_Styles[[#This Row],[BL Default]]&lt;&gt;"",Table_Styles[[#This Row],[BL Default]],""))</f>
        <v/>
      </c>
      <c r="BI45" s="36"/>
      <c r="BJ45" s="36"/>
      <c r="BK45" s="16" t="str">
        <f>IF(Table_Styles[[#This Row],[Width]]&lt;&gt;"",Table_Styles[[#This Row],[Width]],IF(Table_Styles[[#This Row],[Width Default]]&lt;&gt;"",Table_Styles[[#This Row],[Width Default]],""))</f>
        <v/>
      </c>
      <c r="BL45" s="36"/>
      <c r="BM45" s="36"/>
      <c r="BN45" s="16" t="str">
        <f>IF(Table_Styles[[#This Row],[Height]]&lt;&gt;"",Table_Styles[[#This Row],[Height]],IF(Table_Styles[[#This Row],[Height Default]]&lt;&gt;"",Table_Styles[[#This Row],[Height Default]],""))</f>
        <v/>
      </c>
      <c r="BO45" s="16"/>
      <c r="BP45" s="38" t="s">
        <v>757</v>
      </c>
      <c r="BQ45" s="16" t="str">
        <f>IF(Table_Styles[[#This Row],[Top]]&lt;&gt;"",Table_Styles[[#This Row],[Top]],IF(Table_Styles[[#This Row],[Top Default]]&lt;&gt;"",Table_Styles[[#This Row],[Top Default]],""))</f>
        <v>-2px</v>
      </c>
      <c r="BR45" s="16"/>
      <c r="BS45" s="16"/>
      <c r="BT45" s="16" t="str">
        <f>IF(Table_Styles[[#This Row],[Right]]&lt;&gt;"",Table_Styles[[#This Row],[Right]],IF(Table_Styles[[#This Row],[Right Default]]&lt;&gt;"",Table_Styles[[#This Row],[Right Default]],""))</f>
        <v/>
      </c>
      <c r="BU45" s="16"/>
      <c r="BV45" s="16"/>
      <c r="BW45" s="16" t="str">
        <f>IF(Table_Styles[[#This Row],[Bottom]]&lt;&gt;"",Table_Styles[[#This Row],[Bottom]],IF(Table_Styles[[#This Row],[Bottom Default]]&lt;&gt;"",Table_Styles[[#This Row],[Bottom Default]],""))</f>
        <v/>
      </c>
      <c r="BX45" s="16"/>
      <c r="BY45" s="16"/>
      <c r="BZ45" s="16" t="str">
        <f>IF(Table_Styles[[#This Row],[Left]]&lt;&gt;"",Table_Styles[[#This Row],[Left]],IF(Table_Styles[[#This Row],[Left Default]]&lt;&gt;"",Table_Styles[[#This Row],[Left Default]],""))</f>
        <v/>
      </c>
      <c r="CA45" s="51"/>
      <c r="CB45" s="18" t="str">
        <f>IF(AND(Table_Styles[[#This Row],[Selector]]&lt;&gt;"",Table_Styles[[#This Row],[Font Family Used]]&lt;&gt;"",Table_Styles[[#This Row],[Font Weight Used]]&lt;&gt;""),Table_Styles[[#This Row],[Font Family Used]]&amp;" "&amp;Table_Styles[[#This Row],[Font Weight Used]],"")</f>
        <v/>
      </c>
      <c r="CC45" s="18" t="str">
        <f ca="1">IF(AND(Table_Styles[[#This Row],[Selector]],COUNTIF(OFFSET(CC:CC,0,0,ROW()-1,1),"="&amp;Table_Styles[[#This Row],[Font]])=0),Table_Styles[[#This Row],[Font]],"")</f>
        <v/>
      </c>
      <c r="CD45" s="18" t="str">
        <f ca="1">IF(Table_Styles[[#This Row],[Unique Font]]&lt;&gt;"",
"{""fontFamily"":"""&amp;Table_Styles[[#This Row],[Font Family Used]]&amp;""",""fontWeight"":"&amp;Table_Styles[[#This Row],[Font Weight Used]]&amp;"}","")</f>
        <v/>
      </c>
      <c r="CE4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25px;top: -2px</v>
      </c>
      <c r="CF45" s="18" t="str">
        <f>IF(AND(Table_Styles[[#This Row],[Selector]]&lt;&gt;"", Table_Styles[[#This Row],[Config Properties]]&lt;&gt;""),
Table_Styles[[#This Row],[Selector]]&amp;" { "&amp;Table_Styles[[#This Row],[Config Properties]]&amp;" }","")</f>
        <v>formly-field label .btn-icon .md { font-size: 25px;top: -2px }</v>
      </c>
      <c r="CG45" s="18" t="str">
        <f xml:space="preserve">
SUBSTITUTE(SUBSTITUTE(SUBSTITUTE(SUBSTITUTE(SUBSTITUTE(SUBSTITUTE(SUBSTITUTE(SUBSTITUTE(Table_Styles[[#This Row],[Config]],
" {","{"),
"{ ","{"),
" }","}"),
"} ","}"),
" ,",","),
", ",","),
" :",":"),
": ",":")</f>
        <v>formly-field label .btn-icon .md{font-size:25px;top:-2px}</v>
      </c>
    </row>
    <row r="46" spans="2:85" ht="21" customHeight="1">
      <c r="B46" s="18" t="s">
        <v>758</v>
      </c>
      <c r="C46" s="39" t="s">
        <v>759</v>
      </c>
      <c r="D46" s="51"/>
      <c r="E46" s="36"/>
      <c r="F46" s="16" t="str">
        <f>IF(Table_Styles[[#This Row],[Font Family]]&lt;&gt;"",Table_Styles[[#This Row],[Font Family]],IF(Table_Styles[[#This Row],[Font Family Default]]&lt;&gt;"",Table_Styles[[#This Row],[Font Family Default]],""))</f>
        <v/>
      </c>
      <c r="G46" s="51"/>
      <c r="H46" s="38" t="s">
        <v>666</v>
      </c>
      <c r="I46" s="16" t="str">
        <f>IF(Table_Styles[[#This Row],[Font Size]]&lt;&gt;"",Table_Styles[[#This Row],[Font Size]],IF(Table_Styles[[#This Row],[Font Size Default]]&lt;&gt;"",Table_Styles[[#This Row],[Font Size Default]],""))</f>
        <v>30px</v>
      </c>
      <c r="J46" s="51"/>
      <c r="K46" s="36"/>
      <c r="L46" s="16" t="str">
        <f>IF(Table_Styles[[#This Row],[Font Weight]]&lt;&gt;"",Table_Styles[[#This Row],[Font Weight]],IF(Table_Styles[[#This Row],[Font Weight Default]]&lt;&gt;"",Table_Styles[[#This Row],[Font Weight Default]],""))</f>
        <v/>
      </c>
      <c r="M46" s="51"/>
      <c r="N46" s="36"/>
      <c r="O46" s="16" t="str">
        <f>IF(Table_Styles[[#This Row],[Colour]]&lt;&gt;"",Table_Styles[[#This Row],[Colour]],IF(Table_Styles[[#This Row],[Colour Default]]&lt;&gt;"",Table_Styles[[#This Row],[Colour Default]],""))</f>
        <v/>
      </c>
      <c r="P46" s="51"/>
      <c r="Q46" s="36"/>
      <c r="R46" s="16" t="str">
        <f>IF(Table_Styles[[#This Row],[Background]]&lt;&gt;"",Table_Styles[[#This Row],[Background]],IF(Table_Styles[[#This Row],[Background Default]]&lt;&gt;"",Table_Styles[[#This Row],[Background Default]],""))</f>
        <v/>
      </c>
      <c r="S46" s="51"/>
      <c r="T46" s="36"/>
      <c r="U46" s="16" t="str">
        <f>IF(Table_Styles[[#This Row],[Border]]&lt;&gt;"",Table_Styles[[#This Row],[Border]],IF(Table_Styles[[#This Row],[Border Default]]&lt;&gt;"",Table_Styles[[#This Row],[Border Default]],""))</f>
        <v/>
      </c>
      <c r="V46" s="36"/>
      <c r="W46" s="36"/>
      <c r="X46" s="16" t="str">
        <f>IF(Table_Styles[[#This Row],[Border Radius]]&lt;&gt;"",Table_Styles[[#This Row],[Border Radius]],IF(Table_Styles[[#This Row],[Border Radius Default]]&lt;&gt;"",Table_Styles[[#This Row],[Border Radius Default]],""))</f>
        <v/>
      </c>
      <c r="Y46" s="51"/>
      <c r="Z46" s="38"/>
      <c r="AA46" s="16" t="str">
        <f>IF(Table_Styles[[#This Row],[MT]]&lt;&gt;"",Table_Styles[[#This Row],[MT]],IF(Table_Styles[[#This Row],[MT Default]]&lt;&gt;"",Table_Styles[[#This Row],[MT Default]],""))</f>
        <v/>
      </c>
      <c r="AB46" s="51"/>
      <c r="AC46" s="36"/>
      <c r="AD46" s="16" t="str">
        <f>IF(Table_Styles[[#This Row],[MR]]&lt;&gt;"",Table_Styles[[#This Row],[MR]],IF(Table_Styles[[#This Row],[MR Default]]&lt;&gt;"",Table_Styles[[#This Row],[MR Default]],""))</f>
        <v/>
      </c>
      <c r="AE46" s="51"/>
      <c r="AF46" s="36"/>
      <c r="AG46" s="16" t="str">
        <f>IF(Table_Styles[[#This Row],[MB]]&lt;&gt;"",Table_Styles[[#This Row],[MB]],IF(Table_Styles[[#This Row],[MB Default]]&lt;&gt;"",Table_Styles[[#This Row],[MB Default]],""))</f>
        <v/>
      </c>
      <c r="AH46" s="51"/>
      <c r="AI46" s="36"/>
      <c r="AJ46" s="16" t="str">
        <f>IF(Table_Styles[[#This Row],[ML]]&lt;&gt;"",Table_Styles[[#This Row],[ML]],IF(Table_Styles[[#This Row],[ML Default]]&lt;&gt;"",Table_Styles[[#This Row],[ML Default]],""))</f>
        <v/>
      </c>
      <c r="AK46" s="51"/>
      <c r="AL46" s="36"/>
      <c r="AM46" s="16" t="str">
        <f>IF(Table_Styles[[#This Row],[PT]]&lt;&gt;"",Table_Styles[[#This Row],[PT]],IF(Table_Styles[[#This Row],[PT Default]]&lt;&gt;"",Table_Styles[[#This Row],[PT Default]],""))</f>
        <v/>
      </c>
      <c r="AN46" s="51"/>
      <c r="AO46" s="36"/>
      <c r="AP46" s="16" t="str">
        <f>IF(Table_Styles[[#This Row],[PR]]&lt;&gt;"",Table_Styles[[#This Row],[PR]],IF(Table_Styles[[#This Row],[PR Default]]&lt;&gt;"",Table_Styles[[#This Row],[PR Default]],""))</f>
        <v/>
      </c>
      <c r="AQ46" s="51"/>
      <c r="AR46" s="36"/>
      <c r="AS46" s="16" t="str">
        <f>IF(Table_Styles[[#This Row],[PB]]&lt;&gt;"",Table_Styles[[#This Row],[PB]],IF(Table_Styles[[#This Row],[PB Default]]&lt;&gt;"",Table_Styles[[#This Row],[PB Default]],""))</f>
        <v/>
      </c>
      <c r="AT46" s="51"/>
      <c r="AU46" s="36"/>
      <c r="AV46" s="16" t="str">
        <f>IF(Table_Styles[[#This Row],[PL]]&lt;&gt;"",Table_Styles[[#This Row],[PL]],IF(Table_Styles[[#This Row],[PL Default]]&lt;&gt;"",Table_Styles[[#This Row],[PL Default]],""))</f>
        <v/>
      </c>
      <c r="AW46" s="51"/>
      <c r="AX46" s="36"/>
      <c r="AY46" s="16" t="str">
        <f>IF(Table_Styles[[#This Row],[BT]]&lt;&gt;"",Table_Styles[[#This Row],[BT]],IF(Table_Styles[[#This Row],[BT Default]]&lt;&gt;"",Table_Styles[[#This Row],[BT Default]],""))</f>
        <v/>
      </c>
      <c r="AZ46" s="51"/>
      <c r="BA46" s="36"/>
      <c r="BB46" s="16" t="str">
        <f>IF(Table_Styles[[#This Row],[BR]]&lt;&gt;"",Table_Styles[[#This Row],[BR]],IF(Table_Styles[[#This Row],[BR Default]]&lt;&gt;"",Table_Styles[[#This Row],[BR Default]],""))</f>
        <v/>
      </c>
      <c r="BC46" s="51"/>
      <c r="BD46" s="36"/>
      <c r="BE46" s="16" t="str">
        <f>IF(Table_Styles[[#This Row],[BB]]&lt;&gt;"",Table_Styles[[#This Row],[BB]],IF(Table_Styles[[#This Row],[BB Default]]&lt;&gt;"",Table_Styles[[#This Row],[BB Default]],""))</f>
        <v/>
      </c>
      <c r="BF46" s="51"/>
      <c r="BG46" s="36"/>
      <c r="BH46" s="16" t="str">
        <f>IF(Table_Styles[[#This Row],[BL]]&lt;&gt;"",Table_Styles[[#This Row],[BL]],IF(Table_Styles[[#This Row],[BL Default]]&lt;&gt;"",Table_Styles[[#This Row],[BL Default]],""))</f>
        <v/>
      </c>
      <c r="BI46" s="36"/>
      <c r="BJ46" s="36"/>
      <c r="BK46" s="16" t="str">
        <f>IF(Table_Styles[[#This Row],[Width]]&lt;&gt;"",Table_Styles[[#This Row],[Width]],IF(Table_Styles[[#This Row],[Width Default]]&lt;&gt;"",Table_Styles[[#This Row],[Width Default]],""))</f>
        <v/>
      </c>
      <c r="BL46" s="36"/>
      <c r="BM46" s="36"/>
      <c r="BN46" s="16" t="str">
        <f>IF(Table_Styles[[#This Row],[Height]]&lt;&gt;"",Table_Styles[[#This Row],[Height]],IF(Table_Styles[[#This Row],[Height Default]]&lt;&gt;"",Table_Styles[[#This Row],[Height Default]],""))</f>
        <v/>
      </c>
      <c r="BO46" s="16"/>
      <c r="BP46" s="36"/>
      <c r="BQ46" s="16" t="str">
        <f>IF(Table_Styles[[#This Row],[Top]]&lt;&gt;"",Table_Styles[[#This Row],[Top]],IF(Table_Styles[[#This Row],[Top Default]]&lt;&gt;"",Table_Styles[[#This Row],[Top Default]],""))</f>
        <v/>
      </c>
      <c r="BR46" s="16"/>
      <c r="BS46" s="16"/>
      <c r="BT46" s="16" t="str">
        <f>IF(Table_Styles[[#This Row],[Right]]&lt;&gt;"",Table_Styles[[#This Row],[Right]],IF(Table_Styles[[#This Row],[Right Default]]&lt;&gt;"",Table_Styles[[#This Row],[Right Default]],""))</f>
        <v/>
      </c>
      <c r="BU46" s="16"/>
      <c r="BV46" s="16"/>
      <c r="BW46" s="16" t="str">
        <f>IF(Table_Styles[[#This Row],[Bottom]]&lt;&gt;"",Table_Styles[[#This Row],[Bottom]],IF(Table_Styles[[#This Row],[Bottom Default]]&lt;&gt;"",Table_Styles[[#This Row],[Bottom Default]],""))</f>
        <v/>
      </c>
      <c r="BX46" s="16"/>
      <c r="BY46" s="16"/>
      <c r="BZ46" s="16" t="str">
        <f>IF(Table_Styles[[#This Row],[Left]]&lt;&gt;"",Table_Styles[[#This Row],[Left]],IF(Table_Styles[[#This Row],[Left Default]]&lt;&gt;"",Table_Styles[[#This Row],[Left Default]],""))</f>
        <v/>
      </c>
      <c r="CA46" s="51"/>
      <c r="CB46" s="18" t="str">
        <f>IF(AND(Table_Styles[[#This Row],[Selector]]&lt;&gt;"",Table_Styles[[#This Row],[Font Family Used]]&lt;&gt;"",Table_Styles[[#This Row],[Font Weight Used]]&lt;&gt;""),Table_Styles[[#This Row],[Font Family Used]]&amp;" "&amp;Table_Styles[[#This Row],[Font Weight Used]],"")</f>
        <v/>
      </c>
      <c r="CC46" s="18" t="str">
        <f ca="1">IF(AND(Table_Styles[[#This Row],[Selector]],COUNTIF(OFFSET(CC:CC,0,0,ROW()-1,1),"="&amp;Table_Styles[[#This Row],[Font]])=0),Table_Styles[[#This Row],[Font]],"")</f>
        <v/>
      </c>
      <c r="CD46" s="18" t="str">
        <f ca="1">IF(Table_Styles[[#This Row],[Unique Font]]&lt;&gt;"",
"{""fontFamily"":"""&amp;Table_Styles[[#This Row],[Font Family Used]]&amp;""",""fontWeight"":"&amp;Table_Styles[[#This Row],[Font Weight Used]]&amp;"}","")</f>
        <v/>
      </c>
      <c r="CE4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30px</v>
      </c>
      <c r="CF46" s="18" t="str">
        <f>IF(AND(Table_Styles[[#This Row],[Selector]]&lt;&gt;"", Table_Styles[[#This Row],[Config Properties]]&lt;&gt;""),
Table_Styles[[#This Row],[Selector]]&amp;" { "&amp;Table_Styles[[#This Row],[Config Properties]]&amp;" }","")</f>
        <v>formly-field label .btn-icon .lg { font-size: 30px }</v>
      </c>
      <c r="CG46" s="18" t="str">
        <f xml:space="preserve">
SUBSTITUTE(SUBSTITUTE(SUBSTITUTE(SUBSTITUTE(SUBSTITUTE(SUBSTITUTE(SUBSTITUTE(SUBSTITUTE(Table_Styles[[#This Row],[Config]],
" {","{"),
"{ ","{"),
" }","}"),
"} ","}"),
" ,",","),
", ",","),
" :",":"),
": ",":")</f>
        <v>formly-field label .btn-icon .lg{font-size:30px}</v>
      </c>
    </row>
    <row r="47" spans="2:85" ht="21" customHeight="1" thickBot="1">
      <c r="B47" s="56" t="s">
        <v>760</v>
      </c>
      <c r="C47" s="56"/>
      <c r="D47" s="64"/>
      <c r="E47" s="64"/>
      <c r="F47" s="56" t="str">
        <f>IF(Table_Styles[[#This Row],[Font Family]]&lt;&gt;"",Table_Styles[[#This Row],[Font Family]],IF(Table_Styles[[#This Row],[Font Family Default]]&lt;&gt;"",Table_Styles[[#This Row],[Font Family Default]],""))</f>
        <v/>
      </c>
      <c r="G47" s="64"/>
      <c r="H47" s="64"/>
      <c r="I47" s="56" t="str">
        <f>IF(Table_Styles[[#This Row],[Font Size]]&lt;&gt;"",Table_Styles[[#This Row],[Font Size]],IF(Table_Styles[[#This Row],[Font Size Default]]&lt;&gt;"",Table_Styles[[#This Row],[Font Size Default]],""))</f>
        <v/>
      </c>
      <c r="J47" s="64"/>
      <c r="K47" s="64"/>
      <c r="L47" s="56" t="str">
        <f>IF(Table_Styles[[#This Row],[Font Weight]]&lt;&gt;"",Table_Styles[[#This Row],[Font Weight]],IF(Table_Styles[[#This Row],[Font Weight Default]]&lt;&gt;"",Table_Styles[[#This Row],[Font Weight Default]],""))</f>
        <v/>
      </c>
      <c r="M47" s="64"/>
      <c r="N47" s="64"/>
      <c r="O47" s="56" t="str">
        <f>IF(Table_Styles[[#This Row],[Colour]]&lt;&gt;"",Table_Styles[[#This Row],[Colour]],IF(Table_Styles[[#This Row],[Colour Default]]&lt;&gt;"",Table_Styles[[#This Row],[Colour Default]],""))</f>
        <v/>
      </c>
      <c r="P47" s="64"/>
      <c r="Q47" s="64"/>
      <c r="R47" s="56" t="str">
        <f>IF(Table_Styles[[#This Row],[Background]]&lt;&gt;"",Table_Styles[[#This Row],[Background]],IF(Table_Styles[[#This Row],[Background Default]]&lt;&gt;"",Table_Styles[[#This Row],[Background Default]],""))</f>
        <v/>
      </c>
      <c r="S47" s="64"/>
      <c r="T47" s="64"/>
      <c r="U47" s="56" t="str">
        <f>IF(Table_Styles[[#This Row],[Border]]&lt;&gt;"",Table_Styles[[#This Row],[Border]],IF(Table_Styles[[#This Row],[Border Default]]&lt;&gt;"",Table_Styles[[#This Row],[Border Default]],""))</f>
        <v/>
      </c>
      <c r="V47" s="64"/>
      <c r="W47" s="64"/>
      <c r="X47" s="56" t="str">
        <f>IF(Table_Styles[[#This Row],[Border Radius]]&lt;&gt;"",Table_Styles[[#This Row],[Border Radius]],IF(Table_Styles[[#This Row],[Border Radius Default]]&lt;&gt;"",Table_Styles[[#This Row],[Border Radius Default]],""))</f>
        <v/>
      </c>
      <c r="Y47" s="64"/>
      <c r="Z47" s="64"/>
      <c r="AA47" s="56" t="str">
        <f>IF(Table_Styles[[#This Row],[MT]]&lt;&gt;"",Table_Styles[[#This Row],[MT]],IF(Table_Styles[[#This Row],[MT Default]]&lt;&gt;"",Table_Styles[[#This Row],[MT Default]],""))</f>
        <v/>
      </c>
      <c r="AB47" s="64"/>
      <c r="AC47" s="64"/>
      <c r="AD47" s="56" t="str">
        <f>IF(Table_Styles[[#This Row],[MR]]&lt;&gt;"",Table_Styles[[#This Row],[MR]],IF(Table_Styles[[#This Row],[MR Default]]&lt;&gt;"",Table_Styles[[#This Row],[MR Default]],""))</f>
        <v/>
      </c>
      <c r="AE47" s="64"/>
      <c r="AF47" s="64"/>
      <c r="AG47" s="56" t="str">
        <f>IF(Table_Styles[[#This Row],[MB]]&lt;&gt;"",Table_Styles[[#This Row],[MB]],IF(Table_Styles[[#This Row],[MB Default]]&lt;&gt;"",Table_Styles[[#This Row],[MB Default]],""))</f>
        <v/>
      </c>
      <c r="AH47" s="64"/>
      <c r="AI47" s="64"/>
      <c r="AJ47" s="56" t="str">
        <f>IF(Table_Styles[[#This Row],[ML]]&lt;&gt;"",Table_Styles[[#This Row],[ML]],IF(Table_Styles[[#This Row],[ML Default]]&lt;&gt;"",Table_Styles[[#This Row],[ML Default]],""))</f>
        <v/>
      </c>
      <c r="AK47" s="64"/>
      <c r="AL47" s="64"/>
      <c r="AM47" s="56" t="str">
        <f>IF(Table_Styles[[#This Row],[PT]]&lt;&gt;"",Table_Styles[[#This Row],[PT]],IF(Table_Styles[[#This Row],[PT Default]]&lt;&gt;"",Table_Styles[[#This Row],[PT Default]],""))</f>
        <v/>
      </c>
      <c r="AN47" s="64"/>
      <c r="AO47" s="64"/>
      <c r="AP47" s="56" t="str">
        <f>IF(Table_Styles[[#This Row],[PR]]&lt;&gt;"",Table_Styles[[#This Row],[PR]],IF(Table_Styles[[#This Row],[PR Default]]&lt;&gt;"",Table_Styles[[#This Row],[PR Default]],""))</f>
        <v/>
      </c>
      <c r="AQ47" s="64"/>
      <c r="AR47" s="64"/>
      <c r="AS47" s="56" t="str">
        <f>IF(Table_Styles[[#This Row],[PB]]&lt;&gt;"",Table_Styles[[#This Row],[PB]],IF(Table_Styles[[#This Row],[PB Default]]&lt;&gt;"",Table_Styles[[#This Row],[PB Default]],""))</f>
        <v/>
      </c>
      <c r="AT47" s="64"/>
      <c r="AU47" s="64"/>
      <c r="AV47" s="56" t="str">
        <f>IF(Table_Styles[[#This Row],[PL]]&lt;&gt;"",Table_Styles[[#This Row],[PL]],IF(Table_Styles[[#This Row],[PL Default]]&lt;&gt;"",Table_Styles[[#This Row],[PL Default]],""))</f>
        <v/>
      </c>
      <c r="AW47" s="64"/>
      <c r="AX47" s="64"/>
      <c r="AY47" s="56" t="str">
        <f>IF(Table_Styles[[#This Row],[BT]]&lt;&gt;"",Table_Styles[[#This Row],[BT]],IF(Table_Styles[[#This Row],[BT Default]]&lt;&gt;"",Table_Styles[[#This Row],[BT Default]],""))</f>
        <v/>
      </c>
      <c r="AZ47" s="64"/>
      <c r="BA47" s="64"/>
      <c r="BB47" s="56" t="str">
        <f>IF(Table_Styles[[#This Row],[BR]]&lt;&gt;"",Table_Styles[[#This Row],[BR]],IF(Table_Styles[[#This Row],[BR Default]]&lt;&gt;"",Table_Styles[[#This Row],[BR Default]],""))</f>
        <v/>
      </c>
      <c r="BC47" s="64"/>
      <c r="BD47" s="64"/>
      <c r="BE47" s="56" t="str">
        <f>IF(Table_Styles[[#This Row],[BB]]&lt;&gt;"",Table_Styles[[#This Row],[BB]],IF(Table_Styles[[#This Row],[BB Default]]&lt;&gt;"",Table_Styles[[#This Row],[BB Default]],""))</f>
        <v/>
      </c>
      <c r="BF47" s="64"/>
      <c r="BG47" s="64"/>
      <c r="BH47" s="56" t="str">
        <f>IF(Table_Styles[[#This Row],[BL]]&lt;&gt;"",Table_Styles[[#This Row],[BL]],IF(Table_Styles[[#This Row],[BL Default]]&lt;&gt;"",Table_Styles[[#This Row],[BL Default]],""))</f>
        <v/>
      </c>
      <c r="BI47" s="64"/>
      <c r="BJ47" s="64"/>
      <c r="BK47" s="56" t="str">
        <f>IF(Table_Styles[[#This Row],[Width]]&lt;&gt;"",Table_Styles[[#This Row],[Width]],IF(Table_Styles[[#This Row],[Width Default]]&lt;&gt;"",Table_Styles[[#This Row],[Width Default]],""))</f>
        <v/>
      </c>
      <c r="BL47" s="64"/>
      <c r="BM47" s="64"/>
      <c r="BN47" s="56" t="str">
        <f>IF(Table_Styles[[#This Row],[Height]]&lt;&gt;"",Table_Styles[[#This Row],[Height]],IF(Table_Styles[[#This Row],[Height Default]]&lt;&gt;"",Table_Styles[[#This Row],[Height Default]],""))</f>
        <v/>
      </c>
      <c r="BO47" s="56"/>
      <c r="BP47" s="56"/>
      <c r="BQ47" s="56" t="str">
        <f>IF(Table_Styles[[#This Row],[Top]]&lt;&gt;"",Table_Styles[[#This Row],[Top]],IF(Table_Styles[[#This Row],[Top Default]]&lt;&gt;"",Table_Styles[[#This Row],[Top Default]],""))</f>
        <v/>
      </c>
      <c r="BR47" s="56"/>
      <c r="BS47" s="56"/>
      <c r="BT47" s="56" t="str">
        <f>IF(Table_Styles[[#This Row],[Right]]&lt;&gt;"",Table_Styles[[#This Row],[Right]],IF(Table_Styles[[#This Row],[Right Default]]&lt;&gt;"",Table_Styles[[#This Row],[Right Default]],""))</f>
        <v/>
      </c>
      <c r="BU47" s="56"/>
      <c r="BV47" s="56"/>
      <c r="BW47" s="56" t="str">
        <f>IF(Table_Styles[[#This Row],[Bottom]]&lt;&gt;"",Table_Styles[[#This Row],[Bottom]],IF(Table_Styles[[#This Row],[Bottom Default]]&lt;&gt;"",Table_Styles[[#This Row],[Bottom Default]],""))</f>
        <v/>
      </c>
      <c r="BX47" s="56"/>
      <c r="BY47" s="56"/>
      <c r="BZ47" s="56" t="str">
        <f>IF(Table_Styles[[#This Row],[Left]]&lt;&gt;"",Table_Styles[[#This Row],[Left]],IF(Table_Styles[[#This Row],[Left Default]]&lt;&gt;"",Table_Styles[[#This Row],[Left Default]],""))</f>
        <v/>
      </c>
      <c r="CA47" s="64"/>
      <c r="CB47" s="56" t="str">
        <f>IF(AND(Table_Styles[[#This Row],[Selector]]&lt;&gt;"",Table_Styles[[#This Row],[Font Family Used]]&lt;&gt;"",Table_Styles[[#This Row],[Font Weight Used]]&lt;&gt;""),Table_Styles[[#This Row],[Font Family Used]]&amp;" "&amp;Table_Styles[[#This Row],[Font Weight Used]],"")</f>
        <v/>
      </c>
      <c r="CC47" s="56" t="str">
        <f ca="1">IF(AND(Table_Styles[[#This Row],[Selector]],COUNTIF(OFFSET(CC:CC,0,0,ROW()-1,1),"="&amp;Table_Styles[[#This Row],[Font]])=0),Table_Styles[[#This Row],[Font]],"")</f>
        <v/>
      </c>
      <c r="CD47" s="56" t="str">
        <f ca="1">IF(Table_Styles[[#This Row],[Unique Font]]&lt;&gt;"",
"{""fontFamily"":"""&amp;Table_Styles[[#This Row],[Font Family Used]]&amp;""",""fontWeight"":"&amp;Table_Styles[[#This Row],[Font Weight Used]]&amp;"}","")</f>
        <v/>
      </c>
      <c r="CE47"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47" s="56" t="str">
        <f>IF(AND(Table_Styles[[#This Row],[Selector]]&lt;&gt;"", Table_Styles[[#This Row],[Config Properties]]&lt;&gt;""),
Table_Styles[[#This Row],[Selector]]&amp;" { "&amp;Table_Styles[[#This Row],[Config Properties]]&amp;" }","")</f>
        <v/>
      </c>
      <c r="CG47" s="56" t="str">
        <f xml:space="preserve">
SUBSTITUTE(SUBSTITUTE(SUBSTITUTE(SUBSTITUTE(SUBSTITUTE(SUBSTITUTE(SUBSTITUTE(SUBSTITUTE(Table_Styles[[#This Row],[Config]],
" {","{"),
"{ ","{"),
" }","}"),
"} ","}"),
" ,",","),
", ",","),
" :",":"),
": ",":")</f>
        <v/>
      </c>
    </row>
    <row r="48" spans="2:85" ht="21" customHeight="1">
      <c r="B48" s="18" t="s">
        <v>761</v>
      </c>
      <c r="C48" s="39" t="s">
        <v>762</v>
      </c>
      <c r="D48" s="36"/>
      <c r="E48" s="36"/>
      <c r="F48" s="16" t="str">
        <f>IF(Table_Styles[[#This Row],[Font Family]]&lt;&gt;"",Table_Styles[[#This Row],[Font Family]],IF(Table_Styles[[#This Row],[Font Family Default]]&lt;&gt;"",Table_Styles[[#This Row],[Font Family Default]],""))</f>
        <v/>
      </c>
      <c r="G48" s="36"/>
      <c r="H48" s="38"/>
      <c r="I48" s="16" t="str">
        <f>IF(Table_Styles[[#This Row],[Font Size]]&lt;&gt;"",Table_Styles[[#This Row],[Font Size]],IF(Table_Styles[[#This Row],[Font Size Default]]&lt;&gt;"",Table_Styles[[#This Row],[Font Size Default]],""))</f>
        <v/>
      </c>
      <c r="J48" s="36"/>
      <c r="K48" s="36"/>
      <c r="L48" s="16" t="str">
        <f>IF(Table_Styles[[#This Row],[Font Weight]]&lt;&gt;"",Table_Styles[[#This Row],[Font Weight]],IF(Table_Styles[[#This Row],[Font Weight Default]]&lt;&gt;"",Table_Styles[[#This Row],[Font Weight Default]],""))</f>
        <v/>
      </c>
      <c r="M48" s="36"/>
      <c r="N48" s="36"/>
      <c r="O48" s="16" t="str">
        <f>IF(Table_Styles[[#This Row],[Colour]]&lt;&gt;"",Table_Styles[[#This Row],[Colour]],IF(Table_Styles[[#This Row],[Colour Default]]&lt;&gt;"",Table_Styles[[#This Row],[Colour Default]],""))</f>
        <v/>
      </c>
      <c r="P48" s="36"/>
      <c r="Q48" s="36"/>
      <c r="R48" s="16" t="str">
        <f>IF(Table_Styles[[#This Row],[Background]]&lt;&gt;"",Table_Styles[[#This Row],[Background]],IF(Table_Styles[[#This Row],[Background Default]]&lt;&gt;"",Table_Styles[[#This Row],[Background Default]],""))</f>
        <v/>
      </c>
      <c r="S48" s="36"/>
      <c r="T48" s="36"/>
      <c r="U48" s="16" t="str">
        <f>IF(Table_Styles[[#This Row],[Border]]&lt;&gt;"",Table_Styles[[#This Row],[Border]],IF(Table_Styles[[#This Row],[Border Default]]&lt;&gt;"",Table_Styles[[#This Row],[Border Default]],""))</f>
        <v/>
      </c>
      <c r="V48" s="36"/>
      <c r="W48" s="36"/>
      <c r="X48" s="16" t="str">
        <f>IF(Table_Styles[[#This Row],[Border Radius]]&lt;&gt;"",Table_Styles[[#This Row],[Border Radius]],IF(Table_Styles[[#This Row],[Border Radius Default]]&lt;&gt;"",Table_Styles[[#This Row],[Border Radius Default]],""))</f>
        <v/>
      </c>
      <c r="Y48" s="36"/>
      <c r="Z48" s="38" t="s">
        <v>666</v>
      </c>
      <c r="AA48" s="16" t="str">
        <f>IF(Table_Styles[[#This Row],[MT]]&lt;&gt;"",Table_Styles[[#This Row],[MT]],IF(Table_Styles[[#This Row],[MT Default]]&lt;&gt;"",Table_Styles[[#This Row],[MT Default]],""))</f>
        <v>30px</v>
      </c>
      <c r="AB48" s="36"/>
      <c r="AC48" s="36"/>
      <c r="AD48" s="16" t="str">
        <f>IF(Table_Styles[[#This Row],[MR]]&lt;&gt;"",Table_Styles[[#This Row],[MR]],IF(Table_Styles[[#This Row],[MR Default]]&lt;&gt;"",Table_Styles[[#This Row],[MR Default]],""))</f>
        <v/>
      </c>
      <c r="AE48" s="36"/>
      <c r="AF48" s="36"/>
      <c r="AG48" s="16" t="str">
        <f>IF(Table_Styles[[#This Row],[MB]]&lt;&gt;"",Table_Styles[[#This Row],[MB]],IF(Table_Styles[[#This Row],[MB Default]]&lt;&gt;"",Table_Styles[[#This Row],[MB Default]],""))</f>
        <v/>
      </c>
      <c r="AH48" s="36"/>
      <c r="AI48" s="36"/>
      <c r="AJ48" s="16" t="str">
        <f>IF(Table_Styles[[#This Row],[ML]]&lt;&gt;"",Table_Styles[[#This Row],[ML]],IF(Table_Styles[[#This Row],[ML Default]]&lt;&gt;"",Table_Styles[[#This Row],[ML Default]],""))</f>
        <v/>
      </c>
      <c r="AK48" s="36"/>
      <c r="AL48" s="36"/>
      <c r="AM48" s="16" t="str">
        <f>IF(Table_Styles[[#This Row],[PT]]&lt;&gt;"",Table_Styles[[#This Row],[PT]],IF(Table_Styles[[#This Row],[PT Default]]&lt;&gt;"",Table_Styles[[#This Row],[PT Default]],""))</f>
        <v/>
      </c>
      <c r="AN48" s="36"/>
      <c r="AO48" s="36"/>
      <c r="AP48" s="16" t="str">
        <f>IF(Table_Styles[[#This Row],[PR]]&lt;&gt;"",Table_Styles[[#This Row],[PR]],IF(Table_Styles[[#This Row],[PR Default]]&lt;&gt;"",Table_Styles[[#This Row],[PR Default]],""))</f>
        <v/>
      </c>
      <c r="AQ48" s="36"/>
      <c r="AR48" s="36"/>
      <c r="AS48" s="16" t="str">
        <f>IF(Table_Styles[[#This Row],[PB]]&lt;&gt;"",Table_Styles[[#This Row],[PB]],IF(Table_Styles[[#This Row],[PB Default]]&lt;&gt;"",Table_Styles[[#This Row],[PB Default]],""))</f>
        <v/>
      </c>
      <c r="AT48" s="36"/>
      <c r="AU48" s="36"/>
      <c r="AV48" s="16" t="str">
        <f>IF(Table_Styles[[#This Row],[PL]]&lt;&gt;"",Table_Styles[[#This Row],[PL]],IF(Table_Styles[[#This Row],[PL Default]]&lt;&gt;"",Table_Styles[[#This Row],[PL Default]],""))</f>
        <v/>
      </c>
      <c r="AW48" s="36"/>
      <c r="AX48" s="36"/>
      <c r="AY48" s="16" t="str">
        <f>IF(Table_Styles[[#This Row],[BT]]&lt;&gt;"",Table_Styles[[#This Row],[BT]],IF(Table_Styles[[#This Row],[BT Default]]&lt;&gt;"",Table_Styles[[#This Row],[BT Default]],""))</f>
        <v/>
      </c>
      <c r="AZ48" s="36"/>
      <c r="BA48" s="36"/>
      <c r="BB48" s="16" t="str">
        <f>IF(Table_Styles[[#This Row],[BR]]&lt;&gt;"",Table_Styles[[#This Row],[BR]],IF(Table_Styles[[#This Row],[BR Default]]&lt;&gt;"",Table_Styles[[#This Row],[BR Default]],""))</f>
        <v/>
      </c>
      <c r="BC48" s="36"/>
      <c r="BD48" s="36"/>
      <c r="BE48" s="16" t="str">
        <f>IF(Table_Styles[[#This Row],[BB]]&lt;&gt;"",Table_Styles[[#This Row],[BB]],IF(Table_Styles[[#This Row],[BB Default]]&lt;&gt;"",Table_Styles[[#This Row],[BB Default]],""))</f>
        <v/>
      </c>
      <c r="BF48" s="36"/>
      <c r="BG48" s="36"/>
      <c r="BH48" s="16" t="str">
        <f>IF(Table_Styles[[#This Row],[BL]]&lt;&gt;"",Table_Styles[[#This Row],[BL]],IF(Table_Styles[[#This Row],[BL Default]]&lt;&gt;"",Table_Styles[[#This Row],[BL Default]],""))</f>
        <v/>
      </c>
      <c r="BI48" s="36"/>
      <c r="BJ48" s="36"/>
      <c r="BK48" s="16" t="str">
        <f>IF(Table_Styles[[#This Row],[Width]]&lt;&gt;"",Table_Styles[[#This Row],[Width]],IF(Table_Styles[[#This Row],[Width Default]]&lt;&gt;"",Table_Styles[[#This Row],[Width Default]],""))</f>
        <v/>
      </c>
      <c r="BL48" s="36"/>
      <c r="BM48" s="36"/>
      <c r="BN48" s="16" t="str">
        <f>IF(Table_Styles[[#This Row],[Height]]&lt;&gt;"",Table_Styles[[#This Row],[Height]],IF(Table_Styles[[#This Row],[Height Default]]&lt;&gt;"",Table_Styles[[#This Row],[Height Default]],""))</f>
        <v/>
      </c>
      <c r="BO48" s="16"/>
      <c r="BP48" s="16"/>
      <c r="BQ48" s="16" t="str">
        <f>IF(Table_Styles[[#This Row],[Top]]&lt;&gt;"",Table_Styles[[#This Row],[Top]],IF(Table_Styles[[#This Row],[Top Default]]&lt;&gt;"",Table_Styles[[#This Row],[Top Default]],""))</f>
        <v/>
      </c>
      <c r="BR48" s="16"/>
      <c r="BS48" s="16"/>
      <c r="BT48" s="16" t="str">
        <f>IF(Table_Styles[[#This Row],[Right]]&lt;&gt;"",Table_Styles[[#This Row],[Right]],IF(Table_Styles[[#This Row],[Right Default]]&lt;&gt;"",Table_Styles[[#This Row],[Right Default]],""))</f>
        <v/>
      </c>
      <c r="BU48" s="16"/>
      <c r="BV48" s="16"/>
      <c r="BW48" s="16" t="str">
        <f>IF(Table_Styles[[#This Row],[Bottom]]&lt;&gt;"",Table_Styles[[#This Row],[Bottom]],IF(Table_Styles[[#This Row],[Bottom Default]]&lt;&gt;"",Table_Styles[[#This Row],[Bottom Default]],""))</f>
        <v/>
      </c>
      <c r="BX48" s="16"/>
      <c r="BY48" s="16"/>
      <c r="BZ48" s="16" t="str">
        <f>IF(Table_Styles[[#This Row],[Left]]&lt;&gt;"",Table_Styles[[#This Row],[Left]],IF(Table_Styles[[#This Row],[Left Default]]&lt;&gt;"",Table_Styles[[#This Row],[Left Default]],""))</f>
        <v/>
      </c>
      <c r="CA48" s="36"/>
      <c r="CB48" s="18" t="str">
        <f>IF(AND(Table_Styles[[#This Row],[Selector]]&lt;&gt;"",Table_Styles[[#This Row],[Font Family Used]]&lt;&gt;"",Table_Styles[[#This Row],[Font Weight Used]]&lt;&gt;""),Table_Styles[[#This Row],[Font Family Used]]&amp;" "&amp;Table_Styles[[#This Row],[Font Weight Used]],"")</f>
        <v/>
      </c>
      <c r="CC48" s="18" t="str">
        <f ca="1">IF(AND(Table_Styles[[#This Row],[Selector]],COUNTIF(OFFSET(CC:CC,0,0,ROW()-1,1),"="&amp;Table_Styles[[#This Row],[Font]])=0),Table_Styles[[#This Row],[Font]],"")</f>
        <v/>
      </c>
      <c r="CD48" s="18" t="str">
        <f ca="1">IF(Table_Styles[[#This Row],[Unique Font]]&lt;&gt;"",
"{""fontFamily"":"""&amp;Table_Styles[[#This Row],[Font Family Used]]&amp;""",""fontWeight"":"&amp;Table_Styles[[#This Row],[Font Weight Used]]&amp;"}","")</f>
        <v/>
      </c>
      <c r="CE4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30px</v>
      </c>
      <c r="CF48" s="18" t="str">
        <f>IF(AND(Table_Styles[[#This Row],[Selector]]&lt;&gt;"", Table_Styles[[#This Row],[Config Properties]]&lt;&gt;""),
Table_Styles[[#This Row],[Selector]]&amp;" { "&amp;Table_Styles[[#This Row],[Config Properties]]&amp;" }","")</f>
        <v>formly-field .repeating-question-set { margin-top: 30px }</v>
      </c>
      <c r="CG48" s="18" t="str">
        <f xml:space="preserve">
SUBSTITUTE(SUBSTITUTE(SUBSTITUTE(SUBSTITUTE(SUBSTITUTE(SUBSTITUTE(SUBSTITUTE(SUBSTITUTE(Table_Styles[[#This Row],[Config]],
" {","{"),
"{ ","{"),
" }","}"),
"} ","}"),
" ,",","),
", ",","),
" :",":"),
": ",":")</f>
        <v>formly-field .repeating-question-set{margin-top:30px}</v>
      </c>
    </row>
    <row r="49" spans="2:85" ht="21" customHeight="1">
      <c r="B49" s="39" t="s">
        <v>763</v>
      </c>
      <c r="C49" s="39" t="s">
        <v>764</v>
      </c>
      <c r="D49" s="36"/>
      <c r="E49" s="36" t="str">
        <f>Settings_Styling_Font_Body_Text</f>
        <v>Nunito</v>
      </c>
      <c r="F49" s="16" t="str">
        <f>IF(Table_Styles[[#This Row],[Font Family]]&lt;&gt;"",Table_Styles[[#This Row],[Font Family]],IF(Table_Styles[[#This Row],[Font Family Default]]&lt;&gt;"",Table_Styles[[#This Row],[Font Family Default]],""))</f>
        <v>Nunito</v>
      </c>
      <c r="G49" s="36"/>
      <c r="H49" s="93" t="s">
        <v>702</v>
      </c>
      <c r="I49" s="16" t="str">
        <f>IF(Table_Styles[[#This Row],[Font Size]]&lt;&gt;"",Table_Styles[[#This Row],[Font Size]],IF(Table_Styles[[#This Row],[Font Size Default]]&lt;&gt;"",Table_Styles[[#This Row],[Font Size Default]],""))</f>
        <v>14px</v>
      </c>
      <c r="J49" s="36"/>
      <c r="K49" s="36">
        <f>Settings_Styling_Font_Weight_Body_Text</f>
        <v>300</v>
      </c>
      <c r="L49" s="16">
        <f>IF(Table_Styles[[#This Row],[Font Weight]]&lt;&gt;"",Table_Styles[[#This Row],[Font Weight]],IF(Table_Styles[[#This Row],[Font Weight Default]]&lt;&gt;"",Table_Styles[[#This Row],[Font Weight Default]],""))</f>
        <v>300</v>
      </c>
      <c r="M49" s="36"/>
      <c r="N49" s="36"/>
      <c r="O49" s="16" t="str">
        <f>IF(Table_Styles[[#This Row],[Colour]]&lt;&gt;"",Table_Styles[[#This Row],[Colour]],IF(Table_Styles[[#This Row],[Colour Default]]&lt;&gt;"",Table_Styles[[#This Row],[Colour Default]],""))</f>
        <v/>
      </c>
      <c r="P49" s="36"/>
      <c r="Q49" s="36"/>
      <c r="R49" s="16" t="str">
        <f>IF(Table_Styles[[#This Row],[Background]]&lt;&gt;"",Table_Styles[[#This Row],[Background]],IF(Table_Styles[[#This Row],[Background Default]]&lt;&gt;"",Table_Styles[[#This Row],[Background Default]],""))</f>
        <v/>
      </c>
      <c r="S49" s="36"/>
      <c r="T49" s="36"/>
      <c r="U49" s="16" t="str">
        <f>IF(Table_Styles[[#This Row],[Border]]&lt;&gt;"",Table_Styles[[#This Row],[Border]],IF(Table_Styles[[#This Row],[Border Default]]&lt;&gt;"",Table_Styles[[#This Row],[Border Default]],""))</f>
        <v/>
      </c>
      <c r="V49" s="36"/>
      <c r="W49" s="36" t="str">
        <f>Settings_Styling_Other_Default_Border_Radius</f>
        <v>3px</v>
      </c>
      <c r="X49" s="16" t="str">
        <f>IF(Table_Styles[[#This Row],[Border Radius]]&lt;&gt;"",Table_Styles[[#This Row],[Border Radius]],IF(Table_Styles[[#This Row],[Border Radius Default]]&lt;&gt;"",Table_Styles[[#This Row],[Border Radius Default]],""))</f>
        <v>3px</v>
      </c>
      <c r="Y49" s="36"/>
      <c r="Z49" s="38"/>
      <c r="AA49" s="16" t="str">
        <f>IF(Table_Styles[[#This Row],[MT]]&lt;&gt;"",Table_Styles[[#This Row],[MT]],IF(Table_Styles[[#This Row],[MT Default]]&lt;&gt;"",Table_Styles[[#This Row],[MT Default]],""))</f>
        <v/>
      </c>
      <c r="AB49" s="36"/>
      <c r="AC49" s="36"/>
      <c r="AD49" s="16" t="str">
        <f>IF(Table_Styles[[#This Row],[MR]]&lt;&gt;"",Table_Styles[[#This Row],[MR]],IF(Table_Styles[[#This Row],[MR Default]]&lt;&gt;"",Table_Styles[[#This Row],[MR Default]],""))</f>
        <v/>
      </c>
      <c r="AE49" s="36"/>
      <c r="AF49" s="36"/>
      <c r="AG49" s="16" t="str">
        <f>IF(Table_Styles[[#This Row],[MB]]&lt;&gt;"",Table_Styles[[#This Row],[MB]],IF(Table_Styles[[#This Row],[MB Default]]&lt;&gt;"",Table_Styles[[#This Row],[MB Default]],""))</f>
        <v/>
      </c>
      <c r="AH49" s="36"/>
      <c r="AI49" s="36"/>
      <c r="AJ49" s="16" t="str">
        <f>IF(Table_Styles[[#This Row],[ML]]&lt;&gt;"",Table_Styles[[#This Row],[ML]],IF(Table_Styles[[#This Row],[ML Default]]&lt;&gt;"",Table_Styles[[#This Row],[ML Default]],""))</f>
        <v/>
      </c>
      <c r="AK49" s="36"/>
      <c r="AL49" s="36" t="s">
        <v>664</v>
      </c>
      <c r="AM49" s="16" t="str">
        <f>IF(Table_Styles[[#This Row],[PT]]&lt;&gt;"",Table_Styles[[#This Row],[PT]],IF(Table_Styles[[#This Row],[PT Default]]&lt;&gt;"",Table_Styles[[#This Row],[PT Default]],""))</f>
        <v>15px</v>
      </c>
      <c r="AN49" s="36"/>
      <c r="AO49" s="93" t="s">
        <v>681</v>
      </c>
      <c r="AP49" s="16" t="str">
        <f>IF(Table_Styles[[#This Row],[PR]]&lt;&gt;"",Table_Styles[[#This Row],[PR]],IF(Table_Styles[[#This Row],[PR Default]]&lt;&gt;"",Table_Styles[[#This Row],[PR Default]],""))</f>
        <v>20px</v>
      </c>
      <c r="AQ49" s="36"/>
      <c r="AR49" s="36" t="s">
        <v>664</v>
      </c>
      <c r="AS49" s="16" t="str">
        <f>IF(Table_Styles[[#This Row],[PB]]&lt;&gt;"",Table_Styles[[#This Row],[PB]],IF(Table_Styles[[#This Row],[PB Default]]&lt;&gt;"",Table_Styles[[#This Row],[PB Default]],""))</f>
        <v>15px</v>
      </c>
      <c r="AT49" s="36"/>
      <c r="AU49" s="93" t="s">
        <v>681</v>
      </c>
      <c r="AV49" s="16" t="str">
        <f>IF(Table_Styles[[#This Row],[PL]]&lt;&gt;"",Table_Styles[[#This Row],[PL]],IF(Table_Styles[[#This Row],[PL Default]]&lt;&gt;"",Table_Styles[[#This Row],[PL Default]],""))</f>
        <v>20px</v>
      </c>
      <c r="AW49" s="36"/>
      <c r="AX49" s="36"/>
      <c r="AY49" s="16" t="str">
        <f>IF(Table_Styles[[#This Row],[BT]]&lt;&gt;"",Table_Styles[[#This Row],[BT]],IF(Table_Styles[[#This Row],[BT Default]]&lt;&gt;"",Table_Styles[[#This Row],[BT Default]],""))</f>
        <v/>
      </c>
      <c r="AZ49" s="36"/>
      <c r="BA49" s="36"/>
      <c r="BB49" s="16" t="str">
        <f>IF(Table_Styles[[#This Row],[BR]]&lt;&gt;"",Table_Styles[[#This Row],[BR]],IF(Table_Styles[[#This Row],[BR Default]]&lt;&gt;"",Table_Styles[[#This Row],[BR Default]],""))</f>
        <v/>
      </c>
      <c r="BC49" s="36"/>
      <c r="BD49" s="36"/>
      <c r="BE49" s="16" t="str">
        <f>IF(Table_Styles[[#This Row],[BB]]&lt;&gt;"",Table_Styles[[#This Row],[BB]],IF(Table_Styles[[#This Row],[BB Default]]&lt;&gt;"",Table_Styles[[#This Row],[BB Default]],""))</f>
        <v/>
      </c>
      <c r="BF49" s="36"/>
      <c r="BG49" s="36"/>
      <c r="BH49" s="16" t="str">
        <f>IF(Table_Styles[[#This Row],[BL]]&lt;&gt;"",Table_Styles[[#This Row],[BL]],IF(Table_Styles[[#This Row],[BL Default]]&lt;&gt;"",Table_Styles[[#This Row],[BL Default]],""))</f>
        <v/>
      </c>
      <c r="BI49" s="36"/>
      <c r="BJ49" s="36"/>
      <c r="BK49" s="16" t="str">
        <f>IF(Table_Styles[[#This Row],[Width]]&lt;&gt;"",Table_Styles[[#This Row],[Width]],IF(Table_Styles[[#This Row],[Width Default]]&lt;&gt;"",Table_Styles[[#This Row],[Width Default]],""))</f>
        <v/>
      </c>
      <c r="BL49" s="36"/>
      <c r="BM49" s="36"/>
      <c r="BN49" s="16" t="str">
        <f>IF(Table_Styles[[#This Row],[Height]]&lt;&gt;"",Table_Styles[[#This Row],[Height]],IF(Table_Styles[[#This Row],[Height Default]]&lt;&gt;"",Table_Styles[[#This Row],[Height Default]],""))</f>
        <v/>
      </c>
      <c r="BO49" s="16"/>
      <c r="BP49" s="16"/>
      <c r="BQ49" s="16" t="str">
        <f>IF(Table_Styles[[#This Row],[Top]]&lt;&gt;"",Table_Styles[[#This Row],[Top]],IF(Table_Styles[[#This Row],[Top Default]]&lt;&gt;"",Table_Styles[[#This Row],[Top Default]],""))</f>
        <v/>
      </c>
      <c r="BR49" s="16"/>
      <c r="BS49" s="16"/>
      <c r="BT49" s="16" t="str">
        <f>IF(Table_Styles[[#This Row],[Right]]&lt;&gt;"",Table_Styles[[#This Row],[Right]],IF(Table_Styles[[#This Row],[Right Default]]&lt;&gt;"",Table_Styles[[#This Row],[Right Default]],""))</f>
        <v/>
      </c>
      <c r="BU49" s="16"/>
      <c r="BV49" s="16"/>
      <c r="BW49" s="16" t="str">
        <f>IF(Table_Styles[[#This Row],[Bottom]]&lt;&gt;"",Table_Styles[[#This Row],[Bottom]],IF(Table_Styles[[#This Row],[Bottom Default]]&lt;&gt;"",Table_Styles[[#This Row],[Bottom Default]],""))</f>
        <v/>
      </c>
      <c r="BX49" s="16"/>
      <c r="BY49" s="16"/>
      <c r="BZ49" s="16" t="str">
        <f>IF(Table_Styles[[#This Row],[Left]]&lt;&gt;"",Table_Styles[[#This Row],[Left]],IF(Table_Styles[[#This Row],[Left Default]]&lt;&gt;"",Table_Styles[[#This Row],[Left Default]],""))</f>
        <v/>
      </c>
      <c r="CA49" s="36"/>
      <c r="CB49" s="18" t="str">
        <f>IF(AND(Table_Styles[[#This Row],[Selector]]&lt;&gt;"",Table_Styles[[#This Row],[Font Family Used]]&lt;&gt;"",Table_Styles[[#This Row],[Font Weight Used]]&lt;&gt;""),Table_Styles[[#This Row],[Font Family Used]]&amp;" "&amp;Table_Styles[[#This Row],[Font Weight Used]],"")</f>
        <v>Nunito 300</v>
      </c>
      <c r="CC49" s="18" t="str">
        <f ca="1">IF(AND(Table_Styles[[#This Row],[Selector]],COUNTIF(OFFSET(CC:CC,0,0,ROW()-1,1),"="&amp;Table_Styles[[#This Row],[Font]])=0),Table_Styles[[#This Row],[Font]],"")</f>
        <v/>
      </c>
      <c r="CD49" s="18" t="str">
        <f ca="1">IF(Table_Styles[[#This Row],[Unique Font]]&lt;&gt;"",
"{""fontFamily"":"""&amp;Table_Styles[[#This Row],[Font Family Used]]&amp;""",""fontWeight"":"&amp;Table_Styles[[#This Row],[Font Weight Used]]&amp;"}","")</f>
        <v/>
      </c>
      <c r="CE4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15px;padding-right: 20px;padding-bottom: 15px;padding-left: 20px</v>
      </c>
      <c r="CF49" s="18" t="str">
        <f>IF(AND(Table_Styles[[#This Row],[Selector]]&lt;&gt;"", Table_Styles[[#This Row],[Config Properties]]&lt;&gt;""),
Table_Styles[[#This Row],[Selector]]&amp;" { "&amp;Table_Styles[[#This Row],[Config Properties]]&amp;" }","")</f>
        <v>formly-field .repeating .btn { font-family: 'Nunito';font-size: 14px;font-weight: 300;border-radius: 3px;padding-top: 15px;padding-right: 20px;padding-bottom: 15px;padding-left: 20px }</v>
      </c>
      <c r="CG49" s="18" t="str">
        <f xml:space="preserve">
SUBSTITUTE(SUBSTITUTE(SUBSTITUTE(SUBSTITUTE(SUBSTITUTE(SUBSTITUTE(SUBSTITUTE(SUBSTITUTE(Table_Styles[[#This Row],[Config]],
" {","{"),
"{ ","{"),
" }","}"),
"} ","}"),
" ,",","),
", ",","),
" :",":"),
": ",":")</f>
        <v>formly-field .repeating .btn{font-family:'Nunito';font-size:14px;font-weight:300;border-radius:3px;padding-top:15px;padding-right:20px;padding-bottom:15px;padding-left:20px}</v>
      </c>
    </row>
    <row r="50" spans="2:85" ht="21" customHeight="1">
      <c r="B50" s="18" t="s">
        <v>765</v>
      </c>
      <c r="C50" s="39" t="s">
        <v>766</v>
      </c>
      <c r="D50" s="36"/>
      <c r="E50" s="36"/>
      <c r="F50" s="16"/>
      <c r="G50" s="36"/>
      <c r="H50" s="36"/>
      <c r="I50" s="16" t="str">
        <f>IF(Table_Styles[[#This Row],[Font Size]]&lt;&gt;"",Table_Styles[[#This Row],[Font Size]],IF(Table_Styles[[#This Row],[Font Size Default]]&lt;&gt;"",Table_Styles[[#This Row],[Font Size Default]],""))</f>
        <v/>
      </c>
      <c r="J50" s="36"/>
      <c r="K50" s="36"/>
      <c r="L50" s="16" t="str">
        <f>IF(Table_Styles[[#This Row],[Font Weight]]&lt;&gt;"",Table_Styles[[#This Row],[Font Weight]],IF(Table_Styles[[#This Row],[Font Weight Default]]&lt;&gt;"",Table_Styles[[#This Row],[Font Weight Default]],""))</f>
        <v/>
      </c>
      <c r="M50" s="36"/>
      <c r="N50" s="38" t="s">
        <v>552</v>
      </c>
      <c r="O50" s="16" t="str">
        <f>IF(Table_Styles[[#This Row],[Colour]]&lt;&gt;"",Table_Styles[[#This Row],[Colour]],IF(Table_Styles[[#This Row],[Colour Default]]&lt;&gt;"",Table_Styles[[#This Row],[Colour Default]],""))</f>
        <v>#FFFFFF</v>
      </c>
      <c r="P50" s="36"/>
      <c r="Q50" s="93" t="str">
        <f>Colour_Accent_1</f>
        <v>#d6272b</v>
      </c>
      <c r="R50" s="16" t="str">
        <f>IF(Table_Styles[[#This Row],[Background]]&lt;&gt;"",Table_Styles[[#This Row],[Background]],IF(Table_Styles[[#This Row],[Background Default]]&lt;&gt;"",Table_Styles[[#This Row],[Background Default]],""))</f>
        <v>#d6272b</v>
      </c>
      <c r="S50" s="36"/>
      <c r="T50" s="38" t="s">
        <v>710</v>
      </c>
      <c r="U50" s="16" t="str">
        <f>IF(Table_Styles[[#This Row],[Border]]&lt;&gt;"",Table_Styles[[#This Row],[Border]],IF(Table_Styles[[#This Row],[Border Default]]&lt;&gt;"",Table_Styles[[#This Row],[Border Default]],""))</f>
        <v>none</v>
      </c>
      <c r="V50" s="36"/>
      <c r="W50" s="36"/>
      <c r="X50" s="16" t="str">
        <f>IF(Table_Styles[[#This Row],[Border Radius]]&lt;&gt;"",Table_Styles[[#This Row],[Border Radius]],IF(Table_Styles[[#This Row],[Border Radius Default]]&lt;&gt;"",Table_Styles[[#This Row],[Border Radius Default]],""))</f>
        <v/>
      </c>
      <c r="Y50" s="36"/>
      <c r="Z50" s="38" t="s">
        <v>681</v>
      </c>
      <c r="AA50" s="16" t="str">
        <f>IF(Table_Styles[[#This Row],[MT]]&lt;&gt;"",Table_Styles[[#This Row],[MT]],IF(Table_Styles[[#This Row],[MT Default]]&lt;&gt;"",Table_Styles[[#This Row],[MT Default]],""))</f>
        <v>20px</v>
      </c>
      <c r="AB50" s="36"/>
      <c r="AC50" s="36"/>
      <c r="AD50" s="16" t="str">
        <f>IF(Table_Styles[[#This Row],[MR]]&lt;&gt;"",Table_Styles[[#This Row],[MR]],IF(Table_Styles[[#This Row],[MR Default]]&lt;&gt;"",Table_Styles[[#This Row],[MR Default]],""))</f>
        <v/>
      </c>
      <c r="AE50" s="36"/>
      <c r="AF50" s="36"/>
      <c r="AG50" s="16" t="str">
        <f>IF(Table_Styles[[#This Row],[MB]]&lt;&gt;"",Table_Styles[[#This Row],[MB]],IF(Table_Styles[[#This Row],[MB Default]]&lt;&gt;"",Table_Styles[[#This Row],[MB Default]],""))</f>
        <v/>
      </c>
      <c r="AH50" s="36"/>
      <c r="AI50" s="36"/>
      <c r="AJ50" s="16" t="str">
        <f>IF(Table_Styles[[#This Row],[ML]]&lt;&gt;"",Table_Styles[[#This Row],[ML]],IF(Table_Styles[[#This Row],[ML Default]]&lt;&gt;"",Table_Styles[[#This Row],[ML Default]],""))</f>
        <v/>
      </c>
      <c r="AK50" s="36"/>
      <c r="AL50" s="36"/>
      <c r="AM50" s="16" t="str">
        <f>IF(Table_Styles[[#This Row],[PT]]&lt;&gt;"",Table_Styles[[#This Row],[PT]],IF(Table_Styles[[#This Row],[PT Default]]&lt;&gt;"",Table_Styles[[#This Row],[PT Default]],""))</f>
        <v/>
      </c>
      <c r="AN50" s="36"/>
      <c r="AO50" s="36"/>
      <c r="AP50" s="16" t="str">
        <f>IF(Table_Styles[[#This Row],[PR]]&lt;&gt;"",Table_Styles[[#This Row],[PR]],IF(Table_Styles[[#This Row],[PR Default]]&lt;&gt;"",Table_Styles[[#This Row],[PR Default]],""))</f>
        <v/>
      </c>
      <c r="AQ50" s="36"/>
      <c r="AR50" s="36"/>
      <c r="AS50" s="16" t="str">
        <f>IF(Table_Styles[[#This Row],[PB]]&lt;&gt;"",Table_Styles[[#This Row],[PB]],IF(Table_Styles[[#This Row],[PB Default]]&lt;&gt;"",Table_Styles[[#This Row],[PB Default]],""))</f>
        <v/>
      </c>
      <c r="AT50" s="36"/>
      <c r="AU50" s="36"/>
      <c r="AV50" s="16" t="str">
        <f>IF(Table_Styles[[#This Row],[PL]]&lt;&gt;"",Table_Styles[[#This Row],[PL]],IF(Table_Styles[[#This Row],[PL Default]]&lt;&gt;"",Table_Styles[[#This Row],[PL Default]],""))</f>
        <v/>
      </c>
      <c r="AW50" s="36"/>
      <c r="AX50" s="36"/>
      <c r="AY50" s="16" t="str">
        <f>IF(Table_Styles[[#This Row],[BT]]&lt;&gt;"",Table_Styles[[#This Row],[BT]],IF(Table_Styles[[#This Row],[BT Default]]&lt;&gt;"",Table_Styles[[#This Row],[BT Default]],""))</f>
        <v/>
      </c>
      <c r="AZ50" s="36"/>
      <c r="BA50" s="36"/>
      <c r="BB50" s="16" t="str">
        <f>IF(Table_Styles[[#This Row],[BR]]&lt;&gt;"",Table_Styles[[#This Row],[BR]],IF(Table_Styles[[#This Row],[BR Default]]&lt;&gt;"",Table_Styles[[#This Row],[BR Default]],""))</f>
        <v/>
      </c>
      <c r="BC50" s="36"/>
      <c r="BD50" s="36"/>
      <c r="BE50" s="16" t="str">
        <f>IF(Table_Styles[[#This Row],[BB]]&lt;&gt;"",Table_Styles[[#This Row],[BB]],IF(Table_Styles[[#This Row],[BB Default]]&lt;&gt;"",Table_Styles[[#This Row],[BB Default]],""))</f>
        <v/>
      </c>
      <c r="BF50" s="36"/>
      <c r="BG50" s="36"/>
      <c r="BH50" s="16" t="str">
        <f>IF(Table_Styles[[#This Row],[BL]]&lt;&gt;"",Table_Styles[[#This Row],[BL]],IF(Table_Styles[[#This Row],[BL Default]]&lt;&gt;"",Table_Styles[[#This Row],[BL Default]],""))</f>
        <v/>
      </c>
      <c r="BI50" s="36"/>
      <c r="BJ50" s="36"/>
      <c r="BK50" s="16" t="str">
        <f>IF(Table_Styles[[#This Row],[Width]]&lt;&gt;"",Table_Styles[[#This Row],[Width]],IF(Table_Styles[[#This Row],[Width Default]]&lt;&gt;"",Table_Styles[[#This Row],[Width Default]],""))</f>
        <v/>
      </c>
      <c r="BL50" s="36"/>
      <c r="BM50" s="36"/>
      <c r="BN50" s="16" t="str">
        <f>IF(Table_Styles[[#This Row],[Height]]&lt;&gt;"",Table_Styles[[#This Row],[Height]],IF(Table_Styles[[#This Row],[Height Default]]&lt;&gt;"",Table_Styles[[#This Row],[Height Default]],""))</f>
        <v/>
      </c>
      <c r="BO50" s="16"/>
      <c r="BP50" s="16"/>
      <c r="BQ50" s="16" t="str">
        <f>IF(Table_Styles[[#This Row],[Top]]&lt;&gt;"",Table_Styles[[#This Row],[Top]],IF(Table_Styles[[#This Row],[Top Default]]&lt;&gt;"",Table_Styles[[#This Row],[Top Default]],""))</f>
        <v/>
      </c>
      <c r="BR50" s="16"/>
      <c r="BS50" s="16"/>
      <c r="BT50" s="16" t="str">
        <f>IF(Table_Styles[[#This Row],[Right]]&lt;&gt;"",Table_Styles[[#This Row],[Right]],IF(Table_Styles[[#This Row],[Right Default]]&lt;&gt;"",Table_Styles[[#This Row],[Right Default]],""))</f>
        <v/>
      </c>
      <c r="BU50" s="16"/>
      <c r="BV50" s="16"/>
      <c r="BW50" s="16" t="str">
        <f>IF(Table_Styles[[#This Row],[Bottom]]&lt;&gt;"",Table_Styles[[#This Row],[Bottom]],IF(Table_Styles[[#This Row],[Bottom Default]]&lt;&gt;"",Table_Styles[[#This Row],[Bottom Default]],""))</f>
        <v/>
      </c>
      <c r="BX50" s="16"/>
      <c r="BY50" s="16"/>
      <c r="BZ50" s="16" t="str">
        <f>IF(Table_Styles[[#This Row],[Left]]&lt;&gt;"",Table_Styles[[#This Row],[Left]],IF(Table_Styles[[#This Row],[Left Default]]&lt;&gt;"",Table_Styles[[#This Row],[Left Default]],""))</f>
        <v/>
      </c>
      <c r="CA50" s="36"/>
      <c r="CB50" s="18" t="str">
        <f>IF(AND(Table_Styles[[#This Row],[Selector]]&lt;&gt;"",Table_Styles[[#This Row],[Font Family Used]]&lt;&gt;"",Table_Styles[[#This Row],[Font Weight Used]]&lt;&gt;""),Table_Styles[[#This Row],[Font Family Used]]&amp;" "&amp;Table_Styles[[#This Row],[Font Weight Used]],"")</f>
        <v/>
      </c>
      <c r="CC50" s="18" t="str">
        <f ca="1">IF(AND(Table_Styles[[#This Row],[Selector]],COUNTIF(OFFSET(CC:CC,0,0,ROW()-1,1),"="&amp;Table_Styles[[#This Row],[Font]])=0),Table_Styles[[#This Row],[Font]],"")</f>
        <v/>
      </c>
      <c r="CD50" s="18" t="str">
        <f ca="1">IF(Table_Styles[[#This Row],[Unique Font]]&lt;&gt;"",
"{""fontFamily"":"""&amp;Table_Styles[[#This Row],[Font Family Used]]&amp;""",""fontWeight"":"&amp;Table_Styles[[#This Row],[Font Weight Used]]&amp;"}","")</f>
        <v/>
      </c>
      <c r="CE5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#d6272b;border: none;margin-top: 20px</v>
      </c>
      <c r="CF50" s="18" t="str">
        <f>IF(AND(Table_Styles[[#This Row],[Selector]]&lt;&gt;"", Table_Styles[[#This Row],[Config Properties]]&lt;&gt;""),
Table_Styles[[#This Row],[Selector]]&amp;" { "&amp;Table_Styles[[#This Row],[Config Properties]]&amp;" }","")</f>
        <v>formly-field .repeating .btn.btn-add-item { color: #FFFFFF;background: #d6272b;border: none;margin-top: 20px }</v>
      </c>
      <c r="CG50" s="18" t="str">
        <f xml:space="preserve">
SUBSTITUTE(SUBSTITUTE(SUBSTITUTE(SUBSTITUTE(SUBSTITUTE(SUBSTITUTE(SUBSTITUTE(SUBSTITUTE(Table_Styles[[#This Row],[Config]],
" {","{"),
"{ ","{"),
" }","}"),
"} ","}"),
" ,",","),
", ",","),
" :",":"),
": ",":")</f>
        <v>formly-field .repeating .btn.btn-add-item{color:#FFFFFF;background:#d6272b;border:none;margin-top:20px}</v>
      </c>
    </row>
    <row r="51" spans="2:85" ht="21" customHeight="1">
      <c r="B51" s="18" t="s">
        <v>767</v>
      </c>
      <c r="C51" s="39" t="s">
        <v>768</v>
      </c>
      <c r="D51" s="36"/>
      <c r="E51" s="36"/>
      <c r="F51" s="16" t="str">
        <f>IF(Table_Styles[[#This Row],[Font Family]]&lt;&gt;"",Table_Styles[[#This Row],[Font Family]],IF(Table_Styles[[#This Row],[Font Family Default]]&lt;&gt;"",Table_Styles[[#This Row],[Font Family Default]],""))</f>
        <v/>
      </c>
      <c r="G51" s="36"/>
      <c r="H51" s="36"/>
      <c r="I51" s="16" t="str">
        <f>IF(Table_Styles[[#This Row],[Font Size]]&lt;&gt;"",Table_Styles[[#This Row],[Font Size]],IF(Table_Styles[[#This Row],[Font Size Default]]&lt;&gt;"",Table_Styles[[#This Row],[Font Size Default]],""))</f>
        <v/>
      </c>
      <c r="J51" s="36"/>
      <c r="K51" s="36"/>
      <c r="L51" s="16" t="str">
        <f>IF(Table_Styles[[#This Row],[Font Weight]]&lt;&gt;"",Table_Styles[[#This Row],[Font Weight]],IF(Table_Styles[[#This Row],[Font Weight Default]]&lt;&gt;"",Table_Styles[[#This Row],[Font Weight Default]],""))</f>
        <v/>
      </c>
      <c r="M51" s="36"/>
      <c r="N51" s="38" t="s">
        <v>552</v>
      </c>
      <c r="O51" s="16" t="str">
        <f>IF(Table_Styles[[#This Row],[Colour]]&lt;&gt;"",Table_Styles[[#This Row],[Colour]],IF(Table_Styles[[#This Row],[Colour Default]]&lt;&gt;"",Table_Styles[[#This Row],[Colour Default]],""))</f>
        <v>#FFFFFF</v>
      </c>
      <c r="P51" s="36"/>
      <c r="Q51" s="93" t="str">
        <f>Colour_Accent_1</f>
        <v>#d6272b</v>
      </c>
      <c r="R51" s="16" t="str">
        <f>IF(Table_Styles[[#This Row],[Background]]&lt;&gt;"",Table_Styles[[#This Row],[Background]],IF(Table_Styles[[#This Row],[Background Default]]&lt;&gt;"",Table_Styles[[#This Row],[Background Default]],""))</f>
        <v>#d6272b</v>
      </c>
      <c r="S51" s="36"/>
      <c r="T51" s="38" t="s">
        <v>710</v>
      </c>
      <c r="U51" s="16" t="str">
        <f>IF(Table_Styles[[#This Row],[Border]]&lt;&gt;"",Table_Styles[[#This Row],[Border]],IF(Table_Styles[[#This Row],[Border Default]]&lt;&gt;"",Table_Styles[[#This Row],[Border Default]],""))</f>
        <v>none</v>
      </c>
      <c r="V51" s="36"/>
      <c r="W51" s="36"/>
      <c r="X51" s="16" t="str">
        <f>IF(Table_Styles[[#This Row],[Border Radius]]&lt;&gt;"",Table_Styles[[#This Row],[Border Radius]],IF(Table_Styles[[#This Row],[Border Radius Default]]&lt;&gt;"",Table_Styles[[#This Row],[Border Radius Default]],""))</f>
        <v/>
      </c>
      <c r="Y51" s="36"/>
      <c r="Z51" s="36"/>
      <c r="AA51" s="16" t="str">
        <f>IF(Table_Styles[[#This Row],[MT]]&lt;&gt;"",Table_Styles[[#This Row],[MT]],IF(Table_Styles[[#This Row],[MT Default]]&lt;&gt;"",Table_Styles[[#This Row],[MT Default]],""))</f>
        <v/>
      </c>
      <c r="AB51" s="36"/>
      <c r="AC51" s="36"/>
      <c r="AD51" s="16" t="str">
        <f>IF(Table_Styles[[#This Row],[MR]]&lt;&gt;"",Table_Styles[[#This Row],[MR]],IF(Table_Styles[[#This Row],[MR Default]]&lt;&gt;"",Table_Styles[[#This Row],[MR Default]],""))</f>
        <v/>
      </c>
      <c r="AE51" s="36"/>
      <c r="AF51" s="36"/>
      <c r="AG51" s="16" t="str">
        <f>IF(Table_Styles[[#This Row],[MB]]&lt;&gt;"",Table_Styles[[#This Row],[MB]],IF(Table_Styles[[#This Row],[MB Default]]&lt;&gt;"",Table_Styles[[#This Row],[MB Default]],""))</f>
        <v/>
      </c>
      <c r="AH51" s="36"/>
      <c r="AI51" s="36"/>
      <c r="AJ51" s="16" t="str">
        <f>IF(Table_Styles[[#This Row],[ML]]&lt;&gt;"",Table_Styles[[#This Row],[ML]],IF(Table_Styles[[#This Row],[ML Default]]&lt;&gt;"",Table_Styles[[#This Row],[ML Default]],""))</f>
        <v/>
      </c>
      <c r="AK51" s="36"/>
      <c r="AL51" s="36"/>
      <c r="AM51" s="16" t="str">
        <f>IF(Table_Styles[[#This Row],[PT]]&lt;&gt;"",Table_Styles[[#This Row],[PT]],IF(Table_Styles[[#This Row],[PT Default]]&lt;&gt;"",Table_Styles[[#This Row],[PT Default]],""))</f>
        <v/>
      </c>
      <c r="AN51" s="36"/>
      <c r="AO51" s="36"/>
      <c r="AP51" s="16" t="str">
        <f>IF(Table_Styles[[#This Row],[PR]]&lt;&gt;"",Table_Styles[[#This Row],[PR]],IF(Table_Styles[[#This Row],[PR Default]]&lt;&gt;"",Table_Styles[[#This Row],[PR Default]],""))</f>
        <v/>
      </c>
      <c r="AQ51" s="36"/>
      <c r="AR51" s="36"/>
      <c r="AS51" s="16" t="str">
        <f>IF(Table_Styles[[#This Row],[PB]]&lt;&gt;"",Table_Styles[[#This Row],[PB]],IF(Table_Styles[[#This Row],[PB Default]]&lt;&gt;"",Table_Styles[[#This Row],[PB Default]],""))</f>
        <v/>
      </c>
      <c r="AT51" s="36"/>
      <c r="AU51" s="36"/>
      <c r="AV51" s="16" t="str">
        <f>IF(Table_Styles[[#This Row],[PL]]&lt;&gt;"",Table_Styles[[#This Row],[PL]],IF(Table_Styles[[#This Row],[PL Default]]&lt;&gt;"",Table_Styles[[#This Row],[PL Default]],""))</f>
        <v/>
      </c>
      <c r="AW51" s="36"/>
      <c r="AX51" s="36"/>
      <c r="AY51" s="16" t="str">
        <f>IF(Table_Styles[[#This Row],[BT]]&lt;&gt;"",Table_Styles[[#This Row],[BT]],IF(Table_Styles[[#This Row],[BT Default]]&lt;&gt;"",Table_Styles[[#This Row],[BT Default]],""))</f>
        <v/>
      </c>
      <c r="AZ51" s="36"/>
      <c r="BA51" s="36"/>
      <c r="BB51" s="16" t="str">
        <f>IF(Table_Styles[[#This Row],[BR]]&lt;&gt;"",Table_Styles[[#This Row],[BR]],IF(Table_Styles[[#This Row],[BR Default]]&lt;&gt;"",Table_Styles[[#This Row],[BR Default]],""))</f>
        <v/>
      </c>
      <c r="BC51" s="36"/>
      <c r="BD51" s="36"/>
      <c r="BE51" s="16" t="str">
        <f>IF(Table_Styles[[#This Row],[BB]]&lt;&gt;"",Table_Styles[[#This Row],[BB]],IF(Table_Styles[[#This Row],[BB Default]]&lt;&gt;"",Table_Styles[[#This Row],[BB Default]],""))</f>
        <v/>
      </c>
      <c r="BF51" s="36"/>
      <c r="BG51" s="36"/>
      <c r="BH51" s="16" t="str">
        <f>IF(Table_Styles[[#This Row],[BL]]&lt;&gt;"",Table_Styles[[#This Row],[BL]],IF(Table_Styles[[#This Row],[BL Default]]&lt;&gt;"",Table_Styles[[#This Row],[BL Default]],""))</f>
        <v/>
      </c>
      <c r="BI51" s="36"/>
      <c r="BJ51" s="36"/>
      <c r="BK51" s="16" t="str">
        <f>IF(Table_Styles[[#This Row],[Width]]&lt;&gt;"",Table_Styles[[#This Row],[Width]],IF(Table_Styles[[#This Row],[Width Default]]&lt;&gt;"",Table_Styles[[#This Row],[Width Default]],""))</f>
        <v/>
      </c>
      <c r="BL51" s="36"/>
      <c r="BM51" s="36"/>
      <c r="BN51" s="16" t="str">
        <f>IF(Table_Styles[[#This Row],[Height]]&lt;&gt;"",Table_Styles[[#This Row],[Height]],IF(Table_Styles[[#This Row],[Height Default]]&lt;&gt;"",Table_Styles[[#This Row],[Height Default]],""))</f>
        <v/>
      </c>
      <c r="BO51" s="16"/>
      <c r="BP51" s="16"/>
      <c r="BQ51" s="16" t="str">
        <f>IF(Table_Styles[[#This Row],[Top]]&lt;&gt;"",Table_Styles[[#This Row],[Top]],IF(Table_Styles[[#This Row],[Top Default]]&lt;&gt;"",Table_Styles[[#This Row],[Top Default]],""))</f>
        <v/>
      </c>
      <c r="BR51" s="16"/>
      <c r="BS51" s="16"/>
      <c r="BT51" s="16" t="str">
        <f>IF(Table_Styles[[#This Row],[Right]]&lt;&gt;"",Table_Styles[[#This Row],[Right]],IF(Table_Styles[[#This Row],[Right Default]]&lt;&gt;"",Table_Styles[[#This Row],[Right Default]],""))</f>
        <v/>
      </c>
      <c r="BU51" s="16"/>
      <c r="BV51" s="16"/>
      <c r="BW51" s="16" t="str">
        <f>IF(Table_Styles[[#This Row],[Bottom]]&lt;&gt;"",Table_Styles[[#This Row],[Bottom]],IF(Table_Styles[[#This Row],[Bottom Default]]&lt;&gt;"",Table_Styles[[#This Row],[Bottom Default]],""))</f>
        <v/>
      </c>
      <c r="BX51" s="16"/>
      <c r="BY51" s="16"/>
      <c r="BZ51" s="16" t="str">
        <f>IF(Table_Styles[[#This Row],[Left]]&lt;&gt;"",Table_Styles[[#This Row],[Left]],IF(Table_Styles[[#This Row],[Left Default]]&lt;&gt;"",Table_Styles[[#This Row],[Left Default]],""))</f>
        <v/>
      </c>
      <c r="CA51" s="36"/>
      <c r="CB51" s="18" t="str">
        <f>IF(AND(Table_Styles[[#This Row],[Selector]]&lt;&gt;"",Table_Styles[[#This Row],[Font Family Used]]&lt;&gt;"",Table_Styles[[#This Row],[Font Weight Used]]&lt;&gt;""),Table_Styles[[#This Row],[Font Family Used]]&amp;" "&amp;Table_Styles[[#This Row],[Font Weight Used]],"")</f>
        <v/>
      </c>
      <c r="CC51" s="18" t="str">
        <f ca="1">IF(AND(Table_Styles[[#This Row],[Selector]],COUNTIF(OFFSET(CC:CC,0,0,ROW()-1,1),"="&amp;Table_Styles[[#This Row],[Font]])=0),Table_Styles[[#This Row],[Font]],"")</f>
        <v/>
      </c>
      <c r="CD51" s="18" t="str">
        <f ca="1">IF(Table_Styles[[#This Row],[Unique Font]]&lt;&gt;"",
"{""fontFamily"":"""&amp;Table_Styles[[#This Row],[Font Family Used]]&amp;""",""fontWeight"":"&amp;Table_Styles[[#This Row],[Font Weight Used]]&amp;"}","")</f>
        <v/>
      </c>
      <c r="CE5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#d6272b;border: none</v>
      </c>
      <c r="CF51" s="18" t="str">
        <f>IF(AND(Table_Styles[[#This Row],[Selector]]&lt;&gt;"", Table_Styles[[#This Row],[Config Properties]]&lt;&gt;""),
Table_Styles[[#This Row],[Selector]]&amp;" { "&amp;Table_Styles[[#This Row],[Config Properties]]&amp;" }","")</f>
        <v>formly-field .repeating .btn.btn-add-item:hover { color: #FFFFFF;background: #d6272b;border: none }</v>
      </c>
      <c r="CG51" s="18" t="str">
        <f xml:space="preserve">
SUBSTITUTE(SUBSTITUTE(SUBSTITUTE(SUBSTITUTE(SUBSTITUTE(SUBSTITUTE(SUBSTITUTE(SUBSTITUTE(Table_Styles[[#This Row],[Config]],
" {","{"),
"{ ","{"),
" }","}"),
"} ","}"),
" ,",","),
", ",","),
" :",":"),
": ",":")</f>
        <v>formly-field .repeating .btn.btn-add-item:hover{color:#FFFFFF;background:#d6272b;border:none}</v>
      </c>
    </row>
    <row r="52" spans="2:85" ht="21" customHeight="1">
      <c r="B52" s="18" t="s">
        <v>769</v>
      </c>
      <c r="C52" s="39" t="s">
        <v>770</v>
      </c>
      <c r="D52" s="36"/>
      <c r="E52" s="36"/>
      <c r="F52" s="16" t="str">
        <f>IF(Table_Styles[[#This Row],[Font Family]]&lt;&gt;"",Table_Styles[[#This Row],[Font Family]],IF(Table_Styles[[#This Row],[Font Family Default]]&lt;&gt;"",Table_Styles[[#This Row],[Font Family Default]],""))</f>
        <v/>
      </c>
      <c r="G52" s="36"/>
      <c r="H52" s="36"/>
      <c r="I52" s="16" t="str">
        <f>IF(Table_Styles[[#This Row],[Font Size]]&lt;&gt;"",Table_Styles[[#This Row],[Font Size]],IF(Table_Styles[[#This Row],[Font Size Default]]&lt;&gt;"",Table_Styles[[#This Row],[Font Size Default]],""))</f>
        <v/>
      </c>
      <c r="J52" s="36"/>
      <c r="K52" s="36"/>
      <c r="L52" s="16" t="str">
        <f>IF(Table_Styles[[#This Row],[Font Weight]]&lt;&gt;"",Table_Styles[[#This Row],[Font Weight]],IF(Table_Styles[[#This Row],[Font Weight Default]]&lt;&gt;"",Table_Styles[[#This Row],[Font Weight Default]],""))</f>
        <v/>
      </c>
      <c r="M52" s="36"/>
      <c r="N52" s="38" t="s">
        <v>552</v>
      </c>
      <c r="O52" s="16" t="str">
        <f>IF(Table_Styles[[#This Row],[Colour]]&lt;&gt;"",Table_Styles[[#This Row],[Colour]],IF(Table_Styles[[#This Row],[Colour Default]]&lt;&gt;"",Table_Styles[[#This Row],[Colour Default]],""))</f>
        <v>#FFFFFF</v>
      </c>
      <c r="P52" s="36"/>
      <c r="Q52" s="93" t="str">
        <f>Colour_Accent_1</f>
        <v>#d6272b</v>
      </c>
      <c r="R52" s="16" t="str">
        <f>IF(Table_Styles[[#This Row],[Background]]&lt;&gt;"",Table_Styles[[#This Row],[Background]],IF(Table_Styles[[#This Row],[Background Default]]&lt;&gt;"",Table_Styles[[#This Row],[Background Default]],""))</f>
        <v>#d6272b</v>
      </c>
      <c r="S52" s="36"/>
      <c r="T52" s="38" t="s">
        <v>710</v>
      </c>
      <c r="U52" s="16" t="str">
        <f>IF(Table_Styles[[#This Row],[Border]]&lt;&gt;"",Table_Styles[[#This Row],[Border]],IF(Table_Styles[[#This Row],[Border Default]]&lt;&gt;"",Table_Styles[[#This Row],[Border Default]],""))</f>
        <v>none</v>
      </c>
      <c r="V52" s="36"/>
      <c r="W52" s="36"/>
      <c r="X52" s="16" t="str">
        <f>IF(Table_Styles[[#This Row],[Border Radius]]&lt;&gt;"",Table_Styles[[#This Row],[Border Radius]],IF(Table_Styles[[#This Row],[Border Radius Default]]&lt;&gt;"",Table_Styles[[#This Row],[Border Radius Default]],""))</f>
        <v/>
      </c>
      <c r="Y52" s="36"/>
      <c r="Z52" s="36"/>
      <c r="AA52" s="16" t="str">
        <f>IF(Table_Styles[[#This Row],[MT]]&lt;&gt;"",Table_Styles[[#This Row],[MT]],IF(Table_Styles[[#This Row],[MT Default]]&lt;&gt;"",Table_Styles[[#This Row],[MT Default]],""))</f>
        <v/>
      </c>
      <c r="AB52" s="36"/>
      <c r="AC52" s="36"/>
      <c r="AD52" s="16" t="str">
        <f>IF(Table_Styles[[#This Row],[MR]]&lt;&gt;"",Table_Styles[[#This Row],[MR]],IF(Table_Styles[[#This Row],[MR Default]]&lt;&gt;"",Table_Styles[[#This Row],[MR Default]],""))</f>
        <v/>
      </c>
      <c r="AE52" s="36"/>
      <c r="AF52" s="36"/>
      <c r="AG52" s="16" t="str">
        <f>IF(Table_Styles[[#This Row],[MB]]&lt;&gt;"",Table_Styles[[#This Row],[MB]],IF(Table_Styles[[#This Row],[MB Default]]&lt;&gt;"",Table_Styles[[#This Row],[MB Default]],""))</f>
        <v/>
      </c>
      <c r="AH52" s="36"/>
      <c r="AI52" s="36"/>
      <c r="AJ52" s="16" t="str">
        <f>IF(Table_Styles[[#This Row],[ML]]&lt;&gt;"",Table_Styles[[#This Row],[ML]],IF(Table_Styles[[#This Row],[ML Default]]&lt;&gt;"",Table_Styles[[#This Row],[ML Default]],""))</f>
        <v/>
      </c>
      <c r="AK52" s="36"/>
      <c r="AL52" s="36"/>
      <c r="AM52" s="16" t="str">
        <f>IF(Table_Styles[[#This Row],[PT]]&lt;&gt;"",Table_Styles[[#This Row],[PT]],IF(Table_Styles[[#This Row],[PT Default]]&lt;&gt;"",Table_Styles[[#This Row],[PT Default]],""))</f>
        <v/>
      </c>
      <c r="AN52" s="36"/>
      <c r="AO52" s="36"/>
      <c r="AP52" s="16" t="str">
        <f>IF(Table_Styles[[#This Row],[PR]]&lt;&gt;"",Table_Styles[[#This Row],[PR]],IF(Table_Styles[[#This Row],[PR Default]]&lt;&gt;"",Table_Styles[[#This Row],[PR Default]],""))</f>
        <v/>
      </c>
      <c r="AQ52" s="36"/>
      <c r="AR52" s="36"/>
      <c r="AS52" s="16" t="str">
        <f>IF(Table_Styles[[#This Row],[PB]]&lt;&gt;"",Table_Styles[[#This Row],[PB]],IF(Table_Styles[[#This Row],[PB Default]]&lt;&gt;"",Table_Styles[[#This Row],[PB Default]],""))</f>
        <v/>
      </c>
      <c r="AT52" s="36"/>
      <c r="AU52" s="36"/>
      <c r="AV52" s="16" t="str">
        <f>IF(Table_Styles[[#This Row],[PL]]&lt;&gt;"",Table_Styles[[#This Row],[PL]],IF(Table_Styles[[#This Row],[PL Default]]&lt;&gt;"",Table_Styles[[#This Row],[PL Default]],""))</f>
        <v/>
      </c>
      <c r="AW52" s="36"/>
      <c r="AX52" s="36"/>
      <c r="AY52" s="16" t="str">
        <f>IF(Table_Styles[[#This Row],[BT]]&lt;&gt;"",Table_Styles[[#This Row],[BT]],IF(Table_Styles[[#This Row],[BT Default]]&lt;&gt;"",Table_Styles[[#This Row],[BT Default]],""))</f>
        <v/>
      </c>
      <c r="AZ52" s="36"/>
      <c r="BA52" s="36"/>
      <c r="BB52" s="16" t="str">
        <f>IF(Table_Styles[[#This Row],[BR]]&lt;&gt;"",Table_Styles[[#This Row],[BR]],IF(Table_Styles[[#This Row],[BR Default]]&lt;&gt;"",Table_Styles[[#This Row],[BR Default]],""))</f>
        <v/>
      </c>
      <c r="BC52" s="36"/>
      <c r="BD52" s="36"/>
      <c r="BE52" s="16" t="str">
        <f>IF(Table_Styles[[#This Row],[BB]]&lt;&gt;"",Table_Styles[[#This Row],[BB]],IF(Table_Styles[[#This Row],[BB Default]]&lt;&gt;"",Table_Styles[[#This Row],[BB Default]],""))</f>
        <v/>
      </c>
      <c r="BF52" s="36"/>
      <c r="BG52" s="36"/>
      <c r="BH52" s="16" t="str">
        <f>IF(Table_Styles[[#This Row],[BL]]&lt;&gt;"",Table_Styles[[#This Row],[BL]],IF(Table_Styles[[#This Row],[BL Default]]&lt;&gt;"",Table_Styles[[#This Row],[BL Default]],""))</f>
        <v/>
      </c>
      <c r="BI52" s="36"/>
      <c r="BJ52" s="36"/>
      <c r="BK52" s="16" t="str">
        <f>IF(Table_Styles[[#This Row],[Width]]&lt;&gt;"",Table_Styles[[#This Row],[Width]],IF(Table_Styles[[#This Row],[Width Default]]&lt;&gt;"",Table_Styles[[#This Row],[Width Default]],""))</f>
        <v/>
      </c>
      <c r="BL52" s="36"/>
      <c r="BM52" s="36"/>
      <c r="BN52" s="16" t="str">
        <f>IF(Table_Styles[[#This Row],[Height]]&lt;&gt;"",Table_Styles[[#This Row],[Height]],IF(Table_Styles[[#This Row],[Height Default]]&lt;&gt;"",Table_Styles[[#This Row],[Height Default]],""))</f>
        <v/>
      </c>
      <c r="BO52" s="16"/>
      <c r="BP52" s="16"/>
      <c r="BQ52" s="16" t="str">
        <f>IF(Table_Styles[[#This Row],[Top]]&lt;&gt;"",Table_Styles[[#This Row],[Top]],IF(Table_Styles[[#This Row],[Top Default]]&lt;&gt;"",Table_Styles[[#This Row],[Top Default]],""))</f>
        <v/>
      </c>
      <c r="BR52" s="16"/>
      <c r="BS52" s="16"/>
      <c r="BT52" s="16" t="str">
        <f>IF(Table_Styles[[#This Row],[Right]]&lt;&gt;"",Table_Styles[[#This Row],[Right]],IF(Table_Styles[[#This Row],[Right Default]]&lt;&gt;"",Table_Styles[[#This Row],[Right Default]],""))</f>
        <v/>
      </c>
      <c r="BU52" s="16"/>
      <c r="BV52" s="16"/>
      <c r="BW52" s="16" t="str">
        <f>IF(Table_Styles[[#This Row],[Bottom]]&lt;&gt;"",Table_Styles[[#This Row],[Bottom]],IF(Table_Styles[[#This Row],[Bottom Default]]&lt;&gt;"",Table_Styles[[#This Row],[Bottom Default]],""))</f>
        <v/>
      </c>
      <c r="BX52" s="16"/>
      <c r="BY52" s="16"/>
      <c r="BZ52" s="16" t="str">
        <f>IF(Table_Styles[[#This Row],[Left]]&lt;&gt;"",Table_Styles[[#This Row],[Left]],IF(Table_Styles[[#This Row],[Left Default]]&lt;&gt;"",Table_Styles[[#This Row],[Left Default]],""))</f>
        <v/>
      </c>
      <c r="CA52" s="36"/>
      <c r="CB52" s="18" t="str">
        <f>IF(AND(Table_Styles[[#This Row],[Selector]]&lt;&gt;"",Table_Styles[[#This Row],[Font Family Used]]&lt;&gt;"",Table_Styles[[#This Row],[Font Weight Used]]&lt;&gt;""),Table_Styles[[#This Row],[Font Family Used]]&amp;" "&amp;Table_Styles[[#This Row],[Font Weight Used]],"")</f>
        <v/>
      </c>
      <c r="CC52" s="18" t="str">
        <f ca="1">IF(AND(Table_Styles[[#This Row],[Selector]],COUNTIF(OFFSET(CC:CC,0,0,ROW()-1,1),"="&amp;Table_Styles[[#This Row],[Font]])=0),Table_Styles[[#This Row],[Font]],"")</f>
        <v/>
      </c>
      <c r="CD52" s="18" t="str">
        <f ca="1">IF(Table_Styles[[#This Row],[Unique Font]]&lt;&gt;"",
"{""fontFamily"":"""&amp;Table_Styles[[#This Row],[Font Family Used]]&amp;""",""fontWeight"":"&amp;Table_Styles[[#This Row],[Font Weight Used]]&amp;"}","")</f>
        <v/>
      </c>
      <c r="CE5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#d6272b;border: none</v>
      </c>
      <c r="CF52" s="18" t="str">
        <f>IF(AND(Table_Styles[[#This Row],[Selector]]&lt;&gt;"", Table_Styles[[#This Row],[Config Properties]]&lt;&gt;""),
Table_Styles[[#This Row],[Selector]]&amp;" { "&amp;Table_Styles[[#This Row],[Config Properties]]&amp;" }","")</f>
        <v>formly-field .repeating .btn.btn-add-item:active { color: #FFFFFF;background: #d6272b;border: none }</v>
      </c>
      <c r="CG52" s="18" t="str">
        <f xml:space="preserve">
SUBSTITUTE(SUBSTITUTE(SUBSTITUTE(SUBSTITUTE(SUBSTITUTE(SUBSTITUTE(SUBSTITUTE(SUBSTITUTE(Table_Styles[[#This Row],[Config]],
" {","{"),
"{ ","{"),
" }","}"),
"} ","}"),
" ,",","),
", ",","),
" :",":"),
": ",":")</f>
        <v>formly-field .repeating .btn.btn-add-item:active{color:#FFFFFF;background:#d6272b;border:none}</v>
      </c>
    </row>
    <row r="53" spans="2:85" ht="21" customHeight="1">
      <c r="B53" s="91" t="s">
        <v>771</v>
      </c>
      <c r="C53" s="39" t="s">
        <v>772</v>
      </c>
      <c r="D53" s="36"/>
      <c r="E53" s="36"/>
      <c r="F53" s="16" t="str">
        <f>IF(Table_Styles[[#This Row],[Font Family]]&lt;&gt;"",Table_Styles[[#This Row],[Font Family]],IF(Table_Styles[[#This Row],[Font Family Default]]&lt;&gt;"",Table_Styles[[#This Row],[Font Family Default]],""))</f>
        <v/>
      </c>
      <c r="G53" s="36"/>
      <c r="H53" s="92" t="s">
        <v>702</v>
      </c>
      <c r="I53" s="16" t="str">
        <f>IF(Table_Styles[[#This Row],[Font Size]]&lt;&gt;"",Table_Styles[[#This Row],[Font Size]],IF(Table_Styles[[#This Row],[Font Size Default]]&lt;&gt;"",Table_Styles[[#This Row],[Font Size Default]],""))</f>
        <v>14px</v>
      </c>
      <c r="J53" s="36"/>
      <c r="K53" s="36"/>
      <c r="L53" s="16" t="str">
        <f>IF(Table_Styles[[#This Row],[Font Weight]]&lt;&gt;"",Table_Styles[[#This Row],[Font Weight]],IF(Table_Styles[[#This Row],[Font Weight Default]]&lt;&gt;"",Table_Styles[[#This Row],[Font Weight Default]],""))</f>
        <v/>
      </c>
      <c r="M53" s="36"/>
      <c r="N53" s="36"/>
      <c r="O53" s="16" t="str">
        <f>IF(Table_Styles[[#This Row],[Colour]]&lt;&gt;"",Table_Styles[[#This Row],[Colour]],IF(Table_Styles[[#This Row],[Colour Default]]&lt;&gt;"",Table_Styles[[#This Row],[Colour Default]],""))</f>
        <v/>
      </c>
      <c r="P53" s="36"/>
      <c r="Q53" s="36"/>
      <c r="R53" s="16" t="str">
        <f>IF(Table_Styles[[#This Row],[Background]]&lt;&gt;"",Table_Styles[[#This Row],[Background]],IF(Table_Styles[[#This Row],[Background Default]]&lt;&gt;"",Table_Styles[[#This Row],[Background Default]],""))</f>
        <v/>
      </c>
      <c r="S53" s="36"/>
      <c r="T53" s="36"/>
      <c r="U53" s="16" t="str">
        <f>IF(Table_Styles[[#This Row],[Border]]&lt;&gt;"",Table_Styles[[#This Row],[Border]],IF(Table_Styles[[#This Row],[Border Default]]&lt;&gt;"",Table_Styles[[#This Row],[Border Default]],""))</f>
        <v/>
      </c>
      <c r="V53" s="36"/>
      <c r="W53" s="36"/>
      <c r="X53" s="16" t="str">
        <f>IF(Table_Styles[[#This Row],[Border Radius]]&lt;&gt;"",Table_Styles[[#This Row],[Border Radius]],IF(Table_Styles[[#This Row],[Border Radius Default]]&lt;&gt;"",Table_Styles[[#This Row],[Border Radius Default]],""))</f>
        <v/>
      </c>
      <c r="Y53" s="36"/>
      <c r="Z53" s="93" t="s">
        <v>754</v>
      </c>
      <c r="AA53" s="16" t="str">
        <f>IF(Table_Styles[[#This Row],[MT]]&lt;&gt;"",Table_Styles[[#This Row],[MT]],IF(Table_Styles[[#This Row],[MT Default]]&lt;&gt;"",Table_Styles[[#This Row],[MT Default]],""))</f>
        <v>-4px</v>
      </c>
      <c r="AB53" s="36"/>
      <c r="AC53" s="93" t="s">
        <v>694</v>
      </c>
      <c r="AD53" s="16" t="str">
        <f>IF(Table_Styles[[#This Row],[MR]]&lt;&gt;"",Table_Styles[[#This Row],[MR]],IF(Table_Styles[[#This Row],[MR Default]]&lt;&gt;"",Table_Styles[[#This Row],[MR Default]],""))</f>
        <v>5px</v>
      </c>
      <c r="AE53" s="36"/>
      <c r="AF53" s="36"/>
      <c r="AG53" s="16" t="str">
        <f>IF(Table_Styles[[#This Row],[MB]]&lt;&gt;"",Table_Styles[[#This Row],[MB]],IF(Table_Styles[[#This Row],[MB Default]]&lt;&gt;"",Table_Styles[[#This Row],[MB Default]],""))</f>
        <v/>
      </c>
      <c r="AH53" s="36"/>
      <c r="AI53" s="93" t="s">
        <v>773</v>
      </c>
      <c r="AJ53" s="16" t="str">
        <f>IF(Table_Styles[[#This Row],[ML]]&lt;&gt;"",Table_Styles[[#This Row],[ML]],IF(Table_Styles[[#This Row],[ML Default]]&lt;&gt;"",Table_Styles[[#This Row],[ML Default]],""))</f>
        <v>2px</v>
      </c>
      <c r="AK53" s="36"/>
      <c r="AL53" s="36"/>
      <c r="AM53" s="16" t="str">
        <f>IF(Table_Styles[[#This Row],[PT]]&lt;&gt;"",Table_Styles[[#This Row],[PT]],IF(Table_Styles[[#This Row],[PT Default]]&lt;&gt;"",Table_Styles[[#This Row],[PT Default]],""))</f>
        <v/>
      </c>
      <c r="AN53" s="36"/>
      <c r="AO53" s="36"/>
      <c r="AP53" s="16" t="str">
        <f>IF(Table_Styles[[#This Row],[PR]]&lt;&gt;"",Table_Styles[[#This Row],[PR]],IF(Table_Styles[[#This Row],[PR Default]]&lt;&gt;"",Table_Styles[[#This Row],[PR Default]],""))</f>
        <v/>
      </c>
      <c r="AQ53" s="36"/>
      <c r="AR53" s="36"/>
      <c r="AS53" s="16" t="str">
        <f>IF(Table_Styles[[#This Row],[PB]]&lt;&gt;"",Table_Styles[[#This Row],[PB]],IF(Table_Styles[[#This Row],[PB Default]]&lt;&gt;"",Table_Styles[[#This Row],[PB Default]],""))</f>
        <v/>
      </c>
      <c r="AT53" s="36"/>
      <c r="AU53" s="36"/>
      <c r="AV53" s="16" t="str">
        <f>IF(Table_Styles[[#This Row],[PL]]&lt;&gt;"",Table_Styles[[#This Row],[PL]],IF(Table_Styles[[#This Row],[PL Default]]&lt;&gt;"",Table_Styles[[#This Row],[PL Default]],""))</f>
        <v/>
      </c>
      <c r="AW53" s="36"/>
      <c r="AX53" s="36"/>
      <c r="AY53" s="16" t="str">
        <f>IF(Table_Styles[[#This Row],[BT]]&lt;&gt;"",Table_Styles[[#This Row],[BT]],IF(Table_Styles[[#This Row],[BT Default]]&lt;&gt;"",Table_Styles[[#This Row],[BT Default]],""))</f>
        <v/>
      </c>
      <c r="AZ53" s="36"/>
      <c r="BA53" s="36"/>
      <c r="BB53" s="16" t="str">
        <f>IF(Table_Styles[[#This Row],[BR]]&lt;&gt;"",Table_Styles[[#This Row],[BR]],IF(Table_Styles[[#This Row],[BR Default]]&lt;&gt;"",Table_Styles[[#This Row],[BR Default]],""))</f>
        <v/>
      </c>
      <c r="BC53" s="36"/>
      <c r="BD53" s="36"/>
      <c r="BE53" s="16" t="str">
        <f>IF(Table_Styles[[#This Row],[BB]]&lt;&gt;"",Table_Styles[[#This Row],[BB]],IF(Table_Styles[[#This Row],[BB Default]]&lt;&gt;"",Table_Styles[[#This Row],[BB Default]],""))</f>
        <v/>
      </c>
      <c r="BF53" s="36"/>
      <c r="BG53" s="36"/>
      <c r="BH53" s="16" t="str">
        <f>IF(Table_Styles[[#This Row],[BL]]&lt;&gt;"",Table_Styles[[#This Row],[BL]],IF(Table_Styles[[#This Row],[BL Default]]&lt;&gt;"",Table_Styles[[#This Row],[BL Default]],""))</f>
        <v/>
      </c>
      <c r="BI53" s="36"/>
      <c r="BJ53" s="36"/>
      <c r="BK53" s="16" t="str">
        <f>IF(Table_Styles[[#This Row],[Width]]&lt;&gt;"",Table_Styles[[#This Row],[Width]],IF(Table_Styles[[#This Row],[Width Default]]&lt;&gt;"",Table_Styles[[#This Row],[Width Default]],""))</f>
        <v/>
      </c>
      <c r="BL53" s="36"/>
      <c r="BM53" s="36"/>
      <c r="BN53" s="16" t="str">
        <f>IF(Table_Styles[[#This Row],[Height]]&lt;&gt;"",Table_Styles[[#This Row],[Height]],IF(Table_Styles[[#This Row],[Height Default]]&lt;&gt;"",Table_Styles[[#This Row],[Height Default]],""))</f>
        <v/>
      </c>
      <c r="BO53" s="16"/>
      <c r="BP53" s="94" t="s">
        <v>774</v>
      </c>
      <c r="BQ53" s="16" t="str">
        <f>IF(Table_Styles[[#This Row],[Top]]&lt;&gt;"",Table_Styles[[#This Row],[Top]],IF(Table_Styles[[#This Row],[Top Default]]&lt;&gt;"",Table_Styles[[#This Row],[Top Default]],""))</f>
        <v>1px</v>
      </c>
      <c r="BR53" s="16"/>
      <c r="BS53" s="16"/>
      <c r="BT53" s="16" t="str">
        <f>IF(Table_Styles[[#This Row],[Right]]&lt;&gt;"",Table_Styles[[#This Row],[Right]],IF(Table_Styles[[#This Row],[Right Default]]&lt;&gt;"",Table_Styles[[#This Row],[Right Default]],""))</f>
        <v/>
      </c>
      <c r="BU53" s="16"/>
      <c r="BV53" s="16"/>
      <c r="BW53" s="16" t="str">
        <f>IF(Table_Styles[[#This Row],[Bottom]]&lt;&gt;"",Table_Styles[[#This Row],[Bottom]],IF(Table_Styles[[#This Row],[Bottom Default]]&lt;&gt;"",Table_Styles[[#This Row],[Bottom Default]],""))</f>
        <v/>
      </c>
      <c r="BX53" s="16"/>
      <c r="BY53" s="16"/>
      <c r="BZ53" s="16" t="str">
        <f>IF(Table_Styles[[#This Row],[Left]]&lt;&gt;"",Table_Styles[[#This Row],[Left]],IF(Table_Styles[[#This Row],[Left Default]]&lt;&gt;"",Table_Styles[[#This Row],[Left Default]],""))</f>
        <v/>
      </c>
      <c r="CA53" s="36"/>
      <c r="CB53" s="18" t="str">
        <f>IF(AND(Table_Styles[[#This Row],[Selector]]&lt;&gt;"",Table_Styles[[#This Row],[Font Family Used]]&lt;&gt;"",Table_Styles[[#This Row],[Font Weight Used]]&lt;&gt;""),Table_Styles[[#This Row],[Font Family Used]]&amp;" "&amp;Table_Styles[[#This Row],[Font Weight Used]],"")</f>
        <v/>
      </c>
      <c r="CC53" s="18" t="str">
        <f ca="1">IF(AND(Table_Styles[[#This Row],[Selector]],COUNTIF(OFFSET(CC:CC,0,0,ROW()-1,1),"="&amp;Table_Styles[[#This Row],[Font]])=0),Table_Styles[[#This Row],[Font]],"")</f>
        <v/>
      </c>
      <c r="CD53" s="18" t="str">
        <f ca="1">IF(Table_Styles[[#This Row],[Unique Font]]&lt;&gt;"",
"{""fontFamily"":"""&amp;Table_Styles[[#This Row],[Font Family Used]]&amp;""",""fontWeight"":"&amp;Table_Styles[[#This Row],[Font Weight Used]]&amp;"}","")</f>
        <v/>
      </c>
      <c r="CE5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14px;margin-top: -4px;margin-right: 5px;margin-left: 2px;top: 1px</v>
      </c>
      <c r="CF53" s="18" t="str">
        <f>IF(AND(Table_Styles[[#This Row],[Selector]]&lt;&gt;"", Table_Styles[[#This Row],[Config Properties]]&lt;&gt;""),
Table_Styles[[#This Row],[Selector]]&amp;" { "&amp;Table_Styles[[#This Row],[Config Properties]]&amp;" }","")</f>
        <v>formly-field .repeating .btn.btn-add-item .btn-icon { font-size: 14px;margin-top: -4px;margin-right: 5px;margin-left: 2px;top: 1px }</v>
      </c>
      <c r="CG53" s="18" t="str">
        <f xml:space="preserve">
SUBSTITUTE(SUBSTITUTE(SUBSTITUTE(SUBSTITUTE(SUBSTITUTE(SUBSTITUTE(SUBSTITUTE(SUBSTITUTE(Table_Styles[[#This Row],[Config]],
" {","{"),
"{ ","{"),
" }","}"),
"} ","}"),
" ,",","),
", ",","),
" :",":"),
": ",":")</f>
        <v>formly-field .repeating .btn.btn-add-item .btn-icon{font-size:14px;margin-top:-4px;margin-right:5px;margin-left:2px;top:1px}</v>
      </c>
    </row>
    <row r="54" spans="2:85" ht="21" customHeight="1">
      <c r="B54" s="18" t="s">
        <v>775</v>
      </c>
      <c r="C54" s="39" t="s">
        <v>776</v>
      </c>
      <c r="D54" s="36"/>
      <c r="E54" s="36"/>
      <c r="F54" s="16"/>
      <c r="G54" s="36"/>
      <c r="H54" s="36"/>
      <c r="I54" s="16" t="str">
        <f>IF(Table_Styles[[#This Row],[Font Size]]&lt;&gt;"",Table_Styles[[#This Row],[Font Size]],IF(Table_Styles[[#This Row],[Font Size Default]]&lt;&gt;"",Table_Styles[[#This Row],[Font Size Default]],""))</f>
        <v/>
      </c>
      <c r="J54" s="36"/>
      <c r="K54" s="36"/>
      <c r="L54" s="16" t="str">
        <f>IF(Table_Styles[[#This Row],[Font Weight]]&lt;&gt;"",Table_Styles[[#This Row],[Font Weight]],IF(Table_Styles[[#This Row],[Font Weight Default]]&lt;&gt;"",Table_Styles[[#This Row],[Font Weight Default]],""))</f>
        <v/>
      </c>
      <c r="M54" s="36"/>
      <c r="N54" s="38" t="str">
        <f>Colour_Foreground_1</f>
        <v>#1d1c1c</v>
      </c>
      <c r="O54" s="16" t="str">
        <f>IF(Table_Styles[[#This Row],[Colour]]&lt;&gt;"",Table_Styles[[#This Row],[Colour]],IF(Table_Styles[[#This Row],[Colour Default]]&lt;&gt;"",Table_Styles[[#This Row],[Colour Default]],""))</f>
        <v>#1d1c1c</v>
      </c>
      <c r="P54" s="36"/>
      <c r="Q54" s="36" t="str">
        <f>Colour_Background_1</f>
        <v>#FFFFFF</v>
      </c>
      <c r="R54" s="16" t="str">
        <f>IF(Table_Styles[[#This Row],[Background]]&lt;&gt;"",Table_Styles[[#This Row],[Background]],IF(Table_Styles[[#This Row],[Background Default]]&lt;&gt;"",Table_Styles[[#This Row],[Background Default]],""))</f>
        <v>#FFFFFF</v>
      </c>
      <c r="S54" s="36"/>
      <c r="T54" s="38" t="s">
        <v>710</v>
      </c>
      <c r="U54" s="16" t="str">
        <f>IF(Table_Styles[[#This Row],[Border]]&lt;&gt;"",Table_Styles[[#This Row],[Border]],IF(Table_Styles[[#This Row],[Border Default]]&lt;&gt;"",Table_Styles[[#This Row],[Border Default]],""))</f>
        <v>none</v>
      </c>
      <c r="V54" s="36"/>
      <c r="W54" s="36"/>
      <c r="X54" s="16" t="str">
        <f>IF(Table_Styles[[#This Row],[Border Radius]]&lt;&gt;"",Table_Styles[[#This Row],[Border Radius]],IF(Table_Styles[[#This Row],[Border Radius Default]]&lt;&gt;"",Table_Styles[[#This Row],[Border Radius Default]],""))</f>
        <v/>
      </c>
      <c r="Y54" s="36"/>
      <c r="Z54" s="38" t="s">
        <v>733</v>
      </c>
      <c r="AA54" s="16" t="str">
        <f>IF(Table_Styles[[#This Row],[MT]]&lt;&gt;"",Table_Styles[[#This Row],[MT]],IF(Table_Styles[[#This Row],[MT Default]]&lt;&gt;"",Table_Styles[[#This Row],[MT Default]],""))</f>
        <v>25px</v>
      </c>
      <c r="AB54" s="36"/>
      <c r="AC54" s="36"/>
      <c r="AD54" s="16" t="str">
        <f>IF(Table_Styles[[#This Row],[MR]]&lt;&gt;"",Table_Styles[[#This Row],[MR]],IF(Table_Styles[[#This Row],[MR Default]]&lt;&gt;"",Table_Styles[[#This Row],[MR Default]],""))</f>
        <v/>
      </c>
      <c r="AE54" s="36"/>
      <c r="AF54" s="36"/>
      <c r="AG54" s="16" t="str">
        <f>IF(Table_Styles[[#This Row],[MB]]&lt;&gt;"",Table_Styles[[#This Row],[MB]],IF(Table_Styles[[#This Row],[MB Default]]&lt;&gt;"",Table_Styles[[#This Row],[MB Default]],""))</f>
        <v/>
      </c>
      <c r="AH54" s="36"/>
      <c r="AI54" s="36"/>
      <c r="AJ54" s="16" t="str">
        <f>IF(Table_Styles[[#This Row],[ML]]&lt;&gt;"",Table_Styles[[#This Row],[ML]],IF(Table_Styles[[#This Row],[ML Default]]&lt;&gt;"",Table_Styles[[#This Row],[ML Default]],""))</f>
        <v/>
      </c>
      <c r="AK54" s="36"/>
      <c r="AL54" s="36"/>
      <c r="AM54" s="16" t="str">
        <f>IF(Table_Styles[[#This Row],[PT]]&lt;&gt;"",Table_Styles[[#This Row],[PT]],IF(Table_Styles[[#This Row],[PT Default]]&lt;&gt;"",Table_Styles[[#This Row],[PT Default]],""))</f>
        <v/>
      </c>
      <c r="AN54" s="36"/>
      <c r="AO54" s="36"/>
      <c r="AP54" s="16" t="str">
        <f>IF(Table_Styles[[#This Row],[PR]]&lt;&gt;"",Table_Styles[[#This Row],[PR]],IF(Table_Styles[[#This Row],[PR Default]]&lt;&gt;"",Table_Styles[[#This Row],[PR Default]],""))</f>
        <v/>
      </c>
      <c r="AQ54" s="36"/>
      <c r="AR54" s="36"/>
      <c r="AS54" s="16" t="str">
        <f>IF(Table_Styles[[#This Row],[PB]]&lt;&gt;"",Table_Styles[[#This Row],[PB]],IF(Table_Styles[[#This Row],[PB Default]]&lt;&gt;"",Table_Styles[[#This Row],[PB Default]],""))</f>
        <v/>
      </c>
      <c r="AT54" s="36"/>
      <c r="AU54" s="36"/>
      <c r="AV54" s="16" t="str">
        <f>IF(Table_Styles[[#This Row],[PL]]&lt;&gt;"",Table_Styles[[#This Row],[PL]],IF(Table_Styles[[#This Row],[PL Default]]&lt;&gt;"",Table_Styles[[#This Row],[PL Default]],""))</f>
        <v/>
      </c>
      <c r="AW54" s="36"/>
      <c r="AX54" s="36"/>
      <c r="AY54" s="16" t="str">
        <f>IF(Table_Styles[[#This Row],[BT]]&lt;&gt;"",Table_Styles[[#This Row],[BT]],IF(Table_Styles[[#This Row],[BT Default]]&lt;&gt;"",Table_Styles[[#This Row],[BT Default]],""))</f>
        <v/>
      </c>
      <c r="AZ54" s="36"/>
      <c r="BA54" s="36"/>
      <c r="BB54" s="16" t="str">
        <f>IF(Table_Styles[[#This Row],[BR]]&lt;&gt;"",Table_Styles[[#This Row],[BR]],IF(Table_Styles[[#This Row],[BR Default]]&lt;&gt;"",Table_Styles[[#This Row],[BR Default]],""))</f>
        <v/>
      </c>
      <c r="BC54" s="36"/>
      <c r="BD54" s="36"/>
      <c r="BE54" s="16" t="str">
        <f>IF(Table_Styles[[#This Row],[BB]]&lt;&gt;"",Table_Styles[[#This Row],[BB]],IF(Table_Styles[[#This Row],[BB Default]]&lt;&gt;"",Table_Styles[[#This Row],[BB Default]],""))</f>
        <v/>
      </c>
      <c r="BF54" s="36"/>
      <c r="BG54" s="36"/>
      <c r="BH54" s="16" t="str">
        <f>IF(Table_Styles[[#This Row],[BL]]&lt;&gt;"",Table_Styles[[#This Row],[BL]],IF(Table_Styles[[#This Row],[BL Default]]&lt;&gt;"",Table_Styles[[#This Row],[BL Default]],""))</f>
        <v/>
      </c>
      <c r="BI54" s="36"/>
      <c r="BJ54" s="36"/>
      <c r="BK54" s="16" t="str">
        <f>IF(Table_Styles[[#This Row],[Width]]&lt;&gt;"",Table_Styles[[#This Row],[Width]],IF(Table_Styles[[#This Row],[Width Default]]&lt;&gt;"",Table_Styles[[#This Row],[Width Default]],""))</f>
        <v/>
      </c>
      <c r="BL54" s="36"/>
      <c r="BM54" s="36"/>
      <c r="BN54" s="16" t="str">
        <f>IF(Table_Styles[[#This Row],[Height]]&lt;&gt;"",Table_Styles[[#This Row],[Height]],IF(Table_Styles[[#This Row],[Height Default]]&lt;&gt;"",Table_Styles[[#This Row],[Height Default]],""))</f>
        <v/>
      </c>
      <c r="BO54" s="16"/>
      <c r="BP54" s="16"/>
      <c r="BQ54" s="16" t="str">
        <f>IF(Table_Styles[[#This Row],[Top]]&lt;&gt;"",Table_Styles[[#This Row],[Top]],IF(Table_Styles[[#This Row],[Top Default]]&lt;&gt;"",Table_Styles[[#This Row],[Top Default]],""))</f>
        <v/>
      </c>
      <c r="BR54" s="16"/>
      <c r="BS54" s="16"/>
      <c r="BT54" s="16" t="str">
        <f>IF(Table_Styles[[#This Row],[Right]]&lt;&gt;"",Table_Styles[[#This Row],[Right]],IF(Table_Styles[[#This Row],[Right Default]]&lt;&gt;"",Table_Styles[[#This Row],[Right Default]],""))</f>
        <v/>
      </c>
      <c r="BU54" s="16"/>
      <c r="BV54" s="16"/>
      <c r="BW54" s="16" t="str">
        <f>IF(Table_Styles[[#This Row],[Bottom]]&lt;&gt;"",Table_Styles[[#This Row],[Bottom]],IF(Table_Styles[[#This Row],[Bottom Default]]&lt;&gt;"",Table_Styles[[#This Row],[Bottom Default]],""))</f>
        <v/>
      </c>
      <c r="BX54" s="16"/>
      <c r="BY54" s="16"/>
      <c r="BZ54" s="16" t="str">
        <f>IF(Table_Styles[[#This Row],[Left]]&lt;&gt;"",Table_Styles[[#This Row],[Left]],IF(Table_Styles[[#This Row],[Left Default]]&lt;&gt;"",Table_Styles[[#This Row],[Left Default]],""))</f>
        <v/>
      </c>
      <c r="CA54" s="36"/>
      <c r="CB54" s="18" t="str">
        <f>IF(AND(Table_Styles[[#This Row],[Selector]]&lt;&gt;"",Table_Styles[[#This Row],[Font Family Used]]&lt;&gt;"",Table_Styles[[#This Row],[Font Weight Used]]&lt;&gt;""),Table_Styles[[#This Row],[Font Family Used]]&amp;" "&amp;Table_Styles[[#This Row],[Font Weight Used]],"")</f>
        <v/>
      </c>
      <c r="CC54" s="18" t="str">
        <f ca="1">IF(AND(Table_Styles[[#This Row],[Selector]],COUNTIF(OFFSET(CC:CC,0,0,ROW()-1,1),"="&amp;Table_Styles[[#This Row],[Font]])=0),Table_Styles[[#This Row],[Font]],"")</f>
        <v/>
      </c>
      <c r="CD54" s="18" t="str">
        <f ca="1">IF(Table_Styles[[#This Row],[Unique Font]]&lt;&gt;"",
"{""fontFamily"":"""&amp;Table_Styles[[#This Row],[Font Family Used]]&amp;""",""fontWeight"":"&amp;Table_Styles[[#This Row],[Font Weight Used]]&amp;"}","")</f>
        <v/>
      </c>
      <c r="CE5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none;margin-top: 25px</v>
      </c>
      <c r="CF54" s="18" t="str">
        <f>IF(AND(Table_Styles[[#This Row],[Selector]]&lt;&gt;"", Table_Styles[[#This Row],[Config Properties]]&lt;&gt;""),
Table_Styles[[#This Row],[Selector]]&amp;" { "&amp;Table_Styles[[#This Row],[Config Properties]]&amp;" }","")</f>
        <v>formly-field .repeating .btn.btn-remove-item { color: #1d1c1c;background: #FFFFFF;border: none;margin-top: 25px }</v>
      </c>
      <c r="CG54" s="18" t="str">
        <f xml:space="preserve">
SUBSTITUTE(SUBSTITUTE(SUBSTITUTE(SUBSTITUTE(SUBSTITUTE(SUBSTITUTE(SUBSTITUTE(SUBSTITUTE(Table_Styles[[#This Row],[Config]],
" {","{"),
"{ ","{"),
" }","}"),
"} ","}"),
" ,",","),
", ",","),
" :",":"),
": ",":")</f>
        <v>formly-field .repeating .btn.btn-remove-item{color:#1d1c1c;background:#FFFFFF;border:none;margin-top:25px}</v>
      </c>
    </row>
    <row r="55" spans="2:85" ht="21" customHeight="1">
      <c r="B55" s="18" t="s">
        <v>777</v>
      </c>
      <c r="C55" s="39" t="s">
        <v>778</v>
      </c>
      <c r="D55" s="36"/>
      <c r="E55" s="36"/>
      <c r="F55" s="16" t="str">
        <f>IF(Table_Styles[[#This Row],[Font Family]]&lt;&gt;"",Table_Styles[[#This Row],[Font Family]],IF(Table_Styles[[#This Row],[Font Family Default]]&lt;&gt;"",Table_Styles[[#This Row],[Font Family Default]],""))</f>
        <v/>
      </c>
      <c r="G55" s="36"/>
      <c r="H55" s="36"/>
      <c r="I55" s="16" t="str">
        <f>IF(Table_Styles[[#This Row],[Font Size]]&lt;&gt;"",Table_Styles[[#This Row],[Font Size]],IF(Table_Styles[[#This Row],[Font Size Default]]&lt;&gt;"",Table_Styles[[#This Row],[Font Size Default]],""))</f>
        <v/>
      </c>
      <c r="J55" s="36"/>
      <c r="K55" s="36"/>
      <c r="L55" s="16" t="str">
        <f>IF(Table_Styles[[#This Row],[Font Weight]]&lt;&gt;"",Table_Styles[[#This Row],[Font Weight]],IF(Table_Styles[[#This Row],[Font Weight Default]]&lt;&gt;"",Table_Styles[[#This Row],[Font Weight Default]],""))</f>
        <v/>
      </c>
      <c r="M55" s="36"/>
      <c r="N55" s="38" t="str">
        <f>Colour_Foreground_1</f>
        <v>#1d1c1c</v>
      </c>
      <c r="O55" s="16" t="str">
        <f>IF(Table_Styles[[#This Row],[Colour]]&lt;&gt;"",Table_Styles[[#This Row],[Colour]],IF(Table_Styles[[#This Row],[Colour Default]]&lt;&gt;"",Table_Styles[[#This Row],[Colour Default]],""))</f>
        <v>#1d1c1c</v>
      </c>
      <c r="P55" s="36"/>
      <c r="Q55" s="36" t="str">
        <f>Colour_Background_1</f>
        <v>#FFFFFF</v>
      </c>
      <c r="R55" s="16" t="str">
        <f>IF(Table_Styles[[#This Row],[Background]]&lt;&gt;"",Table_Styles[[#This Row],[Background]],IF(Table_Styles[[#This Row],[Background Default]]&lt;&gt;"",Table_Styles[[#This Row],[Background Default]],""))</f>
        <v>#FFFFFF</v>
      </c>
      <c r="S55" s="36"/>
      <c r="T55" s="38" t="s">
        <v>710</v>
      </c>
      <c r="U55" s="16" t="str">
        <f>IF(Table_Styles[[#This Row],[Border]]&lt;&gt;"",Table_Styles[[#This Row],[Border]],IF(Table_Styles[[#This Row],[Border Default]]&lt;&gt;"",Table_Styles[[#This Row],[Border Default]],""))</f>
        <v>none</v>
      </c>
      <c r="V55" s="36"/>
      <c r="W55" s="36"/>
      <c r="X55" s="16" t="str">
        <f>IF(Table_Styles[[#This Row],[Border Radius]]&lt;&gt;"",Table_Styles[[#This Row],[Border Radius]],IF(Table_Styles[[#This Row],[Border Radius Default]]&lt;&gt;"",Table_Styles[[#This Row],[Border Radius Default]],""))</f>
        <v/>
      </c>
      <c r="Y55" s="36"/>
      <c r="Z55" s="36"/>
      <c r="AA55" s="16" t="str">
        <f>IF(Table_Styles[[#This Row],[MT]]&lt;&gt;"",Table_Styles[[#This Row],[MT]],IF(Table_Styles[[#This Row],[MT Default]]&lt;&gt;"",Table_Styles[[#This Row],[MT Default]],""))</f>
        <v/>
      </c>
      <c r="AB55" s="36"/>
      <c r="AC55" s="36"/>
      <c r="AD55" s="16" t="str">
        <f>IF(Table_Styles[[#This Row],[MR]]&lt;&gt;"",Table_Styles[[#This Row],[MR]],IF(Table_Styles[[#This Row],[MR Default]]&lt;&gt;"",Table_Styles[[#This Row],[MR Default]],""))</f>
        <v/>
      </c>
      <c r="AE55" s="36"/>
      <c r="AF55" s="36"/>
      <c r="AG55" s="16" t="str">
        <f>IF(Table_Styles[[#This Row],[MB]]&lt;&gt;"",Table_Styles[[#This Row],[MB]],IF(Table_Styles[[#This Row],[MB Default]]&lt;&gt;"",Table_Styles[[#This Row],[MB Default]],""))</f>
        <v/>
      </c>
      <c r="AH55" s="36"/>
      <c r="AI55" s="36"/>
      <c r="AJ55" s="16" t="str">
        <f>IF(Table_Styles[[#This Row],[ML]]&lt;&gt;"",Table_Styles[[#This Row],[ML]],IF(Table_Styles[[#This Row],[ML Default]]&lt;&gt;"",Table_Styles[[#This Row],[ML Default]],""))</f>
        <v/>
      </c>
      <c r="AK55" s="36"/>
      <c r="AL55" s="36"/>
      <c r="AM55" s="16" t="str">
        <f>IF(Table_Styles[[#This Row],[PT]]&lt;&gt;"",Table_Styles[[#This Row],[PT]],IF(Table_Styles[[#This Row],[PT Default]]&lt;&gt;"",Table_Styles[[#This Row],[PT Default]],""))</f>
        <v/>
      </c>
      <c r="AN55" s="36"/>
      <c r="AO55" s="36"/>
      <c r="AP55" s="16" t="str">
        <f>IF(Table_Styles[[#This Row],[PR]]&lt;&gt;"",Table_Styles[[#This Row],[PR]],IF(Table_Styles[[#This Row],[PR Default]]&lt;&gt;"",Table_Styles[[#This Row],[PR Default]],""))</f>
        <v/>
      </c>
      <c r="AQ55" s="36"/>
      <c r="AR55" s="36"/>
      <c r="AS55" s="16" t="str">
        <f>IF(Table_Styles[[#This Row],[PB]]&lt;&gt;"",Table_Styles[[#This Row],[PB]],IF(Table_Styles[[#This Row],[PB Default]]&lt;&gt;"",Table_Styles[[#This Row],[PB Default]],""))</f>
        <v/>
      </c>
      <c r="AT55" s="36"/>
      <c r="AU55" s="36"/>
      <c r="AV55" s="16" t="str">
        <f>IF(Table_Styles[[#This Row],[PL]]&lt;&gt;"",Table_Styles[[#This Row],[PL]],IF(Table_Styles[[#This Row],[PL Default]]&lt;&gt;"",Table_Styles[[#This Row],[PL Default]],""))</f>
        <v/>
      </c>
      <c r="AW55" s="36"/>
      <c r="AX55" s="36"/>
      <c r="AY55" s="16" t="str">
        <f>IF(Table_Styles[[#This Row],[BT]]&lt;&gt;"",Table_Styles[[#This Row],[BT]],IF(Table_Styles[[#This Row],[BT Default]]&lt;&gt;"",Table_Styles[[#This Row],[BT Default]],""))</f>
        <v/>
      </c>
      <c r="AZ55" s="36"/>
      <c r="BA55" s="36"/>
      <c r="BB55" s="16" t="str">
        <f>IF(Table_Styles[[#This Row],[BR]]&lt;&gt;"",Table_Styles[[#This Row],[BR]],IF(Table_Styles[[#This Row],[BR Default]]&lt;&gt;"",Table_Styles[[#This Row],[BR Default]],""))</f>
        <v/>
      </c>
      <c r="BC55" s="36"/>
      <c r="BD55" s="36"/>
      <c r="BE55" s="16" t="str">
        <f>IF(Table_Styles[[#This Row],[BB]]&lt;&gt;"",Table_Styles[[#This Row],[BB]],IF(Table_Styles[[#This Row],[BB Default]]&lt;&gt;"",Table_Styles[[#This Row],[BB Default]],""))</f>
        <v/>
      </c>
      <c r="BF55" s="36"/>
      <c r="BG55" s="36"/>
      <c r="BH55" s="16" t="str">
        <f>IF(Table_Styles[[#This Row],[BL]]&lt;&gt;"",Table_Styles[[#This Row],[BL]],IF(Table_Styles[[#This Row],[BL Default]]&lt;&gt;"",Table_Styles[[#This Row],[BL Default]],""))</f>
        <v/>
      </c>
      <c r="BI55" s="36"/>
      <c r="BJ55" s="36"/>
      <c r="BK55" s="16" t="str">
        <f>IF(Table_Styles[[#This Row],[Width]]&lt;&gt;"",Table_Styles[[#This Row],[Width]],IF(Table_Styles[[#This Row],[Width Default]]&lt;&gt;"",Table_Styles[[#This Row],[Width Default]],""))</f>
        <v/>
      </c>
      <c r="BL55" s="36"/>
      <c r="BM55" s="36"/>
      <c r="BN55" s="16" t="str">
        <f>IF(Table_Styles[[#This Row],[Height]]&lt;&gt;"",Table_Styles[[#This Row],[Height]],IF(Table_Styles[[#This Row],[Height Default]]&lt;&gt;"",Table_Styles[[#This Row],[Height Default]],""))</f>
        <v/>
      </c>
      <c r="BO55" s="16"/>
      <c r="BP55" s="16"/>
      <c r="BQ55" s="16" t="str">
        <f>IF(Table_Styles[[#This Row],[Top]]&lt;&gt;"",Table_Styles[[#This Row],[Top]],IF(Table_Styles[[#This Row],[Top Default]]&lt;&gt;"",Table_Styles[[#This Row],[Top Default]],""))</f>
        <v/>
      </c>
      <c r="BR55" s="16"/>
      <c r="BS55" s="16"/>
      <c r="BT55" s="16" t="str">
        <f>IF(Table_Styles[[#This Row],[Right]]&lt;&gt;"",Table_Styles[[#This Row],[Right]],IF(Table_Styles[[#This Row],[Right Default]]&lt;&gt;"",Table_Styles[[#This Row],[Right Default]],""))</f>
        <v/>
      </c>
      <c r="BU55" s="16"/>
      <c r="BV55" s="16"/>
      <c r="BW55" s="16" t="str">
        <f>IF(Table_Styles[[#This Row],[Bottom]]&lt;&gt;"",Table_Styles[[#This Row],[Bottom]],IF(Table_Styles[[#This Row],[Bottom Default]]&lt;&gt;"",Table_Styles[[#This Row],[Bottom Default]],""))</f>
        <v/>
      </c>
      <c r="BX55" s="16"/>
      <c r="BY55" s="16"/>
      <c r="BZ55" s="16" t="str">
        <f>IF(Table_Styles[[#This Row],[Left]]&lt;&gt;"",Table_Styles[[#This Row],[Left]],IF(Table_Styles[[#This Row],[Left Default]]&lt;&gt;"",Table_Styles[[#This Row],[Left Default]],""))</f>
        <v/>
      </c>
      <c r="CA55" s="36"/>
      <c r="CB55" s="18" t="str">
        <f>IF(AND(Table_Styles[[#This Row],[Selector]]&lt;&gt;"",Table_Styles[[#This Row],[Font Family Used]]&lt;&gt;"",Table_Styles[[#This Row],[Font Weight Used]]&lt;&gt;""),Table_Styles[[#This Row],[Font Family Used]]&amp;" "&amp;Table_Styles[[#This Row],[Font Weight Used]],"")</f>
        <v/>
      </c>
      <c r="CC55" s="18" t="str">
        <f ca="1">IF(AND(Table_Styles[[#This Row],[Selector]],COUNTIF(OFFSET(CC:CC,0,0,ROW()-1,1),"="&amp;Table_Styles[[#This Row],[Font]])=0),Table_Styles[[#This Row],[Font]],"")</f>
        <v/>
      </c>
      <c r="CD55" s="18" t="str">
        <f ca="1">IF(Table_Styles[[#This Row],[Unique Font]]&lt;&gt;"",
"{""fontFamily"":"""&amp;Table_Styles[[#This Row],[Font Family Used]]&amp;""",""fontWeight"":"&amp;Table_Styles[[#This Row],[Font Weight Used]]&amp;"}","")</f>
        <v/>
      </c>
      <c r="CE5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v>
      </c>
      <c r="CF55" s="18" t="str">
        <f>IF(AND(Table_Styles[[#This Row],[Selector]]&lt;&gt;"", Table_Styles[[#This Row],[Config Properties]]&lt;&gt;""),
Table_Styles[[#This Row],[Selector]]&amp;" { "&amp;Table_Styles[[#This Row],[Config Properties]]&amp;" }","")</f>
        <v>formly-field .repeating .btn.btn-remove-item:hover { color: #1d1c1c;background: #FFFFFF;border: none }</v>
      </c>
      <c r="CG55" s="18" t="str">
        <f xml:space="preserve">
SUBSTITUTE(SUBSTITUTE(SUBSTITUTE(SUBSTITUTE(SUBSTITUTE(SUBSTITUTE(SUBSTITUTE(SUBSTITUTE(Table_Styles[[#This Row],[Config]],
" {","{"),
"{ ","{"),
" }","}"),
"} ","}"),
" ,",","),
", ",","),
" :",":"),
": ",":")</f>
        <v>formly-field .repeating .btn.btn-remove-item:hover{color:#1d1c1c;background:#FFFFFF;border:none}</v>
      </c>
    </row>
    <row r="56" spans="2:85" ht="21" customHeight="1">
      <c r="B56" s="18" t="s">
        <v>779</v>
      </c>
      <c r="C56" s="39" t="s">
        <v>780</v>
      </c>
      <c r="D56" s="36"/>
      <c r="E56" s="36"/>
      <c r="F56" s="16" t="str">
        <f>IF(Table_Styles[[#This Row],[Font Family]]&lt;&gt;"",Table_Styles[[#This Row],[Font Family]],IF(Table_Styles[[#This Row],[Font Family Default]]&lt;&gt;"",Table_Styles[[#This Row],[Font Family Default]],""))</f>
        <v/>
      </c>
      <c r="G56" s="36"/>
      <c r="H56" s="36"/>
      <c r="I56" s="16" t="str">
        <f>IF(Table_Styles[[#This Row],[Font Size]]&lt;&gt;"",Table_Styles[[#This Row],[Font Size]],IF(Table_Styles[[#This Row],[Font Size Default]]&lt;&gt;"",Table_Styles[[#This Row],[Font Size Default]],""))</f>
        <v/>
      </c>
      <c r="J56" s="36"/>
      <c r="K56" s="36"/>
      <c r="L56" s="16" t="str">
        <f>IF(Table_Styles[[#This Row],[Font Weight]]&lt;&gt;"",Table_Styles[[#This Row],[Font Weight]],IF(Table_Styles[[#This Row],[Font Weight Default]]&lt;&gt;"",Table_Styles[[#This Row],[Font Weight Default]],""))</f>
        <v/>
      </c>
      <c r="M56" s="36"/>
      <c r="N56" s="38" t="str">
        <f>Colour_Foreground_1</f>
        <v>#1d1c1c</v>
      </c>
      <c r="O56" s="16" t="str">
        <f>IF(Table_Styles[[#This Row],[Colour]]&lt;&gt;"",Table_Styles[[#This Row],[Colour]],IF(Table_Styles[[#This Row],[Colour Default]]&lt;&gt;"",Table_Styles[[#This Row],[Colour Default]],""))</f>
        <v>#1d1c1c</v>
      </c>
      <c r="P56" s="36"/>
      <c r="Q56" s="36" t="str">
        <f>Colour_Background_1</f>
        <v>#FFFFFF</v>
      </c>
      <c r="R56" s="16" t="str">
        <f>IF(Table_Styles[[#This Row],[Background]]&lt;&gt;"",Table_Styles[[#This Row],[Background]],IF(Table_Styles[[#This Row],[Background Default]]&lt;&gt;"",Table_Styles[[#This Row],[Background Default]],""))</f>
        <v>#FFFFFF</v>
      </c>
      <c r="S56" s="36"/>
      <c r="T56" s="38" t="s">
        <v>710</v>
      </c>
      <c r="U56" s="16" t="str">
        <f>IF(Table_Styles[[#This Row],[Border]]&lt;&gt;"",Table_Styles[[#This Row],[Border]],IF(Table_Styles[[#This Row],[Border Default]]&lt;&gt;"",Table_Styles[[#This Row],[Border Default]],""))</f>
        <v>none</v>
      </c>
      <c r="V56" s="36"/>
      <c r="W56" s="36"/>
      <c r="X56" s="16" t="str">
        <f>IF(Table_Styles[[#This Row],[Border Radius]]&lt;&gt;"",Table_Styles[[#This Row],[Border Radius]],IF(Table_Styles[[#This Row],[Border Radius Default]]&lt;&gt;"",Table_Styles[[#This Row],[Border Radius Default]],""))</f>
        <v/>
      </c>
      <c r="Y56" s="36"/>
      <c r="Z56" s="36"/>
      <c r="AA56" s="16" t="str">
        <f>IF(Table_Styles[[#This Row],[MT]]&lt;&gt;"",Table_Styles[[#This Row],[MT]],IF(Table_Styles[[#This Row],[MT Default]]&lt;&gt;"",Table_Styles[[#This Row],[MT Default]],""))</f>
        <v/>
      </c>
      <c r="AB56" s="36"/>
      <c r="AC56" s="36"/>
      <c r="AD56" s="16" t="str">
        <f>IF(Table_Styles[[#This Row],[MR]]&lt;&gt;"",Table_Styles[[#This Row],[MR]],IF(Table_Styles[[#This Row],[MR Default]]&lt;&gt;"",Table_Styles[[#This Row],[MR Default]],""))</f>
        <v/>
      </c>
      <c r="AE56" s="36"/>
      <c r="AF56" s="36"/>
      <c r="AG56" s="16" t="str">
        <f>IF(Table_Styles[[#This Row],[MB]]&lt;&gt;"",Table_Styles[[#This Row],[MB]],IF(Table_Styles[[#This Row],[MB Default]]&lt;&gt;"",Table_Styles[[#This Row],[MB Default]],""))</f>
        <v/>
      </c>
      <c r="AH56" s="36"/>
      <c r="AI56" s="36"/>
      <c r="AJ56" s="16" t="str">
        <f>IF(Table_Styles[[#This Row],[ML]]&lt;&gt;"",Table_Styles[[#This Row],[ML]],IF(Table_Styles[[#This Row],[ML Default]]&lt;&gt;"",Table_Styles[[#This Row],[ML Default]],""))</f>
        <v/>
      </c>
      <c r="AK56" s="36"/>
      <c r="AL56" s="36"/>
      <c r="AM56" s="16" t="str">
        <f>IF(Table_Styles[[#This Row],[PT]]&lt;&gt;"",Table_Styles[[#This Row],[PT]],IF(Table_Styles[[#This Row],[PT Default]]&lt;&gt;"",Table_Styles[[#This Row],[PT Default]],""))</f>
        <v/>
      </c>
      <c r="AN56" s="36"/>
      <c r="AO56" s="36"/>
      <c r="AP56" s="16" t="str">
        <f>IF(Table_Styles[[#This Row],[PR]]&lt;&gt;"",Table_Styles[[#This Row],[PR]],IF(Table_Styles[[#This Row],[PR Default]]&lt;&gt;"",Table_Styles[[#This Row],[PR Default]],""))</f>
        <v/>
      </c>
      <c r="AQ56" s="36"/>
      <c r="AR56" s="36"/>
      <c r="AS56" s="16" t="str">
        <f>IF(Table_Styles[[#This Row],[PB]]&lt;&gt;"",Table_Styles[[#This Row],[PB]],IF(Table_Styles[[#This Row],[PB Default]]&lt;&gt;"",Table_Styles[[#This Row],[PB Default]],""))</f>
        <v/>
      </c>
      <c r="AT56" s="36"/>
      <c r="AU56" s="36"/>
      <c r="AV56" s="16" t="str">
        <f>IF(Table_Styles[[#This Row],[PL]]&lt;&gt;"",Table_Styles[[#This Row],[PL]],IF(Table_Styles[[#This Row],[PL Default]]&lt;&gt;"",Table_Styles[[#This Row],[PL Default]],""))</f>
        <v/>
      </c>
      <c r="AW56" s="36"/>
      <c r="AX56" s="36"/>
      <c r="AY56" s="16" t="str">
        <f>IF(Table_Styles[[#This Row],[BT]]&lt;&gt;"",Table_Styles[[#This Row],[BT]],IF(Table_Styles[[#This Row],[BT Default]]&lt;&gt;"",Table_Styles[[#This Row],[BT Default]],""))</f>
        <v/>
      </c>
      <c r="AZ56" s="36"/>
      <c r="BA56" s="36"/>
      <c r="BB56" s="16" t="str">
        <f>IF(Table_Styles[[#This Row],[BR]]&lt;&gt;"",Table_Styles[[#This Row],[BR]],IF(Table_Styles[[#This Row],[BR Default]]&lt;&gt;"",Table_Styles[[#This Row],[BR Default]],""))</f>
        <v/>
      </c>
      <c r="BC56" s="36"/>
      <c r="BD56" s="36"/>
      <c r="BE56" s="16" t="str">
        <f>IF(Table_Styles[[#This Row],[BB]]&lt;&gt;"",Table_Styles[[#This Row],[BB]],IF(Table_Styles[[#This Row],[BB Default]]&lt;&gt;"",Table_Styles[[#This Row],[BB Default]],""))</f>
        <v/>
      </c>
      <c r="BF56" s="36"/>
      <c r="BG56" s="36"/>
      <c r="BH56" s="16" t="str">
        <f>IF(Table_Styles[[#This Row],[BL]]&lt;&gt;"",Table_Styles[[#This Row],[BL]],IF(Table_Styles[[#This Row],[BL Default]]&lt;&gt;"",Table_Styles[[#This Row],[BL Default]],""))</f>
        <v/>
      </c>
      <c r="BI56" s="36"/>
      <c r="BJ56" s="36"/>
      <c r="BK56" s="16" t="str">
        <f>IF(Table_Styles[[#This Row],[Width]]&lt;&gt;"",Table_Styles[[#This Row],[Width]],IF(Table_Styles[[#This Row],[Width Default]]&lt;&gt;"",Table_Styles[[#This Row],[Width Default]],""))</f>
        <v/>
      </c>
      <c r="BL56" s="36"/>
      <c r="BM56" s="36"/>
      <c r="BN56" s="16" t="str">
        <f>IF(Table_Styles[[#This Row],[Height]]&lt;&gt;"",Table_Styles[[#This Row],[Height]],IF(Table_Styles[[#This Row],[Height Default]]&lt;&gt;"",Table_Styles[[#This Row],[Height Default]],""))</f>
        <v/>
      </c>
      <c r="BO56" s="16"/>
      <c r="BP56" s="16"/>
      <c r="BQ56" s="16" t="str">
        <f>IF(Table_Styles[[#This Row],[Top]]&lt;&gt;"",Table_Styles[[#This Row],[Top]],IF(Table_Styles[[#This Row],[Top Default]]&lt;&gt;"",Table_Styles[[#This Row],[Top Default]],""))</f>
        <v/>
      </c>
      <c r="BR56" s="16"/>
      <c r="BS56" s="16"/>
      <c r="BT56" s="16" t="str">
        <f>IF(Table_Styles[[#This Row],[Right]]&lt;&gt;"",Table_Styles[[#This Row],[Right]],IF(Table_Styles[[#This Row],[Right Default]]&lt;&gt;"",Table_Styles[[#This Row],[Right Default]],""))</f>
        <v/>
      </c>
      <c r="BU56" s="16"/>
      <c r="BV56" s="16"/>
      <c r="BW56" s="16" t="str">
        <f>IF(Table_Styles[[#This Row],[Bottom]]&lt;&gt;"",Table_Styles[[#This Row],[Bottom]],IF(Table_Styles[[#This Row],[Bottom Default]]&lt;&gt;"",Table_Styles[[#This Row],[Bottom Default]],""))</f>
        <v/>
      </c>
      <c r="BX56" s="16"/>
      <c r="BY56" s="16"/>
      <c r="BZ56" s="16" t="str">
        <f>IF(Table_Styles[[#This Row],[Left]]&lt;&gt;"",Table_Styles[[#This Row],[Left]],IF(Table_Styles[[#This Row],[Left Default]]&lt;&gt;"",Table_Styles[[#This Row],[Left Default]],""))</f>
        <v/>
      </c>
      <c r="CA56" s="36"/>
      <c r="CB56" s="18" t="str">
        <f>IF(AND(Table_Styles[[#This Row],[Selector]]&lt;&gt;"",Table_Styles[[#This Row],[Font Family Used]]&lt;&gt;"",Table_Styles[[#This Row],[Font Weight Used]]&lt;&gt;""),Table_Styles[[#This Row],[Font Family Used]]&amp;" "&amp;Table_Styles[[#This Row],[Font Weight Used]],"")</f>
        <v/>
      </c>
      <c r="CC56" s="18" t="str">
        <f ca="1">IF(AND(Table_Styles[[#This Row],[Selector]],COUNTIF(OFFSET(CC:CC,0,0,ROW()-1,1),"="&amp;Table_Styles[[#This Row],[Font]])=0),Table_Styles[[#This Row],[Font]],"")</f>
        <v/>
      </c>
      <c r="CD56" s="18" t="str">
        <f ca="1">IF(Table_Styles[[#This Row],[Unique Font]]&lt;&gt;"",
"{""fontFamily"":"""&amp;Table_Styles[[#This Row],[Font Family Used]]&amp;""",""fontWeight"":"&amp;Table_Styles[[#This Row],[Font Weight Used]]&amp;"}","")</f>
        <v/>
      </c>
      <c r="CE5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none</v>
      </c>
      <c r="CF56" s="18" t="str">
        <f>IF(AND(Table_Styles[[#This Row],[Selector]]&lt;&gt;"", Table_Styles[[#This Row],[Config Properties]]&lt;&gt;""),
Table_Styles[[#This Row],[Selector]]&amp;" { "&amp;Table_Styles[[#This Row],[Config Properties]]&amp;" }","")</f>
        <v>formly-field .repeating .btn.btn-remove-item:active { color: #1d1c1c;background: #FFFFFF;border: none }</v>
      </c>
      <c r="CG56" s="18" t="str">
        <f xml:space="preserve">
SUBSTITUTE(SUBSTITUTE(SUBSTITUTE(SUBSTITUTE(SUBSTITUTE(SUBSTITUTE(SUBSTITUTE(SUBSTITUTE(Table_Styles[[#This Row],[Config]],
" {","{"),
"{ ","{"),
" }","}"),
"} ","}"),
" ,",","),
", ",","),
" :",":"),
": ",":")</f>
        <v>formly-field .repeating .btn.btn-remove-item:active{color:#1d1c1c;background:#FFFFFF;border:none}</v>
      </c>
    </row>
    <row r="57" spans="2:85" ht="21" customHeight="1">
      <c r="B57" s="91" t="s">
        <v>781</v>
      </c>
      <c r="C57" s="39" t="s">
        <v>782</v>
      </c>
      <c r="D57" s="36"/>
      <c r="E57" s="36"/>
      <c r="F57" s="16" t="str">
        <f>IF(Table_Styles[[#This Row],[Font Family]]&lt;&gt;"",Table_Styles[[#This Row],[Font Family]],IF(Table_Styles[[#This Row],[Font Family Default]]&lt;&gt;"",Table_Styles[[#This Row],[Font Family Default]],""))</f>
        <v/>
      </c>
      <c r="G57" s="36"/>
      <c r="H57" s="92" t="s">
        <v>701</v>
      </c>
      <c r="I57" s="16" t="str">
        <f>IF(Table_Styles[[#This Row],[Font Size]]&lt;&gt;"",Table_Styles[[#This Row],[Font Size]],IF(Table_Styles[[#This Row],[Font Size Default]]&lt;&gt;"",Table_Styles[[#This Row],[Font Size Default]],""))</f>
        <v>16px</v>
      </c>
      <c r="J57" s="36"/>
      <c r="K57" s="36"/>
      <c r="L57" s="16" t="str">
        <f>IF(Table_Styles[[#This Row],[Font Weight]]&lt;&gt;"",Table_Styles[[#This Row],[Font Weight]],IF(Table_Styles[[#This Row],[Font Weight Default]]&lt;&gt;"",Table_Styles[[#This Row],[Font Weight Default]],""))</f>
        <v/>
      </c>
      <c r="M57" s="36"/>
      <c r="N57" s="38"/>
      <c r="O57" s="16" t="str">
        <f>IF(Table_Styles[[#This Row],[Colour]]&lt;&gt;"",Table_Styles[[#This Row],[Colour]],IF(Table_Styles[[#This Row],[Colour Default]]&lt;&gt;"",Table_Styles[[#This Row],[Colour Default]],""))</f>
        <v/>
      </c>
      <c r="P57" s="36"/>
      <c r="Q57" s="36"/>
      <c r="R57" s="16" t="str">
        <f>IF(Table_Styles[[#This Row],[Background]]&lt;&gt;"",Table_Styles[[#This Row],[Background]],IF(Table_Styles[[#This Row],[Background Default]]&lt;&gt;"",Table_Styles[[#This Row],[Background Default]],""))</f>
        <v/>
      </c>
      <c r="S57" s="36"/>
      <c r="T57" s="38"/>
      <c r="U57" s="16" t="str">
        <f>IF(Table_Styles[[#This Row],[Border]]&lt;&gt;"",Table_Styles[[#This Row],[Border]],IF(Table_Styles[[#This Row],[Border Default]]&lt;&gt;"",Table_Styles[[#This Row],[Border Default]],""))</f>
        <v/>
      </c>
      <c r="V57" s="36"/>
      <c r="W57" s="36"/>
      <c r="X57" s="16" t="str">
        <f>IF(Table_Styles[[#This Row],[Border Radius]]&lt;&gt;"",Table_Styles[[#This Row],[Border Radius]],IF(Table_Styles[[#This Row],[Border Radius Default]]&lt;&gt;"",Table_Styles[[#This Row],[Border Radius Default]],""))</f>
        <v/>
      </c>
      <c r="Y57" s="36"/>
      <c r="Z57" s="93" t="s">
        <v>754</v>
      </c>
      <c r="AA57" s="16" t="str">
        <f>IF(Table_Styles[[#This Row],[MT]]&lt;&gt;"",Table_Styles[[#This Row],[MT]],IF(Table_Styles[[#This Row],[MT Default]]&lt;&gt;"",Table_Styles[[#This Row],[MT Default]],""))</f>
        <v>-4px</v>
      </c>
      <c r="AB57" s="36"/>
      <c r="AC57" s="93" t="s">
        <v>694</v>
      </c>
      <c r="AD57" s="16" t="str">
        <f>IF(Table_Styles[[#This Row],[MR]]&lt;&gt;"",Table_Styles[[#This Row],[MR]],IF(Table_Styles[[#This Row],[MR Default]]&lt;&gt;"",Table_Styles[[#This Row],[MR Default]],""))</f>
        <v>5px</v>
      </c>
      <c r="AE57" s="36"/>
      <c r="AF57" s="36"/>
      <c r="AG57" s="16" t="str">
        <f>IF(Table_Styles[[#This Row],[MB]]&lt;&gt;"",Table_Styles[[#This Row],[MB]],IF(Table_Styles[[#This Row],[MB Default]]&lt;&gt;"",Table_Styles[[#This Row],[MB Default]],""))</f>
        <v/>
      </c>
      <c r="AH57" s="36"/>
      <c r="AI57" s="93"/>
      <c r="AJ57" s="16" t="str">
        <f>IF(Table_Styles[[#This Row],[ML]]&lt;&gt;"",Table_Styles[[#This Row],[ML]],IF(Table_Styles[[#This Row],[ML Default]]&lt;&gt;"",Table_Styles[[#This Row],[ML Default]],""))</f>
        <v/>
      </c>
      <c r="AK57" s="36"/>
      <c r="AL57" s="36"/>
      <c r="AM57" s="16" t="str">
        <f>IF(Table_Styles[[#This Row],[PT]]&lt;&gt;"",Table_Styles[[#This Row],[PT]],IF(Table_Styles[[#This Row],[PT Default]]&lt;&gt;"",Table_Styles[[#This Row],[PT Default]],""))</f>
        <v/>
      </c>
      <c r="AN57" s="36"/>
      <c r="AO57" s="36"/>
      <c r="AP57" s="16" t="str">
        <f>IF(Table_Styles[[#This Row],[PR]]&lt;&gt;"",Table_Styles[[#This Row],[PR]],IF(Table_Styles[[#This Row],[PR Default]]&lt;&gt;"",Table_Styles[[#This Row],[PR Default]],""))</f>
        <v/>
      </c>
      <c r="AQ57" s="36"/>
      <c r="AR57" s="36"/>
      <c r="AS57" s="16" t="str">
        <f>IF(Table_Styles[[#This Row],[PB]]&lt;&gt;"",Table_Styles[[#This Row],[PB]],IF(Table_Styles[[#This Row],[PB Default]]&lt;&gt;"",Table_Styles[[#This Row],[PB Default]],""))</f>
        <v/>
      </c>
      <c r="AT57" s="36"/>
      <c r="AU57" s="36"/>
      <c r="AV57" s="16" t="str">
        <f>IF(Table_Styles[[#This Row],[PL]]&lt;&gt;"",Table_Styles[[#This Row],[PL]],IF(Table_Styles[[#This Row],[PL Default]]&lt;&gt;"",Table_Styles[[#This Row],[PL Default]],""))</f>
        <v/>
      </c>
      <c r="AW57" s="36"/>
      <c r="AX57" s="36"/>
      <c r="AY57" s="16" t="str">
        <f>IF(Table_Styles[[#This Row],[BT]]&lt;&gt;"",Table_Styles[[#This Row],[BT]],IF(Table_Styles[[#This Row],[BT Default]]&lt;&gt;"",Table_Styles[[#This Row],[BT Default]],""))</f>
        <v/>
      </c>
      <c r="AZ57" s="36"/>
      <c r="BA57" s="36"/>
      <c r="BB57" s="16" t="str">
        <f>IF(Table_Styles[[#This Row],[BR]]&lt;&gt;"",Table_Styles[[#This Row],[BR]],IF(Table_Styles[[#This Row],[BR Default]]&lt;&gt;"",Table_Styles[[#This Row],[BR Default]],""))</f>
        <v/>
      </c>
      <c r="BC57" s="36"/>
      <c r="BD57" s="36"/>
      <c r="BE57" s="16" t="str">
        <f>IF(Table_Styles[[#This Row],[BB]]&lt;&gt;"",Table_Styles[[#This Row],[BB]],IF(Table_Styles[[#This Row],[BB Default]]&lt;&gt;"",Table_Styles[[#This Row],[BB Default]],""))</f>
        <v/>
      </c>
      <c r="BF57" s="36"/>
      <c r="BG57" s="36"/>
      <c r="BH57" s="16" t="str">
        <f>IF(Table_Styles[[#This Row],[BL]]&lt;&gt;"",Table_Styles[[#This Row],[BL]],IF(Table_Styles[[#This Row],[BL Default]]&lt;&gt;"",Table_Styles[[#This Row],[BL Default]],""))</f>
        <v/>
      </c>
      <c r="BI57" s="36"/>
      <c r="BJ57" s="36"/>
      <c r="BK57" s="16" t="str">
        <f>IF(Table_Styles[[#This Row],[Width]]&lt;&gt;"",Table_Styles[[#This Row],[Width]],IF(Table_Styles[[#This Row],[Width Default]]&lt;&gt;"",Table_Styles[[#This Row],[Width Default]],""))</f>
        <v/>
      </c>
      <c r="BL57" s="36"/>
      <c r="BM57" s="36"/>
      <c r="BN57" s="16" t="str">
        <f>IF(Table_Styles[[#This Row],[Height]]&lt;&gt;"",Table_Styles[[#This Row],[Height]],IF(Table_Styles[[#This Row],[Height Default]]&lt;&gt;"",Table_Styles[[#This Row],[Height Default]],""))</f>
        <v/>
      </c>
      <c r="BO57" s="16"/>
      <c r="BP57" s="94" t="s">
        <v>773</v>
      </c>
      <c r="BQ57" s="16" t="str">
        <f>IF(Table_Styles[[#This Row],[Top]]&lt;&gt;"",Table_Styles[[#This Row],[Top]],IF(Table_Styles[[#This Row],[Top Default]]&lt;&gt;"",Table_Styles[[#This Row],[Top Default]],""))</f>
        <v>2px</v>
      </c>
      <c r="BR57" s="16"/>
      <c r="BS57" s="16"/>
      <c r="BT57" s="16" t="str">
        <f>IF(Table_Styles[[#This Row],[Right]]&lt;&gt;"",Table_Styles[[#This Row],[Right]],IF(Table_Styles[[#This Row],[Right Default]]&lt;&gt;"",Table_Styles[[#This Row],[Right Default]],""))</f>
        <v/>
      </c>
      <c r="BU57" s="16"/>
      <c r="BV57" s="16"/>
      <c r="BW57" s="16" t="str">
        <f>IF(Table_Styles[[#This Row],[Bottom]]&lt;&gt;"",Table_Styles[[#This Row],[Bottom]],IF(Table_Styles[[#This Row],[Bottom Default]]&lt;&gt;"",Table_Styles[[#This Row],[Bottom Default]],""))</f>
        <v/>
      </c>
      <c r="BX57" s="16"/>
      <c r="BY57" s="94"/>
      <c r="BZ57" s="16" t="str">
        <f>IF(Table_Styles[[#This Row],[Left]]&lt;&gt;"",Table_Styles[[#This Row],[Left]],IF(Table_Styles[[#This Row],[Left Default]]&lt;&gt;"",Table_Styles[[#This Row],[Left Default]],""))</f>
        <v/>
      </c>
      <c r="CA57" s="36"/>
      <c r="CB57" s="18" t="str">
        <f>IF(AND(Table_Styles[[#This Row],[Selector]]&lt;&gt;"",Table_Styles[[#This Row],[Font Family Used]]&lt;&gt;"",Table_Styles[[#This Row],[Font Weight Used]]&lt;&gt;""),Table_Styles[[#This Row],[Font Family Used]]&amp;" "&amp;Table_Styles[[#This Row],[Font Weight Used]],"")</f>
        <v/>
      </c>
      <c r="CC57" s="18" t="str">
        <f ca="1">IF(AND(Table_Styles[[#This Row],[Selector]],COUNTIF(OFFSET(CC:CC,0,0,ROW()-1,1),"="&amp;Table_Styles[[#This Row],[Font]])=0),Table_Styles[[#This Row],[Font]],"")</f>
        <v/>
      </c>
      <c r="CD57" s="18" t="str">
        <f ca="1">IF(Table_Styles[[#This Row],[Unique Font]]&lt;&gt;"",
"{""fontFamily"":"""&amp;Table_Styles[[#This Row],[Font Family Used]]&amp;""",""fontWeight"":"&amp;Table_Styles[[#This Row],[Font Weight Used]]&amp;"}","")</f>
        <v/>
      </c>
      <c r="CE5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5px;top: 2px</v>
      </c>
      <c r="CF57" s="18" t="str">
        <f>IF(AND(Table_Styles[[#This Row],[Selector]]&lt;&gt;"", Table_Styles[[#This Row],[Config Properties]]&lt;&gt;""),
Table_Styles[[#This Row],[Selector]]&amp;" { "&amp;Table_Styles[[#This Row],[Config Properties]]&amp;" }","")</f>
        <v>formly-field .repeating .btn.btn-remove-item .btn-icon { font-size: 16px;margin-top: -4px;margin-right: 5px;top: 2px }</v>
      </c>
      <c r="CG57" s="18" t="str">
        <f xml:space="preserve">
SUBSTITUTE(SUBSTITUTE(SUBSTITUTE(SUBSTITUTE(SUBSTITUTE(SUBSTITUTE(SUBSTITUTE(SUBSTITUTE(Table_Styles[[#This Row],[Config]],
" {","{"),
"{ ","{"),
" }","}"),
"} ","}"),
" ,",","),
", ",","),
" :",":"),
": ",":")</f>
        <v>formly-field .repeating .btn.btn-remove-item .btn-icon{font-size:16px;margin-top:-4px;margin-right:5px;top:2px}</v>
      </c>
    </row>
    <row r="58" spans="2:85" ht="21" customHeight="1" thickBot="1">
      <c r="B58" s="56" t="s">
        <v>783</v>
      </c>
      <c r="C58" s="56"/>
      <c r="D58" s="64"/>
      <c r="E58" s="64"/>
      <c r="F58" s="56" t="str">
        <f>IF(Table_Styles[[#This Row],[Font Family]]&lt;&gt;"",Table_Styles[[#This Row],[Font Family]],IF(Table_Styles[[#This Row],[Font Family Default]]&lt;&gt;"",Table_Styles[[#This Row],[Font Family Default]],""))</f>
        <v/>
      </c>
      <c r="G58" s="64"/>
      <c r="H58" s="64"/>
      <c r="I58" s="56" t="str">
        <f>IF(Table_Styles[[#This Row],[Font Size]]&lt;&gt;"",Table_Styles[[#This Row],[Font Size]],IF(Table_Styles[[#This Row],[Font Size Default]]&lt;&gt;"",Table_Styles[[#This Row],[Font Size Default]],""))</f>
        <v/>
      </c>
      <c r="J58" s="64"/>
      <c r="K58" s="64"/>
      <c r="L58" s="56" t="str">
        <f>IF(Table_Styles[[#This Row],[Font Weight]]&lt;&gt;"",Table_Styles[[#This Row],[Font Weight]],IF(Table_Styles[[#This Row],[Font Weight Default]]&lt;&gt;"",Table_Styles[[#This Row],[Font Weight Default]],""))</f>
        <v/>
      </c>
      <c r="M58" s="64"/>
      <c r="N58" s="64"/>
      <c r="O58" s="56" t="str">
        <f>IF(Table_Styles[[#This Row],[Colour]]&lt;&gt;"",Table_Styles[[#This Row],[Colour]],IF(Table_Styles[[#This Row],[Colour Default]]&lt;&gt;"",Table_Styles[[#This Row],[Colour Default]],""))</f>
        <v/>
      </c>
      <c r="P58" s="64"/>
      <c r="Q58" s="64"/>
      <c r="R58" s="56" t="str">
        <f>IF(Table_Styles[[#This Row],[Background]]&lt;&gt;"",Table_Styles[[#This Row],[Background]],IF(Table_Styles[[#This Row],[Background Default]]&lt;&gt;"",Table_Styles[[#This Row],[Background Default]],""))</f>
        <v/>
      </c>
      <c r="S58" s="64"/>
      <c r="T58" s="64"/>
      <c r="U58" s="56" t="str">
        <f>IF(Table_Styles[[#This Row],[Border]]&lt;&gt;"",Table_Styles[[#This Row],[Border]],IF(Table_Styles[[#This Row],[Border Default]]&lt;&gt;"",Table_Styles[[#This Row],[Border Default]],""))</f>
        <v/>
      </c>
      <c r="V58" s="64"/>
      <c r="W58" s="64"/>
      <c r="X58" s="56" t="str">
        <f>IF(Table_Styles[[#This Row],[Border Radius]]&lt;&gt;"",Table_Styles[[#This Row],[Border Radius]],IF(Table_Styles[[#This Row],[Border Radius Default]]&lt;&gt;"",Table_Styles[[#This Row],[Border Radius Default]],""))</f>
        <v/>
      </c>
      <c r="Y58" s="64"/>
      <c r="Z58" s="64"/>
      <c r="AA58" s="56" t="str">
        <f>IF(Table_Styles[[#This Row],[MT]]&lt;&gt;"",Table_Styles[[#This Row],[MT]],IF(Table_Styles[[#This Row],[MT Default]]&lt;&gt;"",Table_Styles[[#This Row],[MT Default]],""))</f>
        <v/>
      </c>
      <c r="AB58" s="64"/>
      <c r="AC58" s="64"/>
      <c r="AD58" s="56" t="str">
        <f>IF(Table_Styles[[#This Row],[MR]]&lt;&gt;"",Table_Styles[[#This Row],[MR]],IF(Table_Styles[[#This Row],[MR Default]]&lt;&gt;"",Table_Styles[[#This Row],[MR Default]],""))</f>
        <v/>
      </c>
      <c r="AE58" s="64"/>
      <c r="AF58" s="64"/>
      <c r="AG58" s="56" t="str">
        <f>IF(Table_Styles[[#This Row],[MB]]&lt;&gt;"",Table_Styles[[#This Row],[MB]],IF(Table_Styles[[#This Row],[MB Default]]&lt;&gt;"",Table_Styles[[#This Row],[MB Default]],""))</f>
        <v/>
      </c>
      <c r="AH58" s="64"/>
      <c r="AI58" s="64"/>
      <c r="AJ58" s="56" t="str">
        <f>IF(Table_Styles[[#This Row],[ML]]&lt;&gt;"",Table_Styles[[#This Row],[ML]],IF(Table_Styles[[#This Row],[ML Default]]&lt;&gt;"",Table_Styles[[#This Row],[ML Default]],""))</f>
        <v/>
      </c>
      <c r="AK58" s="64"/>
      <c r="AL58" s="64"/>
      <c r="AM58" s="56" t="str">
        <f>IF(Table_Styles[[#This Row],[PT]]&lt;&gt;"",Table_Styles[[#This Row],[PT]],IF(Table_Styles[[#This Row],[PT Default]]&lt;&gt;"",Table_Styles[[#This Row],[PT Default]],""))</f>
        <v/>
      </c>
      <c r="AN58" s="64"/>
      <c r="AO58" s="64"/>
      <c r="AP58" s="56" t="str">
        <f>IF(Table_Styles[[#This Row],[PR]]&lt;&gt;"",Table_Styles[[#This Row],[PR]],IF(Table_Styles[[#This Row],[PR Default]]&lt;&gt;"",Table_Styles[[#This Row],[PR Default]],""))</f>
        <v/>
      </c>
      <c r="AQ58" s="64"/>
      <c r="AR58" s="64"/>
      <c r="AS58" s="56" t="str">
        <f>IF(Table_Styles[[#This Row],[PB]]&lt;&gt;"",Table_Styles[[#This Row],[PB]],IF(Table_Styles[[#This Row],[PB Default]]&lt;&gt;"",Table_Styles[[#This Row],[PB Default]],""))</f>
        <v/>
      </c>
      <c r="AT58" s="64"/>
      <c r="AU58" s="64"/>
      <c r="AV58" s="56" t="str">
        <f>IF(Table_Styles[[#This Row],[PL]]&lt;&gt;"",Table_Styles[[#This Row],[PL]],IF(Table_Styles[[#This Row],[PL Default]]&lt;&gt;"",Table_Styles[[#This Row],[PL Default]],""))</f>
        <v/>
      </c>
      <c r="AW58" s="64"/>
      <c r="AX58" s="64"/>
      <c r="AY58" s="56" t="str">
        <f>IF(Table_Styles[[#This Row],[BT]]&lt;&gt;"",Table_Styles[[#This Row],[BT]],IF(Table_Styles[[#This Row],[BT Default]]&lt;&gt;"",Table_Styles[[#This Row],[BT Default]],""))</f>
        <v/>
      </c>
      <c r="AZ58" s="64"/>
      <c r="BA58" s="64"/>
      <c r="BB58" s="56" t="str">
        <f>IF(Table_Styles[[#This Row],[BR]]&lt;&gt;"",Table_Styles[[#This Row],[BR]],IF(Table_Styles[[#This Row],[BR Default]]&lt;&gt;"",Table_Styles[[#This Row],[BR Default]],""))</f>
        <v/>
      </c>
      <c r="BC58" s="64"/>
      <c r="BD58" s="64"/>
      <c r="BE58" s="56" t="str">
        <f>IF(Table_Styles[[#This Row],[BB]]&lt;&gt;"",Table_Styles[[#This Row],[BB]],IF(Table_Styles[[#This Row],[BB Default]]&lt;&gt;"",Table_Styles[[#This Row],[BB Default]],""))</f>
        <v/>
      </c>
      <c r="BF58" s="64"/>
      <c r="BG58" s="64"/>
      <c r="BH58" s="56" t="str">
        <f>IF(Table_Styles[[#This Row],[BL]]&lt;&gt;"",Table_Styles[[#This Row],[BL]],IF(Table_Styles[[#This Row],[BL Default]]&lt;&gt;"",Table_Styles[[#This Row],[BL Default]],""))</f>
        <v/>
      </c>
      <c r="BI58" s="64"/>
      <c r="BJ58" s="64"/>
      <c r="BK58" s="56" t="str">
        <f>IF(Table_Styles[[#This Row],[Width]]&lt;&gt;"",Table_Styles[[#This Row],[Width]],IF(Table_Styles[[#This Row],[Width Default]]&lt;&gt;"",Table_Styles[[#This Row],[Width Default]],""))</f>
        <v/>
      </c>
      <c r="BL58" s="64"/>
      <c r="BM58" s="64"/>
      <c r="BN58" s="56" t="str">
        <f>IF(Table_Styles[[#This Row],[Height]]&lt;&gt;"",Table_Styles[[#This Row],[Height]],IF(Table_Styles[[#This Row],[Height Default]]&lt;&gt;"",Table_Styles[[#This Row],[Height Default]],""))</f>
        <v/>
      </c>
      <c r="BO58" s="56"/>
      <c r="BP58" s="56"/>
      <c r="BQ58" s="56" t="str">
        <f>IF(Table_Styles[[#This Row],[Top]]&lt;&gt;"",Table_Styles[[#This Row],[Top]],IF(Table_Styles[[#This Row],[Top Default]]&lt;&gt;"",Table_Styles[[#This Row],[Top Default]],""))</f>
        <v/>
      </c>
      <c r="BR58" s="56"/>
      <c r="BS58" s="56"/>
      <c r="BT58" s="56" t="str">
        <f>IF(Table_Styles[[#This Row],[Right]]&lt;&gt;"",Table_Styles[[#This Row],[Right]],IF(Table_Styles[[#This Row],[Right Default]]&lt;&gt;"",Table_Styles[[#This Row],[Right Default]],""))</f>
        <v/>
      </c>
      <c r="BU58" s="56"/>
      <c r="BV58" s="56"/>
      <c r="BW58" s="56" t="str">
        <f>IF(Table_Styles[[#This Row],[Bottom]]&lt;&gt;"",Table_Styles[[#This Row],[Bottom]],IF(Table_Styles[[#This Row],[Bottom Default]]&lt;&gt;"",Table_Styles[[#This Row],[Bottom Default]],""))</f>
        <v/>
      </c>
      <c r="BX58" s="56"/>
      <c r="BY58" s="56"/>
      <c r="BZ58" s="56" t="str">
        <f>IF(Table_Styles[[#This Row],[Left]]&lt;&gt;"",Table_Styles[[#This Row],[Left]],IF(Table_Styles[[#This Row],[Left Default]]&lt;&gt;"",Table_Styles[[#This Row],[Left Default]],""))</f>
        <v/>
      </c>
      <c r="CA58" s="64"/>
      <c r="CB58" s="56" t="str">
        <f>IF(AND(Table_Styles[[#This Row],[Selector]]&lt;&gt;"",Table_Styles[[#This Row],[Font Family Used]]&lt;&gt;"",Table_Styles[[#This Row],[Font Weight Used]]&lt;&gt;""),Table_Styles[[#This Row],[Font Family Used]]&amp;" "&amp;Table_Styles[[#This Row],[Font Weight Used]],"")</f>
        <v/>
      </c>
      <c r="CC58" s="56" t="str">
        <f ca="1">IF(AND(Table_Styles[[#This Row],[Selector]],COUNTIF(OFFSET(CC:CC,0,0,ROW()-1,1),"="&amp;Table_Styles[[#This Row],[Font]])=0),Table_Styles[[#This Row],[Font]],"")</f>
        <v/>
      </c>
      <c r="CD58" s="56" t="str">
        <f ca="1">IF(Table_Styles[[#This Row],[Unique Font]]&lt;&gt;"",
"{""fontFamily"":"""&amp;Table_Styles[[#This Row],[Font Family Used]]&amp;""",""fontWeight"":"&amp;Table_Styles[[#This Row],[Font Weight Used]]&amp;"}","")</f>
        <v/>
      </c>
      <c r="CE58"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58" s="56" t="str">
        <f>IF(AND(Table_Styles[[#This Row],[Selector]]&lt;&gt;"", Table_Styles[[#This Row],[Config Properties]]&lt;&gt;""),
Table_Styles[[#This Row],[Selector]]&amp;" { "&amp;Table_Styles[[#This Row],[Config Properties]]&amp;" }","")</f>
        <v/>
      </c>
      <c r="CG58" s="56" t="str">
        <f xml:space="preserve">
SUBSTITUTE(SUBSTITUTE(SUBSTITUTE(SUBSTITUTE(SUBSTITUTE(SUBSTITUTE(SUBSTITUTE(SUBSTITUTE(Table_Styles[[#This Row],[Config]],
" {","{"),
"{ ","{"),
" }","}"),
"} ","}"),
" ,",","),
", ",","),
" :",":"),
": ",":")</f>
        <v/>
      </c>
    </row>
    <row r="59" spans="2:85" ht="21" customHeight="1">
      <c r="B59" s="91" t="s">
        <v>784</v>
      </c>
      <c r="C59" s="39" t="s">
        <v>785</v>
      </c>
      <c r="D59" s="36"/>
      <c r="E59" s="36"/>
      <c r="F59" s="16" t="str">
        <f>IF(Table_Styles[[#This Row],[Font Family]]&lt;&gt;"",Table_Styles[[#This Row],[Font Family]],IF(Table_Styles[[#This Row],[Font Family Default]]&lt;&gt;"",Table_Styles[[#This Row],[Font Family Default]],""))</f>
        <v/>
      </c>
      <c r="G59" s="36"/>
      <c r="H59" s="36"/>
      <c r="I59" s="16" t="str">
        <f>IF(Table_Styles[[#This Row],[Font Size]]&lt;&gt;"",Table_Styles[[#This Row],[Font Size]],IF(Table_Styles[[#This Row],[Font Size Default]]&lt;&gt;"",Table_Styles[[#This Row],[Font Size Default]],""))</f>
        <v/>
      </c>
      <c r="J59" s="36"/>
      <c r="K59" s="36"/>
      <c r="L59" s="16" t="str">
        <f>IF(Table_Styles[[#This Row],[Font Weight]]&lt;&gt;"",Table_Styles[[#This Row],[Font Weight]],IF(Table_Styles[[#This Row],[Font Weight Default]]&lt;&gt;"",Table_Styles[[#This Row],[Font Weight Default]],""))</f>
        <v/>
      </c>
      <c r="M59" s="36"/>
      <c r="N59" s="36"/>
      <c r="O59" s="16" t="str">
        <f>IF(Table_Styles[[#This Row],[Colour]]&lt;&gt;"",Table_Styles[[#This Row],[Colour]],IF(Table_Styles[[#This Row],[Colour Default]]&lt;&gt;"",Table_Styles[[#This Row],[Colour Default]],""))</f>
        <v/>
      </c>
      <c r="P59" s="36"/>
      <c r="Q59" s="36" t="str">
        <f>Colour_Background_1</f>
        <v>#FFFFFF</v>
      </c>
      <c r="R59" s="16" t="str">
        <f>IF(Table_Styles[[#This Row],[Background]]&lt;&gt;"",Table_Styles[[#This Row],[Background]],IF(Table_Styles[[#This Row],[Background Default]]&lt;&gt;"",Table_Styles[[#This Row],[Background Default]],""))</f>
        <v>#FFFFFF</v>
      </c>
      <c r="S59" s="36"/>
      <c r="T59" s="38" t="s">
        <v>710</v>
      </c>
      <c r="U59" s="16" t="str">
        <f>IF(Table_Styles[[#This Row],[Border]]&lt;&gt;"",Table_Styles[[#This Row],[Border]],IF(Table_Styles[[#This Row],[Border Default]]&lt;&gt;"",Table_Styles[[#This Row],[Border Default]],""))</f>
        <v>none</v>
      </c>
      <c r="V59" s="36"/>
      <c r="W59" s="36" t="str">
        <f>Settings_Styling_Other_Default_Border_Radius</f>
        <v>3px</v>
      </c>
      <c r="X59" s="16" t="str">
        <f>IF(Table_Styles[[#This Row],[Border Radius]]&lt;&gt;"",Table_Styles[[#This Row],[Border Radius]],IF(Table_Styles[[#This Row],[Border Radius Default]]&lt;&gt;"",Table_Styles[[#This Row],[Border Radius Default]],""))</f>
        <v>3px</v>
      </c>
      <c r="Y59" s="36"/>
      <c r="Z59" s="36"/>
      <c r="AA59" s="16" t="str">
        <f>IF(Table_Styles[[#This Row],[MT]]&lt;&gt;"",Table_Styles[[#This Row],[MT]],IF(Table_Styles[[#This Row],[MT Default]]&lt;&gt;"",Table_Styles[[#This Row],[MT Default]],""))</f>
        <v/>
      </c>
      <c r="AB59" s="36"/>
      <c r="AC59" s="36"/>
      <c r="AD59" s="16" t="str">
        <f>IF(Table_Styles[[#This Row],[MR]]&lt;&gt;"",Table_Styles[[#This Row],[MR]],IF(Table_Styles[[#This Row],[MR Default]]&lt;&gt;"",Table_Styles[[#This Row],[MR Default]],""))</f>
        <v/>
      </c>
      <c r="AE59" s="36"/>
      <c r="AF59" s="36"/>
      <c r="AG59" s="16" t="str">
        <f>IF(Table_Styles[[#This Row],[MB]]&lt;&gt;"",Table_Styles[[#This Row],[MB]],IF(Table_Styles[[#This Row],[MB Default]]&lt;&gt;"",Table_Styles[[#This Row],[MB Default]],""))</f>
        <v/>
      </c>
      <c r="AH59" s="36"/>
      <c r="AI59" s="36"/>
      <c r="AJ59" s="16" t="str">
        <f>IF(Table_Styles[[#This Row],[ML]]&lt;&gt;"",Table_Styles[[#This Row],[ML]],IF(Table_Styles[[#This Row],[ML Default]]&lt;&gt;"",Table_Styles[[#This Row],[ML Default]],""))</f>
        <v/>
      </c>
      <c r="AK59" s="36"/>
      <c r="AL59" s="93" t="s">
        <v>694</v>
      </c>
      <c r="AM59" s="16" t="str">
        <f>IF(Table_Styles[[#This Row],[PT]]&lt;&gt;"",Table_Styles[[#This Row],[PT]],IF(Table_Styles[[#This Row],[PT Default]]&lt;&gt;"",Table_Styles[[#This Row],[PT Default]],""))</f>
        <v>5px</v>
      </c>
      <c r="AN59" s="36"/>
      <c r="AO59" s="93" t="s">
        <v>694</v>
      </c>
      <c r="AP59" s="16" t="str">
        <f>IF(Table_Styles[[#This Row],[PR]]&lt;&gt;"",Table_Styles[[#This Row],[PR]],IF(Table_Styles[[#This Row],[PR Default]]&lt;&gt;"",Table_Styles[[#This Row],[PR Default]],""))</f>
        <v>5px</v>
      </c>
      <c r="AQ59" s="36"/>
      <c r="AR59" s="93" t="s">
        <v>694</v>
      </c>
      <c r="AS59" s="16" t="str">
        <f>IF(Table_Styles[[#This Row],[PB]]&lt;&gt;"",Table_Styles[[#This Row],[PB]],IF(Table_Styles[[#This Row],[PB Default]]&lt;&gt;"",Table_Styles[[#This Row],[PB Default]],""))</f>
        <v>5px</v>
      </c>
      <c r="AT59" s="36"/>
      <c r="AU59" s="93" t="s">
        <v>786</v>
      </c>
      <c r="AV59" s="16" t="str">
        <f>IF(Table_Styles[[#This Row],[PL]]&lt;&gt;"",Table_Styles[[#This Row],[PL]],IF(Table_Styles[[#This Row],[PL Default]]&lt;&gt;"",Table_Styles[[#This Row],[PL Default]],""))</f>
        <v>4px</v>
      </c>
      <c r="AW59" s="36"/>
      <c r="AX59" s="36"/>
      <c r="AY59" s="16" t="str">
        <f>IF(Table_Styles[[#This Row],[BT]]&lt;&gt;"",Table_Styles[[#This Row],[BT]],IF(Table_Styles[[#This Row],[BT Default]]&lt;&gt;"",Table_Styles[[#This Row],[BT Default]],""))</f>
        <v/>
      </c>
      <c r="AZ59" s="36"/>
      <c r="BA59" s="36"/>
      <c r="BB59" s="16" t="str">
        <f>IF(Table_Styles[[#This Row],[BR]]&lt;&gt;"",Table_Styles[[#This Row],[BR]],IF(Table_Styles[[#This Row],[BR Default]]&lt;&gt;"",Table_Styles[[#This Row],[BR Default]],""))</f>
        <v/>
      </c>
      <c r="BC59" s="36"/>
      <c r="BD59" s="36"/>
      <c r="BE59" s="16" t="str">
        <f>IF(Table_Styles[[#This Row],[BB]]&lt;&gt;"",Table_Styles[[#This Row],[BB]],IF(Table_Styles[[#This Row],[BB Default]]&lt;&gt;"",Table_Styles[[#This Row],[BB Default]],""))</f>
        <v/>
      </c>
      <c r="BF59" s="36"/>
      <c r="BG59" s="36"/>
      <c r="BH59" s="16" t="str">
        <f>IF(Table_Styles[[#This Row],[BL]]&lt;&gt;"",Table_Styles[[#This Row],[BL]],IF(Table_Styles[[#This Row],[BL Default]]&lt;&gt;"",Table_Styles[[#This Row],[BL Default]],""))</f>
        <v/>
      </c>
      <c r="BI59" s="36"/>
      <c r="BJ59" s="36"/>
      <c r="BK59" s="16" t="str">
        <f>IF(Table_Styles[[#This Row],[Width]]&lt;&gt;"",Table_Styles[[#This Row],[Width]],IF(Table_Styles[[#This Row],[Width Default]]&lt;&gt;"",Table_Styles[[#This Row],[Width Default]],""))</f>
        <v/>
      </c>
      <c r="BL59" s="36"/>
      <c r="BM59" s="36"/>
      <c r="BN59" s="16" t="str">
        <f>IF(Table_Styles[[#This Row],[Height]]&lt;&gt;"",Table_Styles[[#This Row],[Height]],IF(Table_Styles[[#This Row],[Height Default]]&lt;&gt;"",Table_Styles[[#This Row],[Height Default]],""))</f>
        <v/>
      </c>
      <c r="BO59" s="16"/>
      <c r="BP59" s="16"/>
      <c r="BQ59" s="16" t="str">
        <f>IF(Table_Styles[[#This Row],[Top]]&lt;&gt;"",Table_Styles[[#This Row],[Top]],IF(Table_Styles[[#This Row],[Top Default]]&lt;&gt;"",Table_Styles[[#This Row],[Top Default]],""))</f>
        <v/>
      </c>
      <c r="BR59" s="16"/>
      <c r="BS59" s="16"/>
      <c r="BT59" s="16" t="str">
        <f>IF(Table_Styles[[#This Row],[Right]]&lt;&gt;"",Table_Styles[[#This Row],[Right]],IF(Table_Styles[[#This Row],[Right Default]]&lt;&gt;"",Table_Styles[[#This Row],[Right Default]],""))</f>
        <v/>
      </c>
      <c r="BU59" s="16"/>
      <c r="BV59" s="16"/>
      <c r="BW59" s="16" t="str">
        <f>IF(Table_Styles[[#This Row],[Bottom]]&lt;&gt;"",Table_Styles[[#This Row],[Bottom]],IF(Table_Styles[[#This Row],[Bottom Default]]&lt;&gt;"",Table_Styles[[#This Row],[Bottom Default]],""))</f>
        <v/>
      </c>
      <c r="BX59" s="16"/>
      <c r="BY59" s="16"/>
      <c r="BZ59" s="16" t="str">
        <f>IF(Table_Styles[[#This Row],[Left]]&lt;&gt;"",Table_Styles[[#This Row],[Left]],IF(Table_Styles[[#This Row],[Left Default]]&lt;&gt;"",Table_Styles[[#This Row],[Left Default]],""))</f>
        <v/>
      </c>
      <c r="CA59" s="36"/>
      <c r="CB59" s="18" t="str">
        <f>IF(AND(Table_Styles[[#This Row],[Selector]]&lt;&gt;"",Table_Styles[[#This Row],[Font Family Used]]&lt;&gt;"",Table_Styles[[#This Row],[Font Weight Used]]&lt;&gt;""),Table_Styles[[#This Row],[Font Family Used]]&amp;" "&amp;Table_Styles[[#This Row],[Font Weight Used]],"")</f>
        <v/>
      </c>
      <c r="CC59" s="18" t="str">
        <f ca="1">IF(AND(Table_Styles[[#This Row],[Selector]],COUNTIF(OFFSET(CC:CC,0,0,ROW()-1,1),"="&amp;Table_Styles[[#This Row],[Font]])=0),Table_Styles[[#This Row],[Font]],"")</f>
        <v/>
      </c>
      <c r="CD59" s="18" t="str">
        <f ca="1">IF(Table_Styles[[#This Row],[Unique Font]]&lt;&gt;"",
"{""fontFamily"":"""&amp;Table_Styles[[#This Row],[Font Family Used]]&amp;""",""fontWeight"":"&amp;Table_Styles[[#This Row],[Font Weight Used]]&amp;"}","")</f>
        <v/>
      </c>
      <c r="CE5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5px;padding-right: 5px;padding-bottom: 5px;padding-left: 4px</v>
      </c>
      <c r="CF59" s="18" t="str">
        <f>IF(AND(Table_Styles[[#This Row],[Selector]]&lt;&gt;"", Table_Styles[[#This Row],[Config Properties]]&lt;&gt;""),
Table_Styles[[#This Row],[Selector]]&amp;" { "&amp;Table_Styles[[#This Row],[Config Properties]]&amp;" }","")</f>
        <v>.ui-datepicker.ui-widget.ui-widget-content { background: #FFFFFF;border: none;border-radius: 3px;padding-top: 5px;padding-right: 5px;padding-bottom: 5px;padding-left: 4px }</v>
      </c>
      <c r="CG59" s="18" t="str">
        <f xml:space="preserve">
SUBSTITUTE(SUBSTITUTE(SUBSTITUTE(SUBSTITUTE(SUBSTITUTE(SUBSTITUTE(SUBSTITUTE(SUBSTITUTE(Table_Styles[[#This Row],[Config]],
" {","{"),
"{ ","{"),
" }","}"),
"} ","}"),
" ,",","),
", ",","),
" :",":"),
": ",":")</f>
        <v>.ui-datepicker.ui-widget.ui-widget-content{background:#FFFFFF;border:none;border-radius:3px;padding-top:5px;padding-right:5px;padding-bottom:5px;padding-left:4px}</v>
      </c>
    </row>
    <row r="60" spans="2:85" ht="21" customHeight="1">
      <c r="B60" s="91" t="s">
        <v>2</v>
      </c>
      <c r="C60" s="18" t="s">
        <v>787</v>
      </c>
      <c r="D60" s="36"/>
      <c r="E60" s="36"/>
      <c r="F60" s="16" t="str">
        <f>IF(Table_Styles[[#This Row],[Font Family]]&lt;&gt;"",Table_Styles[[#This Row],[Font Family]],IF(Table_Styles[[#This Row],[Font Family Default]]&lt;&gt;"",Table_Styles[[#This Row],[Font Family Default]],""))</f>
        <v/>
      </c>
      <c r="G60" s="36"/>
      <c r="H60" s="36"/>
      <c r="I60" s="16" t="str">
        <f>IF(Table_Styles[[#This Row],[Font Size]]&lt;&gt;"",Table_Styles[[#This Row],[Font Size]],IF(Table_Styles[[#This Row],[Font Size Default]]&lt;&gt;"",Table_Styles[[#This Row],[Font Size Default]],""))</f>
        <v/>
      </c>
      <c r="J60" s="36"/>
      <c r="K60" s="36"/>
      <c r="L60" s="16" t="str">
        <f>IF(Table_Styles[[#This Row],[Font Weight]]&lt;&gt;"",Table_Styles[[#This Row],[Font Weight]],IF(Table_Styles[[#This Row],[Font Weight Default]]&lt;&gt;"",Table_Styles[[#This Row],[Font Weight Default]],""))</f>
        <v/>
      </c>
      <c r="M60" s="36"/>
      <c r="N60" s="36"/>
      <c r="O60" s="16" t="str">
        <f>IF(Table_Styles[[#This Row],[Colour]]&lt;&gt;"",Table_Styles[[#This Row],[Colour]],IF(Table_Styles[[#This Row],[Colour Default]]&lt;&gt;"",Table_Styles[[#This Row],[Colour Default]],""))</f>
        <v/>
      </c>
      <c r="P60" s="36"/>
      <c r="Q60" s="38" t="str">
        <f>Colour_Background_2</f>
        <v>#f5f8fc</v>
      </c>
      <c r="R60" s="16" t="str">
        <f>IF(Table_Styles[[#This Row],[Background]]&lt;&gt;"",Table_Styles[[#This Row],[Background]],IF(Table_Styles[[#This Row],[Background Default]]&lt;&gt;"",Table_Styles[[#This Row],[Background Default]],""))</f>
        <v>#f5f8fc</v>
      </c>
      <c r="S60" s="36"/>
      <c r="T60" s="38" t="s">
        <v>710</v>
      </c>
      <c r="U60" s="16" t="str">
        <f>IF(Table_Styles[[#This Row],[Border]]&lt;&gt;"",Table_Styles[[#This Row],[Border]],IF(Table_Styles[[#This Row],[Border Default]]&lt;&gt;"",Table_Styles[[#This Row],[Border Default]],""))</f>
        <v>none</v>
      </c>
      <c r="V60" s="36"/>
      <c r="W60" s="36" t="str">
        <f>Settings_Styling_Other_Default_Border_Radius</f>
        <v>3px</v>
      </c>
      <c r="X60" s="16" t="str">
        <f>IF(Table_Styles[[#This Row],[Border Radius]]&lt;&gt;"",Table_Styles[[#This Row],[Border Radius]],IF(Table_Styles[[#This Row],[Border Radius Default]]&lt;&gt;"",Table_Styles[[#This Row],[Border Radius Default]],""))</f>
        <v>3px</v>
      </c>
      <c r="Y60" s="36"/>
      <c r="Z60" s="38" t="s">
        <v>774</v>
      </c>
      <c r="AA60" s="16" t="str">
        <f>IF(Table_Styles[[#This Row],[MT]]&lt;&gt;"",Table_Styles[[#This Row],[MT]],IF(Table_Styles[[#This Row],[MT Default]]&lt;&gt;"",Table_Styles[[#This Row],[MT Default]],""))</f>
        <v>1px</v>
      </c>
      <c r="AB60" s="36"/>
      <c r="AC60" s="38" t="s">
        <v>774</v>
      </c>
      <c r="AD60" s="16" t="str">
        <f>IF(Table_Styles[[#This Row],[MR]]&lt;&gt;"",Table_Styles[[#This Row],[MR]],IF(Table_Styles[[#This Row],[MR Default]]&lt;&gt;"",Table_Styles[[#This Row],[MR Default]],""))</f>
        <v>1px</v>
      </c>
      <c r="AE60" s="36"/>
      <c r="AF60" s="38" t="s">
        <v>774</v>
      </c>
      <c r="AG60" s="16" t="str">
        <f>IF(Table_Styles[[#This Row],[MB]]&lt;&gt;"",Table_Styles[[#This Row],[MB]],IF(Table_Styles[[#This Row],[MB Default]]&lt;&gt;"",Table_Styles[[#This Row],[MB Default]],""))</f>
        <v>1px</v>
      </c>
      <c r="AH60" s="36"/>
      <c r="AI60" s="38" t="s">
        <v>773</v>
      </c>
      <c r="AJ60" s="16" t="str">
        <f>IF(Table_Styles[[#This Row],[ML]]&lt;&gt;"",Table_Styles[[#This Row],[ML]],IF(Table_Styles[[#This Row],[ML Default]]&lt;&gt;"",Table_Styles[[#This Row],[ML Default]],""))</f>
        <v>2px</v>
      </c>
      <c r="AK60" s="36"/>
      <c r="AL60" s="36"/>
      <c r="AM60" s="16" t="str">
        <f>IF(Table_Styles[[#This Row],[PT]]&lt;&gt;"",Table_Styles[[#This Row],[PT]],IF(Table_Styles[[#This Row],[PT Default]]&lt;&gt;"",Table_Styles[[#This Row],[PT Default]],""))</f>
        <v/>
      </c>
      <c r="AN60" s="36"/>
      <c r="AO60" s="36"/>
      <c r="AP60" s="16" t="str">
        <f>IF(Table_Styles[[#This Row],[PR]]&lt;&gt;"",Table_Styles[[#This Row],[PR]],IF(Table_Styles[[#This Row],[PR Default]]&lt;&gt;"",Table_Styles[[#This Row],[PR Default]],""))</f>
        <v/>
      </c>
      <c r="AQ60" s="36"/>
      <c r="AR60" s="36"/>
      <c r="AS60" s="16" t="str">
        <f>IF(Table_Styles[[#This Row],[PB]]&lt;&gt;"",Table_Styles[[#This Row],[PB]],IF(Table_Styles[[#This Row],[PB Default]]&lt;&gt;"",Table_Styles[[#This Row],[PB Default]],""))</f>
        <v/>
      </c>
      <c r="AT60" s="36"/>
      <c r="AU60" s="36"/>
      <c r="AV60" s="16" t="str">
        <f>IF(Table_Styles[[#This Row],[PL]]&lt;&gt;"",Table_Styles[[#This Row],[PL]],IF(Table_Styles[[#This Row],[PL Default]]&lt;&gt;"",Table_Styles[[#This Row],[PL Default]],""))</f>
        <v/>
      </c>
      <c r="AW60" s="36"/>
      <c r="AX60" s="36"/>
      <c r="AY60" s="16" t="str">
        <f>IF(Table_Styles[[#This Row],[BT]]&lt;&gt;"",Table_Styles[[#This Row],[BT]],IF(Table_Styles[[#This Row],[BT Default]]&lt;&gt;"",Table_Styles[[#This Row],[BT Default]],""))</f>
        <v/>
      </c>
      <c r="AZ60" s="36"/>
      <c r="BA60" s="36"/>
      <c r="BB60" s="16" t="str">
        <f>IF(Table_Styles[[#This Row],[BR]]&lt;&gt;"",Table_Styles[[#This Row],[BR]],IF(Table_Styles[[#This Row],[BR Default]]&lt;&gt;"",Table_Styles[[#This Row],[BR Default]],""))</f>
        <v/>
      </c>
      <c r="BC60" s="36"/>
      <c r="BD60" s="36"/>
      <c r="BE60" s="16" t="str">
        <f>IF(Table_Styles[[#This Row],[BB]]&lt;&gt;"",Table_Styles[[#This Row],[BB]],IF(Table_Styles[[#This Row],[BB Default]]&lt;&gt;"",Table_Styles[[#This Row],[BB Default]],""))</f>
        <v/>
      </c>
      <c r="BF60" s="36"/>
      <c r="BG60" s="36"/>
      <c r="BH60" s="16" t="str">
        <f>IF(Table_Styles[[#This Row],[BL]]&lt;&gt;"",Table_Styles[[#This Row],[BL]],IF(Table_Styles[[#This Row],[BL Default]]&lt;&gt;"",Table_Styles[[#This Row],[BL Default]],""))</f>
        <v/>
      </c>
      <c r="BI60" s="36"/>
      <c r="BJ60" s="36"/>
      <c r="BK60" s="16" t="str">
        <f>IF(Table_Styles[[#This Row],[Width]]&lt;&gt;"",Table_Styles[[#This Row],[Width]],IF(Table_Styles[[#This Row],[Width Default]]&lt;&gt;"",Table_Styles[[#This Row],[Width Default]],""))</f>
        <v/>
      </c>
      <c r="BL60" s="36"/>
      <c r="BM60" s="36"/>
      <c r="BN60" s="16" t="str">
        <f>IF(Table_Styles[[#This Row],[Height]]&lt;&gt;"",Table_Styles[[#This Row],[Height]],IF(Table_Styles[[#This Row],[Height Default]]&lt;&gt;"",Table_Styles[[#This Row],[Height Default]],""))</f>
        <v/>
      </c>
      <c r="BO60" s="16"/>
      <c r="BP60" s="16"/>
      <c r="BQ60" s="16" t="str">
        <f>IF(Table_Styles[[#This Row],[Top]]&lt;&gt;"",Table_Styles[[#This Row],[Top]],IF(Table_Styles[[#This Row],[Top Default]]&lt;&gt;"",Table_Styles[[#This Row],[Top Default]],""))</f>
        <v/>
      </c>
      <c r="BR60" s="16"/>
      <c r="BS60" s="16"/>
      <c r="BT60" s="16" t="str">
        <f>IF(Table_Styles[[#This Row],[Right]]&lt;&gt;"",Table_Styles[[#This Row],[Right]],IF(Table_Styles[[#This Row],[Right Default]]&lt;&gt;"",Table_Styles[[#This Row],[Right Default]],""))</f>
        <v/>
      </c>
      <c r="BU60" s="16"/>
      <c r="BV60" s="16"/>
      <c r="BW60" s="16" t="str">
        <f>IF(Table_Styles[[#This Row],[Bottom]]&lt;&gt;"",Table_Styles[[#This Row],[Bottom]],IF(Table_Styles[[#This Row],[Bottom Default]]&lt;&gt;"",Table_Styles[[#This Row],[Bottom Default]],""))</f>
        <v/>
      </c>
      <c r="BX60" s="16"/>
      <c r="BY60" s="16"/>
      <c r="BZ60" s="16" t="str">
        <f>IF(Table_Styles[[#This Row],[Left]]&lt;&gt;"",Table_Styles[[#This Row],[Left]],IF(Table_Styles[[#This Row],[Left Default]]&lt;&gt;"",Table_Styles[[#This Row],[Left Default]],""))</f>
        <v/>
      </c>
      <c r="CA60" s="36"/>
      <c r="CB60" s="18" t="str">
        <f>IF(AND(Table_Styles[[#This Row],[Selector]]&lt;&gt;"",Table_Styles[[#This Row],[Font Family Used]]&lt;&gt;"",Table_Styles[[#This Row],[Font Weight Used]]&lt;&gt;""),Table_Styles[[#This Row],[Font Family Used]]&amp;" "&amp;Table_Styles[[#This Row],[Font Weight Used]],"")</f>
        <v/>
      </c>
      <c r="CC60" s="18" t="str">
        <f ca="1">IF(AND(Table_Styles[[#This Row],[Selector]],COUNTIF(OFFSET(CC:CC,0,0,ROW()-1,1),"="&amp;Table_Styles[[#This Row],[Font]])=0),Table_Styles[[#This Row],[Font]],"")</f>
        <v/>
      </c>
      <c r="CD60" s="18" t="str">
        <f ca="1">IF(Table_Styles[[#This Row],[Unique Font]]&lt;&gt;"",
"{""fontFamily"":"""&amp;Table_Styles[[#This Row],[Font Family Used]]&amp;""",""fontWeight"":"&amp;Table_Styles[[#This Row],[Font Weight Used]]&amp;"}","")</f>
        <v/>
      </c>
      <c r="CE6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none;border-radius: 3px;margin-top: 1px;margin-right: 1px;margin-bottom: 1px;margin-left: 2px</v>
      </c>
      <c r="CF60" s="18" t="str">
        <f>IF(AND(Table_Styles[[#This Row],[Selector]]&lt;&gt;"", Table_Styles[[#This Row],[Config Properties]]&lt;&gt;""),
Table_Styles[[#This Row],[Selector]]&amp;" { "&amp;Table_Styles[[#This Row],[Config Properties]]&amp;" }","")</f>
        <v>.ui-datepicker .ui-datepicker-header { background: #f5f8fc;border: none;border-radius: 3px;margin-top: 1px;margin-right: 1px;margin-bottom: 1px;margin-left: 2px }</v>
      </c>
      <c r="CG60" s="18" t="str">
        <f xml:space="preserve">
SUBSTITUTE(SUBSTITUTE(SUBSTITUTE(SUBSTITUTE(SUBSTITUTE(SUBSTITUTE(SUBSTITUTE(SUBSTITUTE(Table_Styles[[#This Row],[Config]],
" {","{"),
"{ ","{"),
" }","}"),
"} ","}"),
" ,",","),
", ",","),
" :",":"),
": ",":")</f>
        <v>.ui-datepicker .ui-datepicker-header{background:#f5f8fc;border:none;border-radius:3px;margin-top:1px;margin-right:1px;margin-bottom:1px;margin-left:2px}</v>
      </c>
    </row>
    <row r="61" spans="2:85" ht="21" customHeight="1">
      <c r="B61" s="18" t="s">
        <v>788</v>
      </c>
      <c r="C61" s="18" t="s">
        <v>789</v>
      </c>
      <c r="D61" s="36"/>
      <c r="E61" s="36" t="str">
        <f>Settings_Styling_Font_Body_Text</f>
        <v>Nunito</v>
      </c>
      <c r="F61" s="16" t="str">
        <f>IF(Table_Styles[[#This Row],[Font Family]]&lt;&gt;"",Table_Styles[[#This Row],[Font Family]],IF(Table_Styles[[#This Row],[Font Family Default]]&lt;&gt;"",Table_Styles[[#This Row],[Font Family Default]],""))</f>
        <v>Nunito</v>
      </c>
      <c r="G61" s="36"/>
      <c r="H61" s="38" t="s">
        <v>707</v>
      </c>
      <c r="I61" s="16" t="str">
        <f>IF(Table_Styles[[#This Row],[Font Size]]&lt;&gt;"",Table_Styles[[#This Row],[Font Size]],IF(Table_Styles[[#This Row],[Font Size Default]]&lt;&gt;"",Table_Styles[[#This Row],[Font Size Default]],""))</f>
        <v>13px</v>
      </c>
      <c r="J61" s="36"/>
      <c r="K61" s="36">
        <f>Settings_Styling_Font_Weight_Body_Text</f>
        <v>300</v>
      </c>
      <c r="L61" s="16">
        <f>IF(Table_Styles[[#This Row],[Font Weight]]&lt;&gt;"",Table_Styles[[#This Row],[Font Weight]],IF(Table_Styles[[#This Row],[Font Weight Default]]&lt;&gt;"",Table_Styles[[#This Row],[Font Weight Default]],""))</f>
        <v>300</v>
      </c>
      <c r="M61" s="36"/>
      <c r="N61" s="36" t="str">
        <f>Colour_Foreground_1</f>
        <v>#1d1c1c</v>
      </c>
      <c r="O61" s="16" t="str">
        <f>IF(Table_Styles[[#This Row],[Colour]]&lt;&gt;"",Table_Styles[[#This Row],[Colour]],IF(Table_Styles[[#This Row],[Colour Default]]&lt;&gt;"",Table_Styles[[#This Row],[Colour Default]],""))</f>
        <v>#1d1c1c</v>
      </c>
      <c r="P61" s="36"/>
      <c r="Q61" s="36" t="str">
        <f>Colour_Background_1</f>
        <v>#FFFFFF</v>
      </c>
      <c r="R61" s="16" t="str">
        <f>IF(Table_Styles[[#This Row],[Background]]&lt;&gt;"",Table_Styles[[#This Row],[Background]],IF(Table_Styles[[#This Row],[Background Default]]&lt;&gt;"",Table_Styles[[#This Row],[Background Default]],""))</f>
        <v>#FFFFFF</v>
      </c>
      <c r="S61" s="36"/>
      <c r="T61" s="38" t="s">
        <v>710</v>
      </c>
      <c r="U61" s="16" t="str">
        <f>IF(Table_Styles[[#This Row],[Border]]&lt;&gt;"",Table_Styles[[#This Row],[Border]],IF(Table_Styles[[#This Row],[Border Default]]&lt;&gt;"",Table_Styles[[#This Row],[Border Default]],""))</f>
        <v>none</v>
      </c>
      <c r="V61" s="36"/>
      <c r="W61" s="36" t="str">
        <f>Settings_Styling_Other_Default_Border_Radius</f>
        <v>3px</v>
      </c>
      <c r="X61" s="16" t="str">
        <f>IF(Table_Styles[[#This Row],[Border Radius]]&lt;&gt;"",Table_Styles[[#This Row],[Border Radius]],IF(Table_Styles[[#This Row],[Border Radius Default]]&lt;&gt;"",Table_Styles[[#This Row],[Border Radius Default]],""))</f>
        <v>3px</v>
      </c>
      <c r="Y61" s="36"/>
      <c r="Z61" s="36" t="s">
        <v>773</v>
      </c>
      <c r="AA61" s="16" t="str">
        <f>IF(Table_Styles[[#This Row],[MT]]&lt;&gt;"",Table_Styles[[#This Row],[MT]],IF(Table_Styles[[#This Row],[MT Default]]&lt;&gt;"",Table_Styles[[#This Row],[MT Default]],""))</f>
        <v>2px</v>
      </c>
      <c r="AB61" s="36"/>
      <c r="AC61" s="36" t="s">
        <v>773</v>
      </c>
      <c r="AD61" s="16" t="str">
        <f>IF(Table_Styles[[#This Row],[MR]]&lt;&gt;"",Table_Styles[[#This Row],[MR]],IF(Table_Styles[[#This Row],[MR Default]]&lt;&gt;"",Table_Styles[[#This Row],[MR Default]],""))</f>
        <v>2px</v>
      </c>
      <c r="AE61" s="36"/>
      <c r="AF61" s="36" t="s">
        <v>773</v>
      </c>
      <c r="AG61" s="16" t="str">
        <f>IF(Table_Styles[[#This Row],[MB]]&lt;&gt;"",Table_Styles[[#This Row],[MB]],IF(Table_Styles[[#This Row],[MB Default]]&lt;&gt;"",Table_Styles[[#This Row],[MB Default]],""))</f>
        <v>2px</v>
      </c>
      <c r="AH61" s="36"/>
      <c r="AI61" s="38" t="s">
        <v>773</v>
      </c>
      <c r="AJ61" s="16" t="str">
        <f>IF(Table_Styles[[#This Row],[ML]]&lt;&gt;"",Table_Styles[[#This Row],[ML]],IF(Table_Styles[[#This Row],[ML Default]]&lt;&gt;"",Table_Styles[[#This Row],[ML Default]],""))</f>
        <v>2px</v>
      </c>
      <c r="AK61" s="36"/>
      <c r="AL61" s="36"/>
      <c r="AM61" s="16" t="str">
        <f>IF(Table_Styles[[#This Row],[PT]]&lt;&gt;"",Table_Styles[[#This Row],[PT]],IF(Table_Styles[[#This Row],[PT Default]]&lt;&gt;"",Table_Styles[[#This Row],[PT Default]],""))</f>
        <v/>
      </c>
      <c r="AN61" s="36"/>
      <c r="AO61" s="36"/>
      <c r="AP61" s="16" t="str">
        <f>IF(Table_Styles[[#This Row],[PR]]&lt;&gt;"",Table_Styles[[#This Row],[PR]],IF(Table_Styles[[#This Row],[PR Default]]&lt;&gt;"",Table_Styles[[#This Row],[PR Default]],""))</f>
        <v/>
      </c>
      <c r="AQ61" s="36"/>
      <c r="AR61" s="36"/>
      <c r="AS61" s="16" t="str">
        <f>IF(Table_Styles[[#This Row],[PB]]&lt;&gt;"",Table_Styles[[#This Row],[PB]],IF(Table_Styles[[#This Row],[PB Default]]&lt;&gt;"",Table_Styles[[#This Row],[PB Default]],""))</f>
        <v/>
      </c>
      <c r="AT61" s="36"/>
      <c r="AU61" s="36"/>
      <c r="AV61" s="16" t="str">
        <f>IF(Table_Styles[[#This Row],[PL]]&lt;&gt;"",Table_Styles[[#This Row],[PL]],IF(Table_Styles[[#This Row],[PL Default]]&lt;&gt;"",Table_Styles[[#This Row],[PL Default]],""))</f>
        <v/>
      </c>
      <c r="AW61" s="36"/>
      <c r="AX61" s="36"/>
      <c r="AY61" s="16" t="str">
        <f>IF(Table_Styles[[#This Row],[BT]]&lt;&gt;"",Table_Styles[[#This Row],[BT]],IF(Table_Styles[[#This Row],[BT Default]]&lt;&gt;"",Table_Styles[[#This Row],[BT Default]],""))</f>
        <v/>
      </c>
      <c r="AZ61" s="36"/>
      <c r="BA61" s="36"/>
      <c r="BB61" s="16" t="str">
        <f>IF(Table_Styles[[#This Row],[BR]]&lt;&gt;"",Table_Styles[[#This Row],[BR]],IF(Table_Styles[[#This Row],[BR Default]]&lt;&gt;"",Table_Styles[[#This Row],[BR Default]],""))</f>
        <v/>
      </c>
      <c r="BC61" s="36"/>
      <c r="BD61" s="36"/>
      <c r="BE61" s="16" t="str">
        <f>IF(Table_Styles[[#This Row],[BB]]&lt;&gt;"",Table_Styles[[#This Row],[BB]],IF(Table_Styles[[#This Row],[BB Default]]&lt;&gt;"",Table_Styles[[#This Row],[BB Default]],""))</f>
        <v/>
      </c>
      <c r="BF61" s="36"/>
      <c r="BG61" s="36"/>
      <c r="BH61" s="16" t="str">
        <f>IF(Table_Styles[[#This Row],[BL]]&lt;&gt;"",Table_Styles[[#This Row],[BL]],IF(Table_Styles[[#This Row],[BL Default]]&lt;&gt;"",Table_Styles[[#This Row],[BL Default]],""))</f>
        <v/>
      </c>
      <c r="BI61" s="36"/>
      <c r="BJ61" s="38" t="s">
        <v>790</v>
      </c>
      <c r="BK61" s="16" t="str">
        <f>IF(Table_Styles[[#This Row],[Width]]&lt;&gt;"",Table_Styles[[#This Row],[Width]],IF(Table_Styles[[#This Row],[Width Default]]&lt;&gt;"",Table_Styles[[#This Row],[Width Default]],""))</f>
        <v>40%</v>
      </c>
      <c r="BL61" s="36"/>
      <c r="BM61" s="36"/>
      <c r="BN61" s="16" t="str">
        <f>IF(Table_Styles[[#This Row],[Height]]&lt;&gt;"",Table_Styles[[#This Row],[Height]],IF(Table_Styles[[#This Row],[Height Default]]&lt;&gt;"",Table_Styles[[#This Row],[Height Default]],""))</f>
        <v/>
      </c>
      <c r="BO61" s="16"/>
      <c r="BP61" s="16"/>
      <c r="BQ61" s="16" t="str">
        <f>IF(Table_Styles[[#This Row],[Top]]&lt;&gt;"",Table_Styles[[#This Row],[Top]],IF(Table_Styles[[#This Row],[Top Default]]&lt;&gt;"",Table_Styles[[#This Row],[Top Default]],""))</f>
        <v/>
      </c>
      <c r="BR61" s="16"/>
      <c r="BS61" s="16"/>
      <c r="BT61" s="16" t="str">
        <f>IF(Table_Styles[[#This Row],[Right]]&lt;&gt;"",Table_Styles[[#This Row],[Right]],IF(Table_Styles[[#This Row],[Right Default]]&lt;&gt;"",Table_Styles[[#This Row],[Right Default]],""))</f>
        <v/>
      </c>
      <c r="BU61" s="16"/>
      <c r="BV61" s="16"/>
      <c r="BW61" s="16" t="str">
        <f>IF(Table_Styles[[#This Row],[Bottom]]&lt;&gt;"",Table_Styles[[#This Row],[Bottom]],IF(Table_Styles[[#This Row],[Bottom Default]]&lt;&gt;"",Table_Styles[[#This Row],[Bottom Default]],""))</f>
        <v/>
      </c>
      <c r="BX61" s="16"/>
      <c r="BY61" s="16"/>
      <c r="BZ61" s="16" t="str">
        <f>IF(Table_Styles[[#This Row],[Left]]&lt;&gt;"",Table_Styles[[#This Row],[Left]],IF(Table_Styles[[#This Row],[Left Default]]&lt;&gt;"",Table_Styles[[#This Row],[Left Default]],""))</f>
        <v/>
      </c>
      <c r="CA61" s="36"/>
      <c r="CB61" s="18" t="str">
        <f>IF(AND(Table_Styles[[#This Row],[Selector]]&lt;&gt;"",Table_Styles[[#This Row],[Font Family Used]]&lt;&gt;"",Table_Styles[[#This Row],[Font Weight Used]]&lt;&gt;""),Table_Styles[[#This Row],[Font Family Used]]&amp;" "&amp;Table_Styles[[#This Row],[Font Weight Used]],"")</f>
        <v>Nunito 300</v>
      </c>
      <c r="CC61" s="18" t="str">
        <f ca="1">IF(AND(Table_Styles[[#This Row],[Selector]],COUNTIF(OFFSET(CC:CC,0,0,ROW()-1,1),"="&amp;Table_Styles[[#This Row],[Font]])=0),Table_Styles[[#This Row],[Font]],"")</f>
        <v/>
      </c>
      <c r="CD61" s="18" t="str">
        <f ca="1">IF(Table_Styles[[#This Row],[Unique Font]]&lt;&gt;"",
"{""fontFamily"":"""&amp;Table_Styles[[#This Row],[Font Family Used]]&amp;""",""fontWeight"":"&amp;Table_Styles[[#This Row],[Font Weight Used]]&amp;"}","")</f>
        <v/>
      </c>
      <c r="CE6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#FFFFFF;border: none;border-radius: 3px;margin-top: 2px;margin-right: 2px;margin-bottom: 2px;margin-left: 2px;width: 40%</v>
      </c>
      <c r="CF61" s="18" t="str">
        <f>IF(AND(Table_Styles[[#This Row],[Selector]]&lt;&gt;"", Table_Styles[[#This Row],[Config Properties]]&lt;&gt;""),
Table_Styles[[#This Row],[Selector]]&amp;" { "&amp;Table_Styles[[#This Row],[Config Properties]]&amp;" }","")</f>
        <v>.ui-datepicker .ui-datepicker-title select, .ui-datepicker select.ui-datepicker-month, .ui-datepicker select.ui-datepicker-year { font-family: 'Nunito';font-size: 13px;font-weight: 300;color: #1d1c1c;background: #FFFFFF;border: none;border-radius: 3px;margin-top: 2px;margin-right: 2px;margin-bottom: 2px;margin-left: 2px;width: 40% }</v>
      </c>
      <c r="CG61" s="18" t="str">
        <f xml:space="preserve">
SUBSTITUTE(SUBSTITUTE(SUBSTITUTE(SUBSTITUTE(SUBSTITUTE(SUBSTITUTE(SUBSTITUTE(SUBSTITUTE(Table_Styles[[#This Row],[Config]],
" {","{"),
"{ ","{"),
" }","}"),
"} ","}"),
" ,",","),
", ",","),
" :",":"),
": ",":")</f>
        <v>.ui-datepicker .ui-datepicker-title select,.ui-datepicker select.ui-datepicker-month,.ui-datepicker select.ui-datepicker-year{font-family:'Nunito';font-size:13px;font-weight:300;color:#1d1c1c;background:#FFFFFF;border:none;border-radius:3px;margin-top:2px;margin-right:2px;margin-bottom:2px;margin-left:2px;width:40%}</v>
      </c>
    </row>
    <row r="62" spans="2:85" ht="21" customHeight="1">
      <c r="B62" s="18" t="s">
        <v>791</v>
      </c>
      <c r="C62" s="18" t="s">
        <v>792</v>
      </c>
      <c r="D62" s="36"/>
      <c r="E62" s="36" t="str">
        <f>Settings_Styling_Font_Labels</f>
        <v>Nunito</v>
      </c>
      <c r="F62" s="16" t="str">
        <f>IF(Table_Styles[[#This Row],[Font Family]]&lt;&gt;"",Table_Styles[[#This Row],[Font Family]],IF(Table_Styles[[#This Row],[Font Family Default]]&lt;&gt;"",Table_Styles[[#This Row],[Font Family Default]],""))</f>
        <v>Nunito</v>
      </c>
      <c r="G62" s="36"/>
      <c r="H62" s="38" t="s">
        <v>702</v>
      </c>
      <c r="I62" s="16" t="str">
        <f>IF(Table_Styles[[#This Row],[Font Size]]&lt;&gt;"",Table_Styles[[#This Row],[Font Size]],IF(Table_Styles[[#This Row],[Font Size Default]]&lt;&gt;"",Table_Styles[[#This Row],[Font Size Default]],""))</f>
        <v>14px</v>
      </c>
      <c r="J62" s="36"/>
      <c r="K62" s="36">
        <f>Settings_Styling_Font_Weight_Labels</f>
        <v>700</v>
      </c>
      <c r="L62" s="16">
        <f>IF(Table_Styles[[#This Row],[Font Weight]]&lt;&gt;"",Table_Styles[[#This Row],[Font Weight]],IF(Table_Styles[[#This Row],[Font Weight Default]]&lt;&gt;"",Table_Styles[[#This Row],[Font Weight Default]],""))</f>
        <v>700</v>
      </c>
      <c r="M62" s="36"/>
      <c r="N62" s="36" t="str">
        <f>Colour_Foreground_1</f>
        <v>#1d1c1c</v>
      </c>
      <c r="O62" s="16" t="str">
        <f>IF(Table_Styles[[#This Row],[Colour]]&lt;&gt;"",Table_Styles[[#This Row],[Colour]],IF(Table_Styles[[#This Row],[Colour Default]]&lt;&gt;"",Table_Styles[[#This Row],[Colour Default]],""))</f>
        <v>#1d1c1c</v>
      </c>
      <c r="P62" s="36"/>
      <c r="Q62" s="36"/>
      <c r="R62" s="16" t="str">
        <f>IF(Table_Styles[[#This Row],[Background]]&lt;&gt;"",Table_Styles[[#This Row],[Background]],IF(Table_Styles[[#This Row],[Background Default]]&lt;&gt;"",Table_Styles[[#This Row],[Background Default]],""))</f>
        <v/>
      </c>
      <c r="S62" s="36"/>
      <c r="T62" s="36"/>
      <c r="U62" s="16" t="str">
        <f>IF(Table_Styles[[#This Row],[Border]]&lt;&gt;"",Table_Styles[[#This Row],[Border]],IF(Table_Styles[[#This Row],[Border Default]]&lt;&gt;"",Table_Styles[[#This Row],[Border Default]],""))</f>
        <v/>
      </c>
      <c r="V62" s="36"/>
      <c r="W62" s="36"/>
      <c r="X62" s="16" t="str">
        <f>IF(Table_Styles[[#This Row],[Border Radius]]&lt;&gt;"",Table_Styles[[#This Row],[Border Radius]],IF(Table_Styles[[#This Row],[Border Radius Default]]&lt;&gt;"",Table_Styles[[#This Row],[Border Radius Default]],""))</f>
        <v/>
      </c>
      <c r="Y62" s="36"/>
      <c r="Z62" s="36"/>
      <c r="AA62" s="16" t="str">
        <f>IF(Table_Styles[[#This Row],[MT]]&lt;&gt;"",Table_Styles[[#This Row],[MT]],IF(Table_Styles[[#This Row],[MT Default]]&lt;&gt;"",Table_Styles[[#This Row],[MT Default]],""))</f>
        <v/>
      </c>
      <c r="AB62" s="36"/>
      <c r="AC62" s="36"/>
      <c r="AD62" s="16" t="str">
        <f>IF(Table_Styles[[#This Row],[MR]]&lt;&gt;"",Table_Styles[[#This Row],[MR]],IF(Table_Styles[[#This Row],[MR Default]]&lt;&gt;"",Table_Styles[[#This Row],[MR Default]],""))</f>
        <v/>
      </c>
      <c r="AE62" s="36"/>
      <c r="AF62" s="36"/>
      <c r="AG62" s="16" t="str">
        <f>IF(Table_Styles[[#This Row],[MB]]&lt;&gt;"",Table_Styles[[#This Row],[MB]],IF(Table_Styles[[#This Row],[MB Default]]&lt;&gt;"",Table_Styles[[#This Row],[MB Default]],""))</f>
        <v/>
      </c>
      <c r="AH62" s="36"/>
      <c r="AI62" s="36"/>
      <c r="AJ62" s="16" t="str">
        <f>IF(Table_Styles[[#This Row],[ML]]&lt;&gt;"",Table_Styles[[#This Row],[ML]],IF(Table_Styles[[#This Row],[ML Default]]&lt;&gt;"",Table_Styles[[#This Row],[ML Default]],""))</f>
        <v/>
      </c>
      <c r="AK62" s="36"/>
      <c r="AL62" s="36"/>
      <c r="AM62" s="16" t="str">
        <f>IF(Table_Styles[[#This Row],[PT]]&lt;&gt;"",Table_Styles[[#This Row],[PT]],IF(Table_Styles[[#This Row],[PT Default]]&lt;&gt;"",Table_Styles[[#This Row],[PT Default]],""))</f>
        <v/>
      </c>
      <c r="AN62" s="36"/>
      <c r="AO62" s="36"/>
      <c r="AP62" s="16" t="str">
        <f>IF(Table_Styles[[#This Row],[PR]]&lt;&gt;"",Table_Styles[[#This Row],[PR]],IF(Table_Styles[[#This Row],[PR Default]]&lt;&gt;"",Table_Styles[[#This Row],[PR Default]],""))</f>
        <v/>
      </c>
      <c r="AQ62" s="36"/>
      <c r="AR62" s="36"/>
      <c r="AS62" s="16" t="str">
        <f>IF(Table_Styles[[#This Row],[PB]]&lt;&gt;"",Table_Styles[[#This Row],[PB]],IF(Table_Styles[[#This Row],[PB Default]]&lt;&gt;"",Table_Styles[[#This Row],[PB Default]],""))</f>
        <v/>
      </c>
      <c r="AT62" s="36"/>
      <c r="AU62" s="36"/>
      <c r="AV62" s="16" t="str">
        <f>IF(Table_Styles[[#This Row],[PL]]&lt;&gt;"",Table_Styles[[#This Row],[PL]],IF(Table_Styles[[#This Row],[PL Default]]&lt;&gt;"",Table_Styles[[#This Row],[PL Default]],""))</f>
        <v/>
      </c>
      <c r="AW62" s="36"/>
      <c r="AX62" s="36"/>
      <c r="AY62" s="16" t="str">
        <f>IF(Table_Styles[[#This Row],[BT]]&lt;&gt;"",Table_Styles[[#This Row],[BT]],IF(Table_Styles[[#This Row],[BT Default]]&lt;&gt;"",Table_Styles[[#This Row],[BT Default]],""))</f>
        <v/>
      </c>
      <c r="AZ62" s="36"/>
      <c r="BA62" s="36"/>
      <c r="BB62" s="16" t="str">
        <f>IF(Table_Styles[[#This Row],[BR]]&lt;&gt;"",Table_Styles[[#This Row],[BR]],IF(Table_Styles[[#This Row],[BR Default]]&lt;&gt;"",Table_Styles[[#This Row],[BR Default]],""))</f>
        <v/>
      </c>
      <c r="BC62" s="36"/>
      <c r="BD62" s="36"/>
      <c r="BE62" s="16" t="str">
        <f>IF(Table_Styles[[#This Row],[BB]]&lt;&gt;"",Table_Styles[[#This Row],[BB]],IF(Table_Styles[[#This Row],[BB Default]]&lt;&gt;"",Table_Styles[[#This Row],[BB Default]],""))</f>
        <v/>
      </c>
      <c r="BF62" s="36"/>
      <c r="BG62" s="36"/>
      <c r="BH62" s="16" t="str">
        <f>IF(Table_Styles[[#This Row],[BL]]&lt;&gt;"",Table_Styles[[#This Row],[BL]],IF(Table_Styles[[#This Row],[BL Default]]&lt;&gt;"",Table_Styles[[#This Row],[BL Default]],""))</f>
        <v/>
      </c>
      <c r="BI62" s="36"/>
      <c r="BJ62" s="36"/>
      <c r="BK62" s="16" t="str">
        <f>IF(Table_Styles[[#This Row],[Width]]&lt;&gt;"",Table_Styles[[#This Row],[Width]],IF(Table_Styles[[#This Row],[Width Default]]&lt;&gt;"",Table_Styles[[#This Row],[Width Default]],""))</f>
        <v/>
      </c>
      <c r="BL62" s="36"/>
      <c r="BM62" s="36"/>
      <c r="BN62" s="16" t="str">
        <f>IF(Table_Styles[[#This Row],[Height]]&lt;&gt;"",Table_Styles[[#This Row],[Height]],IF(Table_Styles[[#This Row],[Height Default]]&lt;&gt;"",Table_Styles[[#This Row],[Height Default]],""))</f>
        <v/>
      </c>
      <c r="BO62" s="16"/>
      <c r="BP62" s="16"/>
      <c r="BQ62" s="16" t="str">
        <f>IF(Table_Styles[[#This Row],[Top]]&lt;&gt;"",Table_Styles[[#This Row],[Top]],IF(Table_Styles[[#This Row],[Top Default]]&lt;&gt;"",Table_Styles[[#This Row],[Top Default]],""))</f>
        <v/>
      </c>
      <c r="BR62" s="16"/>
      <c r="BS62" s="16"/>
      <c r="BT62" s="16" t="str">
        <f>IF(Table_Styles[[#This Row],[Right]]&lt;&gt;"",Table_Styles[[#This Row],[Right]],IF(Table_Styles[[#This Row],[Right Default]]&lt;&gt;"",Table_Styles[[#This Row],[Right Default]],""))</f>
        <v/>
      </c>
      <c r="BU62" s="16"/>
      <c r="BV62" s="16"/>
      <c r="BW62" s="16" t="str">
        <f>IF(Table_Styles[[#This Row],[Bottom]]&lt;&gt;"",Table_Styles[[#This Row],[Bottom]],IF(Table_Styles[[#This Row],[Bottom Default]]&lt;&gt;"",Table_Styles[[#This Row],[Bottom Default]],""))</f>
        <v/>
      </c>
      <c r="BX62" s="16"/>
      <c r="BY62" s="16"/>
      <c r="BZ62" s="16" t="str">
        <f>IF(Table_Styles[[#This Row],[Left]]&lt;&gt;"",Table_Styles[[#This Row],[Left]],IF(Table_Styles[[#This Row],[Left Default]]&lt;&gt;"",Table_Styles[[#This Row],[Left Default]],""))</f>
        <v/>
      </c>
      <c r="CA62" s="36"/>
      <c r="CB62" s="18" t="str">
        <f>IF(AND(Table_Styles[[#This Row],[Selector]]&lt;&gt;"",Table_Styles[[#This Row],[Font Family Used]]&lt;&gt;"",Table_Styles[[#This Row],[Font Weight Used]]&lt;&gt;""),Table_Styles[[#This Row],[Font Family Used]]&amp;" "&amp;Table_Styles[[#This Row],[Font Weight Used]],"")</f>
        <v>Nunito 700</v>
      </c>
      <c r="CC62" s="18" t="str">
        <f ca="1">IF(AND(Table_Styles[[#This Row],[Selector]],COUNTIF(OFFSET(CC:CC,0,0,ROW()-1,1),"="&amp;Table_Styles[[#This Row],[Font]])=0),Table_Styles[[#This Row],[Font]],"")</f>
        <v/>
      </c>
      <c r="CD62" s="18" t="str">
        <f ca="1">IF(Table_Styles[[#This Row],[Unique Font]]&lt;&gt;"",
"{""fontFamily"":"""&amp;Table_Styles[[#This Row],[Font Family Used]]&amp;""",""fontWeight"":"&amp;Table_Styles[[#This Row],[Font Weight Used]]&amp;"}","")</f>
        <v/>
      </c>
      <c r="CE6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v>
      </c>
      <c r="CF62" s="18" t="str">
        <f>IF(AND(Table_Styles[[#This Row],[Selector]]&lt;&gt;"", Table_Styles[[#This Row],[Config Properties]]&lt;&gt;""),
Table_Styles[[#This Row],[Selector]]&amp;" { "&amp;Table_Styles[[#This Row],[Config Properties]]&amp;" }","")</f>
        <v>.ui-datepicker .ui-datepicker-calendar th { font-family: 'Nunito';font-size: 14px;font-weight: 700;color: #1d1c1c }</v>
      </c>
      <c r="CG62" s="18" t="str">
        <f xml:space="preserve">
SUBSTITUTE(SUBSTITUTE(SUBSTITUTE(SUBSTITUTE(SUBSTITUTE(SUBSTITUTE(SUBSTITUTE(SUBSTITUTE(Table_Styles[[#This Row],[Config]],
" {","{"),
"{ ","{"),
" }","}"),
"} ","}"),
" ,",","),
", ",","),
" :",":"),
": ",":")</f>
        <v>.ui-datepicker .ui-datepicker-calendar th{font-family:'Nunito';font-size:14px;font-weight:700;color:#1d1c1c}</v>
      </c>
    </row>
    <row r="63" spans="2:85" ht="21" customHeight="1">
      <c r="B63" s="18" t="s">
        <v>793</v>
      </c>
      <c r="C63" s="91" t="s">
        <v>794</v>
      </c>
      <c r="D63" s="36"/>
      <c r="E63" s="36" t="str">
        <f>Settings_Styling_Font_Body_Text</f>
        <v>Nunito</v>
      </c>
      <c r="F63" s="16" t="str">
        <f>IF(Table_Styles[[#This Row],[Font Family]]&lt;&gt;"",Table_Styles[[#This Row],[Font Family]],IF(Table_Styles[[#This Row],[Font Family Default]]&lt;&gt;"",Table_Styles[[#This Row],[Font Family Default]],""))</f>
        <v>Nunito</v>
      </c>
      <c r="G63" s="36"/>
      <c r="H63" s="38" t="s">
        <v>707</v>
      </c>
      <c r="I63" s="16" t="str">
        <f>IF(Table_Styles[[#This Row],[Font Size]]&lt;&gt;"",Table_Styles[[#This Row],[Font Size]],IF(Table_Styles[[#This Row],[Font Size Default]]&lt;&gt;"",Table_Styles[[#This Row],[Font Size Default]],""))</f>
        <v>13px</v>
      </c>
      <c r="J63" s="36"/>
      <c r="K63" s="36">
        <f>Settings_Styling_Font_Weight_Body_Text</f>
        <v>300</v>
      </c>
      <c r="L63" s="16">
        <f>IF(Table_Styles[[#This Row],[Font Weight]]&lt;&gt;"",Table_Styles[[#This Row],[Font Weight]],IF(Table_Styles[[#This Row],[Font Weight Default]]&lt;&gt;"",Table_Styles[[#This Row],[Font Weight Default]],""))</f>
        <v>300</v>
      </c>
      <c r="M63" s="36"/>
      <c r="N63" s="36" t="str">
        <f>Colour_Foreground_1</f>
        <v>#1d1c1c</v>
      </c>
      <c r="O63" s="16" t="str">
        <f>IF(Table_Styles[[#This Row],[Colour]]&lt;&gt;"",Table_Styles[[#This Row],[Colour]],IF(Table_Styles[[#This Row],[Colour Default]]&lt;&gt;"",Table_Styles[[#This Row],[Colour Default]],""))</f>
        <v>#1d1c1c</v>
      </c>
      <c r="P63" s="36"/>
      <c r="Q63" s="38" t="str">
        <f>Colour_Background_2</f>
        <v>#f5f8fc</v>
      </c>
      <c r="R63" s="16" t="str">
        <f>IF(Table_Styles[[#This Row],[Background]]&lt;&gt;"",Table_Styles[[#This Row],[Background]],IF(Table_Styles[[#This Row],[Background Default]]&lt;&gt;"",Table_Styles[[#This Row],[Background Default]],""))</f>
        <v>#f5f8fc</v>
      </c>
      <c r="S63" s="36"/>
      <c r="T63" s="36" t="s">
        <v>710</v>
      </c>
      <c r="U63" s="16" t="str">
        <f>IF(Table_Styles[[#This Row],[Border]]&lt;&gt;"",Table_Styles[[#This Row],[Border]],IF(Table_Styles[[#This Row],[Border Default]]&lt;&gt;"",Table_Styles[[#This Row],[Border Default]],""))</f>
        <v>none</v>
      </c>
      <c r="V63" s="36"/>
      <c r="W63" s="36"/>
      <c r="X63" s="16" t="str">
        <f>IF(Table_Styles[[#This Row],[Border Radius]]&lt;&gt;"",Table_Styles[[#This Row],[Border Radius]],IF(Table_Styles[[#This Row],[Border Radius Default]]&lt;&gt;"",Table_Styles[[#This Row],[Border Radius Default]],""))</f>
        <v/>
      </c>
      <c r="Y63" s="36"/>
      <c r="Z63" s="36"/>
      <c r="AA63" s="16" t="str">
        <f>IF(Table_Styles[[#This Row],[MT]]&lt;&gt;"",Table_Styles[[#This Row],[MT]],IF(Table_Styles[[#This Row],[MT Default]]&lt;&gt;"",Table_Styles[[#This Row],[MT Default]],""))</f>
        <v/>
      </c>
      <c r="AB63" s="36"/>
      <c r="AC63" s="36"/>
      <c r="AD63" s="16" t="str">
        <f>IF(Table_Styles[[#This Row],[MR]]&lt;&gt;"",Table_Styles[[#This Row],[MR]],IF(Table_Styles[[#This Row],[MR Default]]&lt;&gt;"",Table_Styles[[#This Row],[MR Default]],""))</f>
        <v/>
      </c>
      <c r="AE63" s="36"/>
      <c r="AF63" s="36"/>
      <c r="AG63" s="16" t="str">
        <f>IF(Table_Styles[[#This Row],[MB]]&lt;&gt;"",Table_Styles[[#This Row],[MB]],IF(Table_Styles[[#This Row],[MB Default]]&lt;&gt;"",Table_Styles[[#This Row],[MB Default]],""))</f>
        <v/>
      </c>
      <c r="AH63" s="36"/>
      <c r="AI63" s="36"/>
      <c r="AJ63" s="16" t="str">
        <f>IF(Table_Styles[[#This Row],[ML]]&lt;&gt;"",Table_Styles[[#This Row],[ML]],IF(Table_Styles[[#This Row],[ML Default]]&lt;&gt;"",Table_Styles[[#This Row],[ML Default]],""))</f>
        <v/>
      </c>
      <c r="AK63" s="36"/>
      <c r="AL63" s="36"/>
      <c r="AM63" s="16" t="str">
        <f>IF(Table_Styles[[#This Row],[PT]]&lt;&gt;"",Table_Styles[[#This Row],[PT]],IF(Table_Styles[[#This Row],[PT Default]]&lt;&gt;"",Table_Styles[[#This Row],[PT Default]],""))</f>
        <v/>
      </c>
      <c r="AN63" s="36"/>
      <c r="AO63" s="38" t="s">
        <v>786</v>
      </c>
      <c r="AP63" s="16" t="str">
        <f>IF(Table_Styles[[#This Row],[PR]]&lt;&gt;"",Table_Styles[[#This Row],[PR]],IF(Table_Styles[[#This Row],[PR Default]]&lt;&gt;"",Table_Styles[[#This Row],[PR Default]],""))</f>
        <v>4px</v>
      </c>
      <c r="AQ63" s="36"/>
      <c r="AR63" s="38" t="s">
        <v>571</v>
      </c>
      <c r="AS63" s="16" t="str">
        <f>IF(Table_Styles[[#This Row],[PB]]&lt;&gt;"",Table_Styles[[#This Row],[PB]],IF(Table_Styles[[#This Row],[PB Default]]&lt;&gt;"",Table_Styles[[#This Row],[PB Default]],""))</f>
        <v>3px</v>
      </c>
      <c r="AT63" s="36"/>
      <c r="AU63" s="36"/>
      <c r="AV63" s="16" t="str">
        <f>IF(Table_Styles[[#This Row],[PL]]&lt;&gt;"",Table_Styles[[#This Row],[PL]],IF(Table_Styles[[#This Row],[PL Default]]&lt;&gt;"",Table_Styles[[#This Row],[PL Default]],""))</f>
        <v/>
      </c>
      <c r="AW63" s="36"/>
      <c r="AX63" s="36"/>
      <c r="AY63" s="16" t="str">
        <f>IF(Table_Styles[[#This Row],[BT]]&lt;&gt;"",Table_Styles[[#This Row],[BT]],IF(Table_Styles[[#This Row],[BT Default]]&lt;&gt;"",Table_Styles[[#This Row],[BT Default]],""))</f>
        <v/>
      </c>
      <c r="AZ63" s="36"/>
      <c r="BA63" s="36"/>
      <c r="BB63" s="16" t="str">
        <f>IF(Table_Styles[[#This Row],[BR]]&lt;&gt;"",Table_Styles[[#This Row],[BR]],IF(Table_Styles[[#This Row],[BR Default]]&lt;&gt;"",Table_Styles[[#This Row],[BR Default]],""))</f>
        <v/>
      </c>
      <c r="BC63" s="36"/>
      <c r="BD63" s="36"/>
      <c r="BE63" s="16" t="str">
        <f>IF(Table_Styles[[#This Row],[BB]]&lt;&gt;"",Table_Styles[[#This Row],[BB]],IF(Table_Styles[[#This Row],[BB Default]]&lt;&gt;"",Table_Styles[[#This Row],[BB Default]],""))</f>
        <v/>
      </c>
      <c r="BF63" s="36"/>
      <c r="BG63" s="36"/>
      <c r="BH63" s="16" t="str">
        <f>IF(Table_Styles[[#This Row],[BL]]&lt;&gt;"",Table_Styles[[#This Row],[BL]],IF(Table_Styles[[#This Row],[BL Default]]&lt;&gt;"",Table_Styles[[#This Row],[BL Default]],""))</f>
        <v/>
      </c>
      <c r="BI63" s="36"/>
      <c r="BJ63" s="36"/>
      <c r="BK63" s="16" t="str">
        <f>IF(Table_Styles[[#This Row],[Width]]&lt;&gt;"",Table_Styles[[#This Row],[Width]],IF(Table_Styles[[#This Row],[Width Default]]&lt;&gt;"",Table_Styles[[#This Row],[Width Default]],""))</f>
        <v/>
      </c>
      <c r="BL63" s="36"/>
      <c r="BM63" s="36"/>
      <c r="BN63" s="16" t="str">
        <f>IF(Table_Styles[[#This Row],[Height]]&lt;&gt;"",Table_Styles[[#This Row],[Height]],IF(Table_Styles[[#This Row],[Height Default]]&lt;&gt;"",Table_Styles[[#This Row],[Height Default]],""))</f>
        <v/>
      </c>
      <c r="BO63" s="16"/>
      <c r="BP63" s="16"/>
      <c r="BQ63" s="16" t="str">
        <f>IF(Table_Styles[[#This Row],[Top]]&lt;&gt;"",Table_Styles[[#This Row],[Top]],IF(Table_Styles[[#This Row],[Top Default]]&lt;&gt;"",Table_Styles[[#This Row],[Top Default]],""))</f>
        <v/>
      </c>
      <c r="BR63" s="16"/>
      <c r="BS63" s="16"/>
      <c r="BT63" s="16" t="str">
        <f>IF(Table_Styles[[#This Row],[Right]]&lt;&gt;"",Table_Styles[[#This Row],[Right]],IF(Table_Styles[[#This Row],[Right Default]]&lt;&gt;"",Table_Styles[[#This Row],[Right Default]],""))</f>
        <v/>
      </c>
      <c r="BU63" s="16"/>
      <c r="BV63" s="16"/>
      <c r="BW63" s="16" t="str">
        <f>IF(Table_Styles[[#This Row],[Bottom]]&lt;&gt;"",Table_Styles[[#This Row],[Bottom]],IF(Table_Styles[[#This Row],[Bottom Default]]&lt;&gt;"",Table_Styles[[#This Row],[Bottom Default]],""))</f>
        <v/>
      </c>
      <c r="BX63" s="16"/>
      <c r="BY63" s="16"/>
      <c r="BZ63" s="16" t="str">
        <f>IF(Table_Styles[[#This Row],[Left]]&lt;&gt;"",Table_Styles[[#This Row],[Left]],IF(Table_Styles[[#This Row],[Left Default]]&lt;&gt;"",Table_Styles[[#This Row],[Left Default]],""))</f>
        <v/>
      </c>
      <c r="CA63" s="36"/>
      <c r="CB63" s="18" t="str">
        <f>IF(AND(Table_Styles[[#This Row],[Selector]]&lt;&gt;"",Table_Styles[[#This Row],[Font Family Used]]&lt;&gt;"",Table_Styles[[#This Row],[Font Weight Used]]&lt;&gt;""),Table_Styles[[#This Row],[Font Family Used]]&amp;" "&amp;Table_Styles[[#This Row],[Font Weight Used]],"")</f>
        <v>Nunito 300</v>
      </c>
      <c r="CC63" s="18" t="str">
        <f ca="1">IF(AND(Table_Styles[[#This Row],[Selector]],COUNTIF(OFFSET(CC:CC,0,0,ROW()-1,1),"="&amp;Table_Styles[[#This Row],[Font]])=0),Table_Styles[[#This Row],[Font]],"")</f>
        <v/>
      </c>
      <c r="CD63" s="18" t="str">
        <f ca="1">IF(Table_Styles[[#This Row],[Unique Font]]&lt;&gt;"",
"{""fontFamily"":"""&amp;Table_Styles[[#This Row],[Font Family Used]]&amp;""",""fontWeight"":"&amp;Table_Styles[[#This Row],[Font Weight Used]]&amp;"}","")</f>
        <v/>
      </c>
      <c r="CE6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#1d1c1c;background: #f5f8fc;border: none;padding-right: 4px;padding-bottom: 3px</v>
      </c>
      <c r="CF63" s="18" t="str">
        <f>IF(AND(Table_Styles[[#This Row],[Selector]]&lt;&gt;"", Table_Styles[[#This Row],[Config Properties]]&lt;&gt;""),
Table_Styles[[#This Row],[Selector]]&amp;" { "&amp;Table_Styles[[#This Row],[Config Properties]]&amp;" }","")</f>
        <v>.ui-widget-content .ui-state-default { font-family: 'Nunito';font-size: 13px;font-weight: 300;color: #1d1c1c;background: #f5f8fc;border: none;padding-right: 4px;padding-bottom: 3px }</v>
      </c>
      <c r="CG63" s="18" t="str">
        <f xml:space="preserve">
SUBSTITUTE(SUBSTITUTE(SUBSTITUTE(SUBSTITUTE(SUBSTITUTE(SUBSTITUTE(SUBSTITUTE(SUBSTITUTE(Table_Styles[[#This Row],[Config]],
" {","{"),
"{ ","{"),
" }","}"),
"} ","}"),
" ,",","),
", ",","),
" :",":"),
": ",":")</f>
        <v>.ui-widget-content .ui-state-default{font-family:'Nunito';font-size:13px;font-weight:300;color:#1d1c1c;background:#f5f8fc;border:none;padding-right:4px;padding-bottom:3px}</v>
      </c>
    </row>
    <row r="64" spans="2:85" ht="21" customHeight="1">
      <c r="B64" s="18" t="s">
        <v>795</v>
      </c>
      <c r="C64" s="91" t="s">
        <v>796</v>
      </c>
      <c r="D64" s="36"/>
      <c r="E64" s="36"/>
      <c r="F64" s="16" t="str">
        <f>IF(Table_Styles[[#This Row],[Font Family]]&lt;&gt;"",Table_Styles[[#This Row],[Font Family]],IF(Table_Styles[[#This Row],[Font Family Default]]&lt;&gt;"",Table_Styles[[#This Row],[Font Family Default]],""))</f>
        <v/>
      </c>
      <c r="G64" s="36"/>
      <c r="H64" s="38"/>
      <c r="I64" s="16" t="str">
        <f>IF(Table_Styles[[#This Row],[Font Size]]&lt;&gt;"",Table_Styles[[#This Row],[Font Size]],IF(Table_Styles[[#This Row],[Font Size Default]]&lt;&gt;"",Table_Styles[[#This Row],[Font Size Default]],""))</f>
        <v/>
      </c>
      <c r="J64" s="36"/>
      <c r="K64" s="36"/>
      <c r="L64" s="16" t="str">
        <f>IF(Table_Styles[[#This Row],[Font Weight]]&lt;&gt;"",Table_Styles[[#This Row],[Font Weight]],IF(Table_Styles[[#This Row],[Font Weight Default]]&lt;&gt;"",Table_Styles[[#This Row],[Font Weight Default]],""))</f>
        <v/>
      </c>
      <c r="M64" s="36"/>
      <c r="N64" s="36" t="str">
        <f>Colour_Foreground_1</f>
        <v>#1d1c1c</v>
      </c>
      <c r="O64" s="16" t="str">
        <f>IF(Table_Styles[[#This Row],[Colour]]&lt;&gt;"",Table_Styles[[#This Row],[Colour]],IF(Table_Styles[[#This Row],[Colour Default]]&lt;&gt;"",Table_Styles[[#This Row],[Colour Default]],""))</f>
        <v>#1d1c1c</v>
      </c>
      <c r="P64" s="36"/>
      <c r="Q64" s="38" t="str">
        <f>Colour_Background_3</f>
        <v>#d9e1e8</v>
      </c>
      <c r="R64" s="16" t="str">
        <f>IF(Table_Styles[[#This Row],[Background]]&lt;&gt;"",Table_Styles[[#This Row],[Background]],IF(Table_Styles[[#This Row],[Background Default]]&lt;&gt;"",Table_Styles[[#This Row],[Background Default]],""))</f>
        <v>#d9e1e8</v>
      </c>
      <c r="S64" s="36"/>
      <c r="T64" s="36" t="s">
        <v>710</v>
      </c>
      <c r="U64" s="16" t="str">
        <f>IF(Table_Styles[[#This Row],[Border]]&lt;&gt;"",Table_Styles[[#This Row],[Border]],IF(Table_Styles[[#This Row],[Border Default]]&lt;&gt;"",Table_Styles[[#This Row],[Border Default]],""))</f>
        <v>none</v>
      </c>
      <c r="V64" s="36"/>
      <c r="W64" s="36"/>
      <c r="X64" s="16" t="str">
        <f>IF(Table_Styles[[#This Row],[Border Radius]]&lt;&gt;"",Table_Styles[[#This Row],[Border Radius]],IF(Table_Styles[[#This Row],[Border Radius Default]]&lt;&gt;"",Table_Styles[[#This Row],[Border Radius Default]],""))</f>
        <v/>
      </c>
      <c r="Y64" s="36"/>
      <c r="Z64" s="36"/>
      <c r="AA64" s="16" t="str">
        <f>IF(Table_Styles[[#This Row],[MT]]&lt;&gt;"",Table_Styles[[#This Row],[MT]],IF(Table_Styles[[#This Row],[MT Default]]&lt;&gt;"",Table_Styles[[#This Row],[MT Default]],""))</f>
        <v/>
      </c>
      <c r="AB64" s="36"/>
      <c r="AC64" s="36"/>
      <c r="AD64" s="16" t="str">
        <f>IF(Table_Styles[[#This Row],[MR]]&lt;&gt;"",Table_Styles[[#This Row],[MR]],IF(Table_Styles[[#This Row],[MR Default]]&lt;&gt;"",Table_Styles[[#This Row],[MR Default]],""))</f>
        <v/>
      </c>
      <c r="AE64" s="36"/>
      <c r="AF64" s="36"/>
      <c r="AG64" s="16" t="str">
        <f>IF(Table_Styles[[#This Row],[MB]]&lt;&gt;"",Table_Styles[[#This Row],[MB]],IF(Table_Styles[[#This Row],[MB Default]]&lt;&gt;"",Table_Styles[[#This Row],[MB Default]],""))</f>
        <v/>
      </c>
      <c r="AH64" s="36"/>
      <c r="AI64" s="36"/>
      <c r="AJ64" s="16" t="str">
        <f>IF(Table_Styles[[#This Row],[ML]]&lt;&gt;"",Table_Styles[[#This Row],[ML]],IF(Table_Styles[[#This Row],[ML Default]]&lt;&gt;"",Table_Styles[[#This Row],[ML Default]],""))</f>
        <v/>
      </c>
      <c r="AK64" s="36"/>
      <c r="AL64" s="36"/>
      <c r="AM64" s="16" t="str">
        <f>IF(Table_Styles[[#This Row],[PT]]&lt;&gt;"",Table_Styles[[#This Row],[PT]],IF(Table_Styles[[#This Row],[PT Default]]&lt;&gt;"",Table_Styles[[#This Row],[PT Default]],""))</f>
        <v/>
      </c>
      <c r="AN64" s="36"/>
      <c r="AO64" s="36"/>
      <c r="AP64" s="16" t="str">
        <f>IF(Table_Styles[[#This Row],[PR]]&lt;&gt;"",Table_Styles[[#This Row],[PR]],IF(Table_Styles[[#This Row],[PR Default]]&lt;&gt;"",Table_Styles[[#This Row],[PR Default]],""))</f>
        <v/>
      </c>
      <c r="AQ64" s="36"/>
      <c r="AR64" s="36"/>
      <c r="AS64" s="16" t="str">
        <f>IF(Table_Styles[[#This Row],[PB]]&lt;&gt;"",Table_Styles[[#This Row],[PB]],IF(Table_Styles[[#This Row],[PB Default]]&lt;&gt;"",Table_Styles[[#This Row],[PB Default]],""))</f>
        <v/>
      </c>
      <c r="AT64" s="36"/>
      <c r="AU64" s="36"/>
      <c r="AV64" s="16" t="str">
        <f>IF(Table_Styles[[#This Row],[PL]]&lt;&gt;"",Table_Styles[[#This Row],[PL]],IF(Table_Styles[[#This Row],[PL Default]]&lt;&gt;"",Table_Styles[[#This Row],[PL Default]],""))</f>
        <v/>
      </c>
      <c r="AW64" s="36"/>
      <c r="AX64" s="36"/>
      <c r="AY64" s="16" t="str">
        <f>IF(Table_Styles[[#This Row],[BT]]&lt;&gt;"",Table_Styles[[#This Row],[BT]],IF(Table_Styles[[#This Row],[BT Default]]&lt;&gt;"",Table_Styles[[#This Row],[BT Default]],""))</f>
        <v/>
      </c>
      <c r="AZ64" s="36"/>
      <c r="BA64" s="36"/>
      <c r="BB64" s="16" t="str">
        <f>IF(Table_Styles[[#This Row],[BR]]&lt;&gt;"",Table_Styles[[#This Row],[BR]],IF(Table_Styles[[#This Row],[BR Default]]&lt;&gt;"",Table_Styles[[#This Row],[BR Default]],""))</f>
        <v/>
      </c>
      <c r="BC64" s="36"/>
      <c r="BD64" s="36"/>
      <c r="BE64" s="16" t="str">
        <f>IF(Table_Styles[[#This Row],[BB]]&lt;&gt;"",Table_Styles[[#This Row],[BB]],IF(Table_Styles[[#This Row],[BB Default]]&lt;&gt;"",Table_Styles[[#This Row],[BB Default]],""))</f>
        <v/>
      </c>
      <c r="BF64" s="36"/>
      <c r="BG64" s="36"/>
      <c r="BH64" s="16" t="str">
        <f>IF(Table_Styles[[#This Row],[BL]]&lt;&gt;"",Table_Styles[[#This Row],[BL]],IF(Table_Styles[[#This Row],[BL Default]]&lt;&gt;"",Table_Styles[[#This Row],[BL Default]],""))</f>
        <v/>
      </c>
      <c r="BI64" s="36"/>
      <c r="BJ64" s="36"/>
      <c r="BK64" s="16" t="str">
        <f>IF(Table_Styles[[#This Row],[Width]]&lt;&gt;"",Table_Styles[[#This Row],[Width]],IF(Table_Styles[[#This Row],[Width Default]]&lt;&gt;"",Table_Styles[[#This Row],[Width Default]],""))</f>
        <v/>
      </c>
      <c r="BL64" s="36"/>
      <c r="BM64" s="36"/>
      <c r="BN64" s="16" t="str">
        <f>IF(Table_Styles[[#This Row],[Height]]&lt;&gt;"",Table_Styles[[#This Row],[Height]],IF(Table_Styles[[#This Row],[Height Default]]&lt;&gt;"",Table_Styles[[#This Row],[Height Default]],""))</f>
        <v/>
      </c>
      <c r="BO64" s="16"/>
      <c r="BP64" s="16"/>
      <c r="BQ64" s="16" t="str">
        <f>IF(Table_Styles[[#This Row],[Top]]&lt;&gt;"",Table_Styles[[#This Row],[Top]],IF(Table_Styles[[#This Row],[Top Default]]&lt;&gt;"",Table_Styles[[#This Row],[Top Default]],""))</f>
        <v/>
      </c>
      <c r="BR64" s="16"/>
      <c r="BS64" s="16"/>
      <c r="BT64" s="16" t="str">
        <f>IF(Table_Styles[[#This Row],[Right]]&lt;&gt;"",Table_Styles[[#This Row],[Right]],IF(Table_Styles[[#This Row],[Right Default]]&lt;&gt;"",Table_Styles[[#This Row],[Right Default]],""))</f>
        <v/>
      </c>
      <c r="BU64" s="16"/>
      <c r="BV64" s="16"/>
      <c r="BW64" s="16" t="str">
        <f>IF(Table_Styles[[#This Row],[Bottom]]&lt;&gt;"",Table_Styles[[#This Row],[Bottom]],IF(Table_Styles[[#This Row],[Bottom Default]]&lt;&gt;"",Table_Styles[[#This Row],[Bottom Default]],""))</f>
        <v/>
      </c>
      <c r="BX64" s="16"/>
      <c r="BY64" s="16"/>
      <c r="BZ64" s="16" t="str">
        <f>IF(Table_Styles[[#This Row],[Left]]&lt;&gt;"",Table_Styles[[#This Row],[Left]],IF(Table_Styles[[#This Row],[Left Default]]&lt;&gt;"",Table_Styles[[#This Row],[Left Default]],""))</f>
        <v/>
      </c>
      <c r="CA64" s="36"/>
      <c r="CB64" s="18" t="str">
        <f>IF(AND(Table_Styles[[#This Row],[Selector]]&lt;&gt;"",Table_Styles[[#This Row],[Font Family Used]]&lt;&gt;"",Table_Styles[[#This Row],[Font Weight Used]]&lt;&gt;""),Table_Styles[[#This Row],[Font Family Used]]&amp;" "&amp;Table_Styles[[#This Row],[Font Weight Used]],"")</f>
        <v/>
      </c>
      <c r="CC64" s="18" t="str">
        <f ca="1">IF(AND(Table_Styles[[#This Row],[Selector]],COUNTIF(OFFSET(CC:CC,0,0,ROW()-1,1),"="&amp;Table_Styles[[#This Row],[Font]])=0),Table_Styles[[#This Row],[Font]],"")</f>
        <v/>
      </c>
      <c r="CD64" s="18" t="str">
        <f ca="1">IF(Table_Styles[[#This Row],[Unique Font]]&lt;&gt;"",
"{""fontFamily"":"""&amp;Table_Styles[[#This Row],[Font Family Used]]&amp;""",""fontWeight"":"&amp;Table_Styles[[#This Row],[Font Weight Used]]&amp;"}","")</f>
        <v/>
      </c>
      <c r="CE6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#d9e1e8;border: none</v>
      </c>
      <c r="CF64" s="18" t="str">
        <f>IF(AND(Table_Styles[[#This Row],[Selector]]&lt;&gt;"", Table_Styles[[#This Row],[Config Properties]]&lt;&gt;""),
Table_Styles[[#This Row],[Selector]]&amp;" { "&amp;Table_Styles[[#This Row],[Config Properties]]&amp;" }","")</f>
        <v>.ui-widget-content .ui-state-hover { color: #1d1c1c;background: #d9e1e8;border: none }</v>
      </c>
      <c r="CG64" s="18" t="str">
        <f xml:space="preserve">
SUBSTITUTE(SUBSTITUTE(SUBSTITUTE(SUBSTITUTE(SUBSTITUTE(SUBSTITUTE(SUBSTITUTE(SUBSTITUTE(Table_Styles[[#This Row],[Config]],
" {","{"),
"{ ","{"),
" }","}"),
"} ","}"),
" ,",","),
", ",","),
" :",":"),
": ",":")</f>
        <v>.ui-widget-content .ui-state-hover{color:#1d1c1c;background:#d9e1e8;border:none}</v>
      </c>
    </row>
    <row r="65" spans="2:85" ht="21" customHeight="1">
      <c r="B65" s="18" t="s">
        <v>797</v>
      </c>
      <c r="C65" s="91" t="s">
        <v>798</v>
      </c>
      <c r="D65" s="36"/>
      <c r="E65" s="36"/>
      <c r="F65" s="16" t="str">
        <f>IF(Table_Styles[[#This Row],[Font Family]]&lt;&gt;"",Table_Styles[[#This Row],[Font Family]],IF(Table_Styles[[#This Row],[Font Family Default]]&lt;&gt;"",Table_Styles[[#This Row],[Font Family Default]],""))</f>
        <v/>
      </c>
      <c r="G65" s="36"/>
      <c r="H65" s="38"/>
      <c r="I65" s="16" t="str">
        <f>IF(Table_Styles[[#This Row],[Font Size]]&lt;&gt;"",Table_Styles[[#This Row],[Font Size]],IF(Table_Styles[[#This Row],[Font Size Default]]&lt;&gt;"",Table_Styles[[#This Row],[Font Size Default]],""))</f>
        <v/>
      </c>
      <c r="J65" s="36"/>
      <c r="K65" s="36"/>
      <c r="L65" s="16" t="str">
        <f>IF(Table_Styles[[#This Row],[Font Weight]]&lt;&gt;"",Table_Styles[[#This Row],[Font Weight]],IF(Table_Styles[[#This Row],[Font Weight Default]]&lt;&gt;"",Table_Styles[[#This Row],[Font Weight Default]],""))</f>
        <v/>
      </c>
      <c r="M65" s="36"/>
      <c r="N65" s="36" t="str">
        <f>Colour_Background_1</f>
        <v>#FFFFFF</v>
      </c>
      <c r="O65" s="16" t="str">
        <f>IF(Table_Styles[[#This Row],[Colour]]&lt;&gt;"",Table_Styles[[#This Row],[Colour]],IF(Table_Styles[[#This Row],[Colour Default]]&lt;&gt;"",Table_Styles[[#This Row],[Colour Default]],""))</f>
        <v>#FFFFFF</v>
      </c>
      <c r="P65" s="36"/>
      <c r="Q65" s="36" t="str">
        <f>Colour_Foreground_2</f>
        <v>#4e4e4f</v>
      </c>
      <c r="R65" s="16" t="str">
        <f>IF(Table_Styles[[#This Row],[Background]]&lt;&gt;"",Table_Styles[[#This Row],[Background]],IF(Table_Styles[[#This Row],[Background Default]]&lt;&gt;"",Table_Styles[[#This Row],[Background Default]],""))</f>
        <v>#4e4e4f</v>
      </c>
      <c r="S65" s="36"/>
      <c r="T65" s="36" t="s">
        <v>710</v>
      </c>
      <c r="U65" s="16" t="str">
        <f>IF(Table_Styles[[#This Row],[Border]]&lt;&gt;"",Table_Styles[[#This Row],[Border]],IF(Table_Styles[[#This Row],[Border Default]]&lt;&gt;"",Table_Styles[[#This Row],[Border Default]],""))</f>
        <v>none</v>
      </c>
      <c r="V65" s="36"/>
      <c r="W65" s="36"/>
      <c r="X65" s="16" t="str">
        <f>IF(Table_Styles[[#This Row],[Border Radius]]&lt;&gt;"",Table_Styles[[#This Row],[Border Radius]],IF(Table_Styles[[#This Row],[Border Radius Default]]&lt;&gt;"",Table_Styles[[#This Row],[Border Radius Default]],""))</f>
        <v/>
      </c>
      <c r="Y65" s="36"/>
      <c r="Z65" s="36"/>
      <c r="AA65" s="16" t="str">
        <f>IF(Table_Styles[[#This Row],[MT]]&lt;&gt;"",Table_Styles[[#This Row],[MT]],IF(Table_Styles[[#This Row],[MT Default]]&lt;&gt;"",Table_Styles[[#This Row],[MT Default]],""))</f>
        <v/>
      </c>
      <c r="AB65" s="36"/>
      <c r="AC65" s="36"/>
      <c r="AD65" s="16" t="str">
        <f>IF(Table_Styles[[#This Row],[MR]]&lt;&gt;"",Table_Styles[[#This Row],[MR]],IF(Table_Styles[[#This Row],[MR Default]]&lt;&gt;"",Table_Styles[[#This Row],[MR Default]],""))</f>
        <v/>
      </c>
      <c r="AE65" s="36"/>
      <c r="AF65" s="36"/>
      <c r="AG65" s="16" t="str">
        <f>IF(Table_Styles[[#This Row],[MB]]&lt;&gt;"",Table_Styles[[#This Row],[MB]],IF(Table_Styles[[#This Row],[MB Default]]&lt;&gt;"",Table_Styles[[#This Row],[MB Default]],""))</f>
        <v/>
      </c>
      <c r="AH65" s="36"/>
      <c r="AI65" s="36"/>
      <c r="AJ65" s="16" t="str">
        <f>IF(Table_Styles[[#This Row],[ML]]&lt;&gt;"",Table_Styles[[#This Row],[ML]],IF(Table_Styles[[#This Row],[ML Default]]&lt;&gt;"",Table_Styles[[#This Row],[ML Default]],""))</f>
        <v/>
      </c>
      <c r="AK65" s="36"/>
      <c r="AL65" s="36"/>
      <c r="AM65" s="16" t="str">
        <f>IF(Table_Styles[[#This Row],[PT]]&lt;&gt;"",Table_Styles[[#This Row],[PT]],IF(Table_Styles[[#This Row],[PT Default]]&lt;&gt;"",Table_Styles[[#This Row],[PT Default]],""))</f>
        <v/>
      </c>
      <c r="AN65" s="36"/>
      <c r="AO65" s="36"/>
      <c r="AP65" s="16" t="str">
        <f>IF(Table_Styles[[#This Row],[PR]]&lt;&gt;"",Table_Styles[[#This Row],[PR]],IF(Table_Styles[[#This Row],[PR Default]]&lt;&gt;"",Table_Styles[[#This Row],[PR Default]],""))</f>
        <v/>
      </c>
      <c r="AQ65" s="36"/>
      <c r="AR65" s="36"/>
      <c r="AS65" s="16" t="str">
        <f>IF(Table_Styles[[#This Row],[PB]]&lt;&gt;"",Table_Styles[[#This Row],[PB]],IF(Table_Styles[[#This Row],[PB Default]]&lt;&gt;"",Table_Styles[[#This Row],[PB Default]],""))</f>
        <v/>
      </c>
      <c r="AT65" s="36"/>
      <c r="AU65" s="36"/>
      <c r="AV65" s="16" t="str">
        <f>IF(Table_Styles[[#This Row],[PL]]&lt;&gt;"",Table_Styles[[#This Row],[PL]],IF(Table_Styles[[#This Row],[PL Default]]&lt;&gt;"",Table_Styles[[#This Row],[PL Default]],""))</f>
        <v/>
      </c>
      <c r="AW65" s="36"/>
      <c r="AX65" s="36"/>
      <c r="AY65" s="16" t="str">
        <f>IF(Table_Styles[[#This Row],[BT]]&lt;&gt;"",Table_Styles[[#This Row],[BT]],IF(Table_Styles[[#This Row],[BT Default]]&lt;&gt;"",Table_Styles[[#This Row],[BT Default]],""))</f>
        <v/>
      </c>
      <c r="AZ65" s="36"/>
      <c r="BA65" s="36"/>
      <c r="BB65" s="16" t="str">
        <f>IF(Table_Styles[[#This Row],[BR]]&lt;&gt;"",Table_Styles[[#This Row],[BR]],IF(Table_Styles[[#This Row],[BR Default]]&lt;&gt;"",Table_Styles[[#This Row],[BR Default]],""))</f>
        <v/>
      </c>
      <c r="BC65" s="36"/>
      <c r="BD65" s="36"/>
      <c r="BE65" s="16" t="str">
        <f>IF(Table_Styles[[#This Row],[BB]]&lt;&gt;"",Table_Styles[[#This Row],[BB]],IF(Table_Styles[[#This Row],[BB Default]]&lt;&gt;"",Table_Styles[[#This Row],[BB Default]],""))</f>
        <v/>
      </c>
      <c r="BF65" s="36"/>
      <c r="BG65" s="36"/>
      <c r="BH65" s="16" t="str">
        <f>IF(Table_Styles[[#This Row],[BL]]&lt;&gt;"",Table_Styles[[#This Row],[BL]],IF(Table_Styles[[#This Row],[BL Default]]&lt;&gt;"",Table_Styles[[#This Row],[BL Default]],""))</f>
        <v/>
      </c>
      <c r="BI65" s="36"/>
      <c r="BJ65" s="36"/>
      <c r="BK65" s="16" t="str">
        <f>IF(Table_Styles[[#This Row],[Width]]&lt;&gt;"",Table_Styles[[#This Row],[Width]],IF(Table_Styles[[#This Row],[Width Default]]&lt;&gt;"",Table_Styles[[#This Row],[Width Default]],""))</f>
        <v/>
      </c>
      <c r="BL65" s="36"/>
      <c r="BM65" s="36"/>
      <c r="BN65" s="16" t="str">
        <f>IF(Table_Styles[[#This Row],[Height]]&lt;&gt;"",Table_Styles[[#This Row],[Height]],IF(Table_Styles[[#This Row],[Height Default]]&lt;&gt;"",Table_Styles[[#This Row],[Height Default]],""))</f>
        <v/>
      </c>
      <c r="BO65" s="16"/>
      <c r="BP65" s="16"/>
      <c r="BQ65" s="16" t="str">
        <f>IF(Table_Styles[[#This Row],[Top]]&lt;&gt;"",Table_Styles[[#This Row],[Top]],IF(Table_Styles[[#This Row],[Top Default]]&lt;&gt;"",Table_Styles[[#This Row],[Top Default]],""))</f>
        <v/>
      </c>
      <c r="BR65" s="16"/>
      <c r="BS65" s="16"/>
      <c r="BT65" s="16" t="str">
        <f>IF(Table_Styles[[#This Row],[Right]]&lt;&gt;"",Table_Styles[[#This Row],[Right]],IF(Table_Styles[[#This Row],[Right Default]]&lt;&gt;"",Table_Styles[[#This Row],[Right Default]],""))</f>
        <v/>
      </c>
      <c r="BU65" s="16"/>
      <c r="BV65" s="16"/>
      <c r="BW65" s="16" t="str">
        <f>IF(Table_Styles[[#This Row],[Bottom]]&lt;&gt;"",Table_Styles[[#This Row],[Bottom]],IF(Table_Styles[[#This Row],[Bottom Default]]&lt;&gt;"",Table_Styles[[#This Row],[Bottom Default]],""))</f>
        <v/>
      </c>
      <c r="BX65" s="16"/>
      <c r="BY65" s="16"/>
      <c r="BZ65" s="16" t="str">
        <f>IF(Table_Styles[[#This Row],[Left]]&lt;&gt;"",Table_Styles[[#This Row],[Left]],IF(Table_Styles[[#This Row],[Left Default]]&lt;&gt;"",Table_Styles[[#This Row],[Left Default]],""))</f>
        <v/>
      </c>
      <c r="CA65" s="36"/>
      <c r="CB65" s="18" t="str">
        <f>IF(AND(Table_Styles[[#This Row],[Selector]]&lt;&gt;"",Table_Styles[[#This Row],[Font Family Used]]&lt;&gt;"",Table_Styles[[#This Row],[Font Weight Used]]&lt;&gt;""),Table_Styles[[#This Row],[Font Family Used]]&amp;" "&amp;Table_Styles[[#This Row],[Font Weight Used]],"")</f>
        <v/>
      </c>
      <c r="CC65" s="18" t="str">
        <f ca="1">IF(AND(Table_Styles[[#This Row],[Selector]],COUNTIF(OFFSET(CC:CC,0,0,ROW()-1,1),"="&amp;Table_Styles[[#This Row],[Font]])=0),Table_Styles[[#This Row],[Font]],"")</f>
        <v/>
      </c>
      <c r="CD65" s="18" t="str">
        <f ca="1">IF(Table_Styles[[#This Row],[Unique Font]]&lt;&gt;"",
"{""fontFamily"":"""&amp;Table_Styles[[#This Row],[Font Family Used]]&amp;""",""fontWeight"":"&amp;Table_Styles[[#This Row],[Font Weight Used]]&amp;"}","")</f>
        <v/>
      </c>
      <c r="CE6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#4e4e4f;border: none</v>
      </c>
      <c r="CF65" s="18" t="str">
        <f>IF(AND(Table_Styles[[#This Row],[Selector]]&lt;&gt;"", Table_Styles[[#This Row],[Config Properties]]&lt;&gt;""),
Table_Styles[[#This Row],[Selector]]&amp;" { "&amp;Table_Styles[[#This Row],[Config Properties]]&amp;" }","")</f>
        <v>.ui-widget-content .ui-state-highlight { color: #FFFFFF;background: #4e4e4f;border: none }</v>
      </c>
      <c r="CG65" s="18" t="str">
        <f xml:space="preserve">
SUBSTITUTE(SUBSTITUTE(SUBSTITUTE(SUBSTITUTE(SUBSTITUTE(SUBSTITUTE(SUBSTITUTE(SUBSTITUTE(Table_Styles[[#This Row],[Config]],
" {","{"),
"{ ","{"),
" }","}"),
"} ","}"),
" ,",","),
", ",","),
" :",":"),
": ",":")</f>
        <v>.ui-widget-content .ui-state-highlight{color:#FFFFFF;background:#4e4e4f;border:none}</v>
      </c>
    </row>
    <row r="66" spans="2:85" ht="21" customHeight="1">
      <c r="B66" s="18" t="s">
        <v>799</v>
      </c>
      <c r="C66" s="91" t="s">
        <v>800</v>
      </c>
      <c r="D66" s="36"/>
      <c r="E66" s="36"/>
      <c r="F66" s="16" t="str">
        <f>IF(Table_Styles[[#This Row],[Font Family]]&lt;&gt;"",Table_Styles[[#This Row],[Font Family]],IF(Table_Styles[[#This Row],[Font Family Default]]&lt;&gt;"",Table_Styles[[#This Row],[Font Family Default]],""))</f>
        <v/>
      </c>
      <c r="G66" s="36"/>
      <c r="H66" s="38"/>
      <c r="I66" s="16" t="str">
        <f>IF(Table_Styles[[#This Row],[Font Size]]&lt;&gt;"",Table_Styles[[#This Row],[Font Size]],IF(Table_Styles[[#This Row],[Font Size Default]]&lt;&gt;"",Table_Styles[[#This Row],[Font Size Default]],""))</f>
        <v/>
      </c>
      <c r="J66" s="36"/>
      <c r="K66" s="36"/>
      <c r="L66" s="16" t="str">
        <f>IF(Table_Styles[[#This Row],[Font Weight]]&lt;&gt;"",Table_Styles[[#This Row],[Font Weight]],IF(Table_Styles[[#This Row],[Font Weight Default]]&lt;&gt;"",Table_Styles[[#This Row],[Font Weight Default]],""))</f>
        <v/>
      </c>
      <c r="M66" s="36"/>
      <c r="N66" s="36" t="str">
        <f>Colour_Background_1</f>
        <v>#FFFFFF</v>
      </c>
      <c r="O66" s="16" t="str">
        <f>IF(Table_Styles[[#This Row],[Colour]]&lt;&gt;"",Table_Styles[[#This Row],[Colour]],IF(Table_Styles[[#This Row],[Colour Default]]&lt;&gt;"",Table_Styles[[#This Row],[Colour Default]],""))</f>
        <v>#FFFFFF</v>
      </c>
      <c r="P66" s="36"/>
      <c r="Q66" s="36" t="str">
        <f>Colour_Accent_1</f>
        <v>#d6272b</v>
      </c>
      <c r="R66" s="16" t="str">
        <f>IF(Table_Styles[[#This Row],[Background]]&lt;&gt;"",Table_Styles[[#This Row],[Background]],IF(Table_Styles[[#This Row],[Background Default]]&lt;&gt;"",Table_Styles[[#This Row],[Background Default]],""))</f>
        <v>#d6272b</v>
      </c>
      <c r="S66" s="36"/>
      <c r="T66" s="36" t="s">
        <v>710</v>
      </c>
      <c r="U66" s="16" t="str">
        <f>IF(Table_Styles[[#This Row],[Border]]&lt;&gt;"",Table_Styles[[#This Row],[Border]],IF(Table_Styles[[#This Row],[Border Default]]&lt;&gt;"",Table_Styles[[#This Row],[Border Default]],""))</f>
        <v>none</v>
      </c>
      <c r="V66" s="36"/>
      <c r="W66" s="36"/>
      <c r="X66" s="16" t="str">
        <f>IF(Table_Styles[[#This Row],[Border Radius]]&lt;&gt;"",Table_Styles[[#This Row],[Border Radius]],IF(Table_Styles[[#This Row],[Border Radius Default]]&lt;&gt;"",Table_Styles[[#This Row],[Border Radius Default]],""))</f>
        <v/>
      </c>
      <c r="Y66" s="36"/>
      <c r="Z66" s="36"/>
      <c r="AA66" s="16" t="str">
        <f>IF(Table_Styles[[#This Row],[MT]]&lt;&gt;"",Table_Styles[[#This Row],[MT]],IF(Table_Styles[[#This Row],[MT Default]]&lt;&gt;"",Table_Styles[[#This Row],[MT Default]],""))</f>
        <v/>
      </c>
      <c r="AB66" s="36"/>
      <c r="AC66" s="36"/>
      <c r="AD66" s="16" t="str">
        <f>IF(Table_Styles[[#This Row],[MR]]&lt;&gt;"",Table_Styles[[#This Row],[MR]],IF(Table_Styles[[#This Row],[MR Default]]&lt;&gt;"",Table_Styles[[#This Row],[MR Default]],""))</f>
        <v/>
      </c>
      <c r="AE66" s="36"/>
      <c r="AF66" s="36"/>
      <c r="AG66" s="16" t="str">
        <f>IF(Table_Styles[[#This Row],[MB]]&lt;&gt;"",Table_Styles[[#This Row],[MB]],IF(Table_Styles[[#This Row],[MB Default]]&lt;&gt;"",Table_Styles[[#This Row],[MB Default]],""))</f>
        <v/>
      </c>
      <c r="AH66" s="36"/>
      <c r="AI66" s="36"/>
      <c r="AJ66" s="16" t="str">
        <f>IF(Table_Styles[[#This Row],[ML]]&lt;&gt;"",Table_Styles[[#This Row],[ML]],IF(Table_Styles[[#This Row],[ML Default]]&lt;&gt;"",Table_Styles[[#This Row],[ML Default]],""))</f>
        <v/>
      </c>
      <c r="AK66" s="36"/>
      <c r="AL66" s="36"/>
      <c r="AM66" s="16" t="str">
        <f>IF(Table_Styles[[#This Row],[PT]]&lt;&gt;"",Table_Styles[[#This Row],[PT]],IF(Table_Styles[[#This Row],[PT Default]]&lt;&gt;"",Table_Styles[[#This Row],[PT Default]],""))</f>
        <v/>
      </c>
      <c r="AN66" s="36"/>
      <c r="AO66" s="36"/>
      <c r="AP66" s="16" t="str">
        <f>IF(Table_Styles[[#This Row],[PR]]&lt;&gt;"",Table_Styles[[#This Row],[PR]],IF(Table_Styles[[#This Row],[PR Default]]&lt;&gt;"",Table_Styles[[#This Row],[PR Default]],""))</f>
        <v/>
      </c>
      <c r="AQ66" s="36"/>
      <c r="AR66" s="36"/>
      <c r="AS66" s="16" t="str">
        <f>IF(Table_Styles[[#This Row],[PB]]&lt;&gt;"",Table_Styles[[#This Row],[PB]],IF(Table_Styles[[#This Row],[PB Default]]&lt;&gt;"",Table_Styles[[#This Row],[PB Default]],""))</f>
        <v/>
      </c>
      <c r="AT66" s="36"/>
      <c r="AU66" s="36"/>
      <c r="AV66" s="16" t="str">
        <f>IF(Table_Styles[[#This Row],[PL]]&lt;&gt;"",Table_Styles[[#This Row],[PL]],IF(Table_Styles[[#This Row],[PL Default]]&lt;&gt;"",Table_Styles[[#This Row],[PL Default]],""))</f>
        <v/>
      </c>
      <c r="AW66" s="36"/>
      <c r="AX66" s="36"/>
      <c r="AY66" s="16" t="str">
        <f>IF(Table_Styles[[#This Row],[BT]]&lt;&gt;"",Table_Styles[[#This Row],[BT]],IF(Table_Styles[[#This Row],[BT Default]]&lt;&gt;"",Table_Styles[[#This Row],[BT Default]],""))</f>
        <v/>
      </c>
      <c r="AZ66" s="36"/>
      <c r="BA66" s="36"/>
      <c r="BB66" s="16" t="str">
        <f>IF(Table_Styles[[#This Row],[BR]]&lt;&gt;"",Table_Styles[[#This Row],[BR]],IF(Table_Styles[[#This Row],[BR Default]]&lt;&gt;"",Table_Styles[[#This Row],[BR Default]],""))</f>
        <v/>
      </c>
      <c r="BC66" s="36"/>
      <c r="BD66" s="36"/>
      <c r="BE66" s="16" t="str">
        <f>IF(Table_Styles[[#This Row],[BB]]&lt;&gt;"",Table_Styles[[#This Row],[BB]],IF(Table_Styles[[#This Row],[BB Default]]&lt;&gt;"",Table_Styles[[#This Row],[BB Default]],""))</f>
        <v/>
      </c>
      <c r="BF66" s="36"/>
      <c r="BG66" s="36"/>
      <c r="BH66" s="16" t="str">
        <f>IF(Table_Styles[[#This Row],[BL]]&lt;&gt;"",Table_Styles[[#This Row],[BL]],IF(Table_Styles[[#This Row],[BL Default]]&lt;&gt;"",Table_Styles[[#This Row],[BL Default]],""))</f>
        <v/>
      </c>
      <c r="BI66" s="36"/>
      <c r="BJ66" s="36"/>
      <c r="BK66" s="16" t="str">
        <f>IF(Table_Styles[[#This Row],[Width]]&lt;&gt;"",Table_Styles[[#This Row],[Width]],IF(Table_Styles[[#This Row],[Width Default]]&lt;&gt;"",Table_Styles[[#This Row],[Width Default]],""))</f>
        <v/>
      </c>
      <c r="BL66" s="36"/>
      <c r="BM66" s="36"/>
      <c r="BN66" s="16" t="str">
        <f>IF(Table_Styles[[#This Row],[Height]]&lt;&gt;"",Table_Styles[[#This Row],[Height]],IF(Table_Styles[[#This Row],[Height Default]]&lt;&gt;"",Table_Styles[[#This Row],[Height Default]],""))</f>
        <v/>
      </c>
      <c r="BO66" s="16"/>
      <c r="BP66" s="16"/>
      <c r="BQ66" s="16" t="str">
        <f>IF(Table_Styles[[#This Row],[Top]]&lt;&gt;"",Table_Styles[[#This Row],[Top]],IF(Table_Styles[[#This Row],[Top Default]]&lt;&gt;"",Table_Styles[[#This Row],[Top Default]],""))</f>
        <v/>
      </c>
      <c r="BR66" s="16"/>
      <c r="BS66" s="16"/>
      <c r="BT66" s="16" t="str">
        <f>IF(Table_Styles[[#This Row],[Right]]&lt;&gt;"",Table_Styles[[#This Row],[Right]],IF(Table_Styles[[#This Row],[Right Default]]&lt;&gt;"",Table_Styles[[#This Row],[Right Default]],""))</f>
        <v/>
      </c>
      <c r="BU66" s="16"/>
      <c r="BV66" s="16"/>
      <c r="BW66" s="16" t="str">
        <f>IF(Table_Styles[[#This Row],[Bottom]]&lt;&gt;"",Table_Styles[[#This Row],[Bottom]],IF(Table_Styles[[#This Row],[Bottom Default]]&lt;&gt;"",Table_Styles[[#This Row],[Bottom Default]],""))</f>
        <v/>
      </c>
      <c r="BX66" s="16"/>
      <c r="BY66" s="16"/>
      <c r="BZ66" s="16" t="str">
        <f>IF(Table_Styles[[#This Row],[Left]]&lt;&gt;"",Table_Styles[[#This Row],[Left]],IF(Table_Styles[[#This Row],[Left Default]]&lt;&gt;"",Table_Styles[[#This Row],[Left Default]],""))</f>
        <v/>
      </c>
      <c r="CA66" s="36"/>
      <c r="CB66" s="18" t="str">
        <f>IF(AND(Table_Styles[[#This Row],[Selector]]&lt;&gt;"",Table_Styles[[#This Row],[Font Family Used]]&lt;&gt;"",Table_Styles[[#This Row],[Font Weight Used]]&lt;&gt;""),Table_Styles[[#This Row],[Font Family Used]]&amp;" "&amp;Table_Styles[[#This Row],[Font Weight Used]],"")</f>
        <v/>
      </c>
      <c r="CC66" s="18" t="str">
        <f ca="1">IF(AND(Table_Styles[[#This Row],[Selector]],COUNTIF(OFFSET(CC:CC,0,0,ROW()-1,1),"="&amp;Table_Styles[[#This Row],[Font]])=0),Table_Styles[[#This Row],[Font]],"")</f>
        <v/>
      </c>
      <c r="CD66" s="18" t="str">
        <f ca="1">IF(Table_Styles[[#This Row],[Unique Font]]&lt;&gt;"",
"{""fontFamily"":"""&amp;Table_Styles[[#This Row],[Font Family Used]]&amp;""",""fontWeight"":"&amp;Table_Styles[[#This Row],[Font Weight Used]]&amp;"}","")</f>
        <v/>
      </c>
      <c r="CE6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#d6272b;border: none</v>
      </c>
      <c r="CF66" s="18" t="str">
        <f>IF(AND(Table_Styles[[#This Row],[Selector]]&lt;&gt;"", Table_Styles[[#This Row],[Config Properties]]&lt;&gt;""),
Table_Styles[[#This Row],[Selector]]&amp;" { "&amp;Table_Styles[[#This Row],[Config Properties]]&amp;" }","")</f>
        <v>.ui-widget-content .ui-state-active { color: #FFFFFF;background: #d6272b;border: none }</v>
      </c>
      <c r="CG66" s="18" t="str">
        <f xml:space="preserve">
SUBSTITUTE(SUBSTITUTE(SUBSTITUTE(SUBSTITUTE(SUBSTITUTE(SUBSTITUTE(SUBSTITUTE(SUBSTITUTE(Table_Styles[[#This Row],[Config]],
" {","{"),
"{ ","{"),
" }","}"),
"} ","}"),
" ,",","),
", ",","),
" :",":"),
": ",":")</f>
        <v>.ui-widget-content .ui-state-active{color:#FFFFFF;background:#d6272b;border:none}</v>
      </c>
    </row>
    <row r="67" spans="2:85" ht="21.75" thickBot="1">
      <c r="B67" s="56" t="s">
        <v>159</v>
      </c>
      <c r="C67" s="56"/>
      <c r="D67" s="64"/>
      <c r="E67" s="64"/>
      <c r="F67" s="56" t="str">
        <f>IF(Table_Styles[[#This Row],[Font Family]]&lt;&gt;"",Table_Styles[[#This Row],[Font Family]],IF(Table_Styles[[#This Row],[Font Family Default]]&lt;&gt;"",Table_Styles[[#This Row],[Font Family Default]],""))</f>
        <v/>
      </c>
      <c r="G67" s="64"/>
      <c r="H67" s="64"/>
      <c r="I67" s="56" t="str">
        <f>IF(Table_Styles[[#This Row],[Font Size]]&lt;&gt;"",Table_Styles[[#This Row],[Font Size]],IF(Table_Styles[[#This Row],[Font Size Default]]&lt;&gt;"",Table_Styles[[#This Row],[Font Size Default]],""))</f>
        <v/>
      </c>
      <c r="J67" s="64"/>
      <c r="K67" s="64"/>
      <c r="L67" s="56" t="str">
        <f>IF(Table_Styles[[#This Row],[Font Weight]]&lt;&gt;"",Table_Styles[[#This Row],[Font Weight]],IF(Table_Styles[[#This Row],[Font Weight Default]]&lt;&gt;"",Table_Styles[[#This Row],[Font Weight Default]],""))</f>
        <v/>
      </c>
      <c r="M67" s="64"/>
      <c r="N67" s="64"/>
      <c r="O67" s="56" t="str">
        <f>IF(Table_Styles[[#This Row],[Colour]]&lt;&gt;"",Table_Styles[[#This Row],[Colour]],IF(Table_Styles[[#This Row],[Colour Default]]&lt;&gt;"",Table_Styles[[#This Row],[Colour Default]],""))</f>
        <v/>
      </c>
      <c r="P67" s="64"/>
      <c r="Q67" s="64"/>
      <c r="R67" s="56" t="str">
        <f>IF(Table_Styles[[#This Row],[Background]]&lt;&gt;"",Table_Styles[[#This Row],[Background]],IF(Table_Styles[[#This Row],[Background Default]]&lt;&gt;"",Table_Styles[[#This Row],[Background Default]],""))</f>
        <v/>
      </c>
      <c r="S67" s="64"/>
      <c r="T67" s="64"/>
      <c r="U67" s="56" t="str">
        <f>IF(Table_Styles[[#This Row],[Border]]&lt;&gt;"",Table_Styles[[#This Row],[Border]],IF(Table_Styles[[#This Row],[Border Default]]&lt;&gt;"",Table_Styles[[#This Row],[Border Default]],""))</f>
        <v/>
      </c>
      <c r="V67" s="64"/>
      <c r="W67" s="64"/>
      <c r="X67" s="56" t="str">
        <f>IF(Table_Styles[[#This Row],[Border Radius]]&lt;&gt;"",Table_Styles[[#This Row],[Border Radius]],IF(Table_Styles[[#This Row],[Border Radius Default]]&lt;&gt;"",Table_Styles[[#This Row],[Border Radius Default]],""))</f>
        <v/>
      </c>
      <c r="Y67" s="64"/>
      <c r="Z67" s="64"/>
      <c r="AA67" s="56" t="str">
        <f>IF(Table_Styles[[#This Row],[MT]]&lt;&gt;"",Table_Styles[[#This Row],[MT]],IF(Table_Styles[[#This Row],[MT Default]]&lt;&gt;"",Table_Styles[[#This Row],[MT Default]],""))</f>
        <v/>
      </c>
      <c r="AB67" s="64"/>
      <c r="AC67" s="64"/>
      <c r="AD67" s="56" t="str">
        <f>IF(Table_Styles[[#This Row],[MR]]&lt;&gt;"",Table_Styles[[#This Row],[MR]],IF(Table_Styles[[#This Row],[MR Default]]&lt;&gt;"",Table_Styles[[#This Row],[MR Default]],""))</f>
        <v/>
      </c>
      <c r="AE67" s="64"/>
      <c r="AF67" s="64"/>
      <c r="AG67" s="56" t="str">
        <f>IF(Table_Styles[[#This Row],[MB]]&lt;&gt;"",Table_Styles[[#This Row],[MB]],IF(Table_Styles[[#This Row],[MB Default]]&lt;&gt;"",Table_Styles[[#This Row],[MB Default]],""))</f>
        <v/>
      </c>
      <c r="AH67" s="64"/>
      <c r="AI67" s="64"/>
      <c r="AJ67" s="56" t="str">
        <f>IF(Table_Styles[[#This Row],[ML]]&lt;&gt;"",Table_Styles[[#This Row],[ML]],IF(Table_Styles[[#This Row],[ML Default]]&lt;&gt;"",Table_Styles[[#This Row],[ML Default]],""))</f>
        <v/>
      </c>
      <c r="AK67" s="64"/>
      <c r="AL67" s="64"/>
      <c r="AM67" s="56" t="str">
        <f>IF(Table_Styles[[#This Row],[PT]]&lt;&gt;"",Table_Styles[[#This Row],[PT]],IF(Table_Styles[[#This Row],[PT Default]]&lt;&gt;"",Table_Styles[[#This Row],[PT Default]],""))</f>
        <v/>
      </c>
      <c r="AN67" s="64"/>
      <c r="AO67" s="64"/>
      <c r="AP67" s="56" t="str">
        <f>IF(Table_Styles[[#This Row],[PR]]&lt;&gt;"",Table_Styles[[#This Row],[PR]],IF(Table_Styles[[#This Row],[PR Default]]&lt;&gt;"",Table_Styles[[#This Row],[PR Default]],""))</f>
        <v/>
      </c>
      <c r="AQ67" s="64"/>
      <c r="AR67" s="64"/>
      <c r="AS67" s="56" t="str">
        <f>IF(Table_Styles[[#This Row],[PB]]&lt;&gt;"",Table_Styles[[#This Row],[PB]],IF(Table_Styles[[#This Row],[PB Default]]&lt;&gt;"",Table_Styles[[#This Row],[PB Default]],""))</f>
        <v/>
      </c>
      <c r="AT67" s="64"/>
      <c r="AU67" s="64"/>
      <c r="AV67" s="56" t="str">
        <f>IF(Table_Styles[[#This Row],[PL]]&lt;&gt;"",Table_Styles[[#This Row],[PL]],IF(Table_Styles[[#This Row],[PL Default]]&lt;&gt;"",Table_Styles[[#This Row],[PL Default]],""))</f>
        <v/>
      </c>
      <c r="AW67" s="64"/>
      <c r="AX67" s="64"/>
      <c r="AY67" s="56" t="str">
        <f>IF(Table_Styles[[#This Row],[BT]]&lt;&gt;"",Table_Styles[[#This Row],[BT]],IF(Table_Styles[[#This Row],[BT Default]]&lt;&gt;"",Table_Styles[[#This Row],[BT Default]],""))</f>
        <v/>
      </c>
      <c r="AZ67" s="64"/>
      <c r="BA67" s="64"/>
      <c r="BB67" s="56" t="str">
        <f>IF(Table_Styles[[#This Row],[BR]]&lt;&gt;"",Table_Styles[[#This Row],[BR]],IF(Table_Styles[[#This Row],[BR Default]]&lt;&gt;"",Table_Styles[[#This Row],[BR Default]],""))</f>
        <v/>
      </c>
      <c r="BC67" s="64"/>
      <c r="BD67" s="64"/>
      <c r="BE67" s="56" t="str">
        <f>IF(Table_Styles[[#This Row],[BB]]&lt;&gt;"",Table_Styles[[#This Row],[BB]],IF(Table_Styles[[#This Row],[BB Default]]&lt;&gt;"",Table_Styles[[#This Row],[BB Default]],""))</f>
        <v/>
      </c>
      <c r="BF67" s="64"/>
      <c r="BG67" s="64"/>
      <c r="BH67" s="56" t="str">
        <f>IF(Table_Styles[[#This Row],[BL]]&lt;&gt;"",Table_Styles[[#This Row],[BL]],IF(Table_Styles[[#This Row],[BL Default]]&lt;&gt;"",Table_Styles[[#This Row],[BL Default]],""))</f>
        <v/>
      </c>
      <c r="BI67" s="64"/>
      <c r="BJ67" s="64"/>
      <c r="BK67" s="56" t="str">
        <f>IF(Table_Styles[[#This Row],[Width]]&lt;&gt;"",Table_Styles[[#This Row],[Width]],IF(Table_Styles[[#This Row],[Width Default]]&lt;&gt;"",Table_Styles[[#This Row],[Width Default]],""))</f>
        <v/>
      </c>
      <c r="BL67" s="64"/>
      <c r="BM67" s="64"/>
      <c r="BN67" s="56" t="str">
        <f>IF(Table_Styles[[#This Row],[Height]]&lt;&gt;"",Table_Styles[[#This Row],[Height]],IF(Table_Styles[[#This Row],[Height Default]]&lt;&gt;"",Table_Styles[[#This Row],[Height Default]],""))</f>
        <v/>
      </c>
      <c r="BO67" s="56"/>
      <c r="BP67" s="56"/>
      <c r="BQ67" s="56" t="str">
        <f>IF(Table_Styles[[#This Row],[Top]]&lt;&gt;"",Table_Styles[[#This Row],[Top]],IF(Table_Styles[[#This Row],[Top Default]]&lt;&gt;"",Table_Styles[[#This Row],[Top Default]],""))</f>
        <v/>
      </c>
      <c r="BR67" s="56"/>
      <c r="BS67" s="56"/>
      <c r="BT67" s="56" t="str">
        <f>IF(Table_Styles[[#This Row],[Right]]&lt;&gt;"",Table_Styles[[#This Row],[Right]],IF(Table_Styles[[#This Row],[Right Default]]&lt;&gt;"",Table_Styles[[#This Row],[Right Default]],""))</f>
        <v/>
      </c>
      <c r="BU67" s="56"/>
      <c r="BV67" s="56"/>
      <c r="BW67" s="56" t="str">
        <f>IF(Table_Styles[[#This Row],[Bottom]]&lt;&gt;"",Table_Styles[[#This Row],[Bottom]],IF(Table_Styles[[#This Row],[Bottom Default]]&lt;&gt;"",Table_Styles[[#This Row],[Bottom Default]],""))</f>
        <v/>
      </c>
      <c r="BX67" s="56"/>
      <c r="BY67" s="56"/>
      <c r="BZ67" s="56" t="str">
        <f>IF(Table_Styles[[#This Row],[Left]]&lt;&gt;"",Table_Styles[[#This Row],[Left]],IF(Table_Styles[[#This Row],[Left Default]]&lt;&gt;"",Table_Styles[[#This Row],[Left Default]],""))</f>
        <v/>
      </c>
      <c r="CA67" s="64"/>
      <c r="CB67" s="56" t="str">
        <f>IF(AND(Table_Styles[[#This Row],[Selector]]&lt;&gt;"",Table_Styles[[#This Row],[Font Family Used]]&lt;&gt;"",Table_Styles[[#This Row],[Font Weight Used]]&lt;&gt;""),Table_Styles[[#This Row],[Font Family Used]]&amp;" "&amp;Table_Styles[[#This Row],[Font Weight Used]],"")</f>
        <v/>
      </c>
      <c r="CC67" s="56" t="str">
        <f ca="1">IF(AND(Table_Styles[[#This Row],[Selector]],COUNTIF(OFFSET(CC:CC,0,0,ROW()-1,1),"="&amp;Table_Styles[[#This Row],[Font]])=0),Table_Styles[[#This Row],[Font]],"")</f>
        <v/>
      </c>
      <c r="CD67" s="56" t="str">
        <f ca="1">IF(Table_Styles[[#This Row],[Unique Font]]&lt;&gt;"",
"{""fontFamily"":"""&amp;Table_Styles[[#This Row],[Font Family Used]]&amp;""",""fontWeight"":"&amp;Table_Styles[[#This Row],[Font Weight Used]]&amp;"}","")</f>
        <v/>
      </c>
      <c r="CE67"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67" s="56" t="str">
        <f>IF(AND(Table_Styles[[#This Row],[Selector]]&lt;&gt;"", Table_Styles[[#This Row],[Config Properties]]&lt;&gt;""),
Table_Styles[[#This Row],[Selector]]&amp;" { "&amp;Table_Styles[[#This Row],[Config Properties]]&amp;" }","")</f>
        <v/>
      </c>
      <c r="CG67" s="56" t="str">
        <f xml:space="preserve">
SUBSTITUTE(SUBSTITUTE(SUBSTITUTE(SUBSTITUTE(SUBSTITUTE(SUBSTITUTE(SUBSTITUTE(SUBSTITUTE(Table_Styles[[#This Row],[Config]],
" {","{"),
"{ ","{"),
" }","}"),
"} ","}"),
" ,",","),
", ",","),
" :",":"),
": ",":")</f>
        <v/>
      </c>
    </row>
    <row r="68" spans="2:85" ht="21" customHeight="1">
      <c r="B68" s="39" t="s">
        <v>784</v>
      </c>
      <c r="C68" s="39" t="s">
        <v>801</v>
      </c>
      <c r="D68" s="36"/>
      <c r="E68" s="36"/>
      <c r="F68" s="16" t="str">
        <f>IF(Table_Styles[[#This Row],[Font Family]]&lt;&gt;"",Table_Styles[[#This Row],[Font Family]],IF(Table_Styles[[#This Row],[Font Family Default]]&lt;&gt;"",Table_Styles[[#This Row],[Font Family Default]],""))</f>
        <v/>
      </c>
      <c r="G68" s="36"/>
      <c r="H68" s="36"/>
      <c r="I68" s="16" t="str">
        <f>IF(Table_Styles[[#This Row],[Font Size]]&lt;&gt;"",Table_Styles[[#This Row],[Font Size]],IF(Table_Styles[[#This Row],[Font Size Default]]&lt;&gt;"",Table_Styles[[#This Row],[Font Size Default]],""))</f>
        <v/>
      </c>
      <c r="J68" s="36"/>
      <c r="K68" s="36"/>
      <c r="L68" s="16" t="str">
        <f>IF(Table_Styles[[#This Row],[Font Weight]]&lt;&gt;"",Table_Styles[[#This Row],[Font Weight]],IF(Table_Styles[[#This Row],[Font Weight Default]]&lt;&gt;"",Table_Styles[[#This Row],[Font Weight Default]],""))</f>
        <v/>
      </c>
      <c r="M68" s="36"/>
      <c r="N68" s="36"/>
      <c r="O68" s="16" t="str">
        <f>IF(Table_Styles[[#This Row],[Colour]]&lt;&gt;"",Table_Styles[[#This Row],[Colour]],IF(Table_Styles[[#This Row],[Colour Default]]&lt;&gt;"",Table_Styles[[#This Row],[Colour Default]],""))</f>
        <v/>
      </c>
      <c r="P68" s="36"/>
      <c r="Q68" s="36"/>
      <c r="R68" s="16" t="str">
        <f>IF(Table_Styles[[#This Row],[Background]]&lt;&gt;"",Table_Styles[[#This Row],[Background]],IF(Table_Styles[[#This Row],[Background Default]]&lt;&gt;"",Table_Styles[[#This Row],[Background Default]],""))</f>
        <v/>
      </c>
      <c r="S68" s="16"/>
      <c r="T68" s="36"/>
      <c r="U68" s="16" t="str">
        <f>IF(Table_Styles[[#This Row],[Border]]&lt;&gt;"",Table_Styles[[#This Row],[Border]],IF(Table_Styles[[#This Row],[Border Default]]&lt;&gt;"",Table_Styles[[#This Row],[Border Default]],""))</f>
        <v/>
      </c>
      <c r="V68" s="36"/>
      <c r="W68" s="36"/>
      <c r="X68" s="16" t="str">
        <f>IF(Table_Styles[[#This Row],[Border Radius]]&lt;&gt;"",Table_Styles[[#This Row],[Border Radius]],IF(Table_Styles[[#This Row],[Border Radius Default]]&lt;&gt;"",Table_Styles[[#This Row],[Border Radius Default]],""))</f>
        <v/>
      </c>
      <c r="Y68" s="36"/>
      <c r="Z68" s="38" t="s">
        <v>689</v>
      </c>
      <c r="AA68" s="16" t="str">
        <f>IF(Table_Styles[[#This Row],[MT]]&lt;&gt;"",Table_Styles[[#This Row],[MT]],IF(Table_Styles[[#This Row],[MT Default]]&lt;&gt;"",Table_Styles[[#This Row],[MT Default]],""))</f>
        <v>10px</v>
      </c>
      <c r="AB68" s="36"/>
      <c r="AC68" s="36"/>
      <c r="AD68" s="16" t="str">
        <f>IF(Table_Styles[[#This Row],[MR]]&lt;&gt;"",Table_Styles[[#This Row],[MR]],IF(Table_Styles[[#This Row],[MR Default]]&lt;&gt;"",Table_Styles[[#This Row],[MR Default]],""))</f>
        <v/>
      </c>
      <c r="AE68" s="36"/>
      <c r="AF68" s="36"/>
      <c r="AG68" s="16" t="str">
        <f>IF(Table_Styles[[#This Row],[MB]]&lt;&gt;"",Table_Styles[[#This Row],[MB]],IF(Table_Styles[[#This Row],[MB Default]]&lt;&gt;"",Table_Styles[[#This Row],[MB Default]],""))</f>
        <v/>
      </c>
      <c r="AH68" s="36"/>
      <c r="AI68" s="36"/>
      <c r="AJ68" s="16" t="str">
        <f>IF(Table_Styles[[#This Row],[ML]]&lt;&gt;"",Table_Styles[[#This Row],[ML]],IF(Table_Styles[[#This Row],[ML Default]]&lt;&gt;"",Table_Styles[[#This Row],[ML Default]],""))</f>
        <v/>
      </c>
      <c r="AK68" s="36"/>
      <c r="AL68" s="36"/>
      <c r="AM68" s="16" t="str">
        <f>IF(Table_Styles[[#This Row],[PT]]&lt;&gt;"",Table_Styles[[#This Row],[PT]],IF(Table_Styles[[#This Row],[PT Default]]&lt;&gt;"",Table_Styles[[#This Row],[PT Default]],""))</f>
        <v/>
      </c>
      <c r="AN68" s="36"/>
      <c r="AO68" s="36"/>
      <c r="AP68" s="16" t="str">
        <f>IF(Table_Styles[[#This Row],[PR]]&lt;&gt;"",Table_Styles[[#This Row],[PR]],IF(Table_Styles[[#This Row],[PR Default]]&lt;&gt;"",Table_Styles[[#This Row],[PR Default]],""))</f>
        <v/>
      </c>
      <c r="AQ68" s="36"/>
      <c r="AR68" s="36"/>
      <c r="AS68" s="16" t="str">
        <f>IF(Table_Styles[[#This Row],[PB]]&lt;&gt;"",Table_Styles[[#This Row],[PB]],IF(Table_Styles[[#This Row],[PB Default]]&lt;&gt;"",Table_Styles[[#This Row],[PB Default]],""))</f>
        <v/>
      </c>
      <c r="AT68" s="36"/>
      <c r="AU68" s="36"/>
      <c r="AV68" s="16" t="str">
        <f>IF(Table_Styles[[#This Row],[PL]]&lt;&gt;"",Table_Styles[[#This Row],[PL]],IF(Table_Styles[[#This Row],[PL Default]]&lt;&gt;"",Table_Styles[[#This Row],[PL Default]],""))</f>
        <v/>
      </c>
      <c r="AW68" s="36"/>
      <c r="AX68" s="36"/>
      <c r="AY68" s="16" t="str">
        <f>IF(Table_Styles[[#This Row],[BT]]&lt;&gt;"",Table_Styles[[#This Row],[BT]],IF(Table_Styles[[#This Row],[BT Default]]&lt;&gt;"",Table_Styles[[#This Row],[BT Default]],""))</f>
        <v/>
      </c>
      <c r="AZ68" s="36"/>
      <c r="BA68" s="36"/>
      <c r="BB68" s="16" t="str">
        <f>IF(Table_Styles[[#This Row],[BR]]&lt;&gt;"",Table_Styles[[#This Row],[BR]],IF(Table_Styles[[#This Row],[BR Default]]&lt;&gt;"",Table_Styles[[#This Row],[BR Default]],""))</f>
        <v/>
      </c>
      <c r="BC68" s="36"/>
      <c r="BD68" s="36"/>
      <c r="BE68" s="16" t="str">
        <f>IF(Table_Styles[[#This Row],[BB]]&lt;&gt;"",Table_Styles[[#This Row],[BB]],IF(Table_Styles[[#This Row],[BB Default]]&lt;&gt;"",Table_Styles[[#This Row],[BB Default]],""))</f>
        <v/>
      </c>
      <c r="BF68" s="36"/>
      <c r="BG68" s="36"/>
      <c r="BH68" s="16" t="str">
        <f>IF(Table_Styles[[#This Row],[BL]]&lt;&gt;"",Table_Styles[[#This Row],[BL]],IF(Table_Styles[[#This Row],[BL Default]]&lt;&gt;"",Table_Styles[[#This Row],[BL Default]],""))</f>
        <v/>
      </c>
      <c r="BI68" s="36"/>
      <c r="BJ68" s="36"/>
      <c r="BK68" s="16" t="str">
        <f>IF(Table_Styles[[#This Row],[Width]]&lt;&gt;"",Table_Styles[[#This Row],[Width]],IF(Table_Styles[[#This Row],[Width Default]]&lt;&gt;"",Table_Styles[[#This Row],[Width Default]],""))</f>
        <v/>
      </c>
      <c r="BL68" s="36"/>
      <c r="BM68" s="38"/>
      <c r="BN68" s="16" t="str">
        <f>IF(Table_Styles[[#This Row],[Height]]&lt;&gt;"",Table_Styles[[#This Row],[Height]],IF(Table_Styles[[#This Row],[Height Default]]&lt;&gt;"",Table_Styles[[#This Row],[Height Default]],""))</f>
        <v/>
      </c>
      <c r="BO68" s="16"/>
      <c r="BP68" s="16"/>
      <c r="BQ68" s="16" t="str">
        <f>IF(Table_Styles[[#This Row],[Top]]&lt;&gt;"",Table_Styles[[#This Row],[Top]],IF(Table_Styles[[#This Row],[Top Default]]&lt;&gt;"",Table_Styles[[#This Row],[Top Default]],""))</f>
        <v/>
      </c>
      <c r="BR68" s="16"/>
      <c r="BS68" s="16"/>
      <c r="BT68" s="16" t="str">
        <f>IF(Table_Styles[[#This Row],[Right]]&lt;&gt;"",Table_Styles[[#This Row],[Right]],IF(Table_Styles[[#This Row],[Right Default]]&lt;&gt;"",Table_Styles[[#This Row],[Right Default]],""))</f>
        <v/>
      </c>
      <c r="BU68" s="16"/>
      <c r="BV68" s="16"/>
      <c r="BW68" s="16" t="str">
        <f>IF(Table_Styles[[#This Row],[Bottom]]&lt;&gt;"",Table_Styles[[#This Row],[Bottom]],IF(Table_Styles[[#This Row],[Bottom Default]]&lt;&gt;"",Table_Styles[[#This Row],[Bottom Default]],""))</f>
        <v/>
      </c>
      <c r="BX68" s="16"/>
      <c r="BY68" s="16"/>
      <c r="BZ68" s="16" t="str">
        <f>IF(Table_Styles[[#This Row],[Left]]&lt;&gt;"",Table_Styles[[#This Row],[Left]],IF(Table_Styles[[#This Row],[Left Default]]&lt;&gt;"",Table_Styles[[#This Row],[Left Default]],""))</f>
        <v/>
      </c>
      <c r="CA68" s="36"/>
      <c r="CB68" s="18" t="str">
        <f>IF(AND(Table_Styles[[#This Row],[Selector]]&lt;&gt;"",Table_Styles[[#This Row],[Font Family Used]]&lt;&gt;"",Table_Styles[[#This Row],[Font Weight Used]]&lt;&gt;""),Table_Styles[[#This Row],[Font Family Used]]&amp;" "&amp;Table_Styles[[#This Row],[Font Weight Used]],"")</f>
        <v/>
      </c>
      <c r="CC68" s="18" t="str">
        <f ca="1">IF(AND(Table_Styles[[#This Row],[Selector]],COUNTIF(OFFSET(CC:CC,0,0,ROW()-1,1),"="&amp;Table_Styles[[#This Row],[Font]])=0),Table_Styles[[#This Row],[Font]],"")</f>
        <v/>
      </c>
      <c r="CD68" s="18" t="str">
        <f ca="1">IF(Table_Styles[[#This Row],[Unique Font]]&lt;&gt;"",
"{""fontFamily"":"""&amp;Table_Styles[[#This Row],[Font Family Used]]&amp;""",""fontWeight"":"&amp;Table_Styles[[#This Row],[Font Weight Used]]&amp;"}","")</f>
        <v/>
      </c>
      <c r="CE6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68" s="18" t="str">
        <f>IF(AND(Table_Styles[[#This Row],[Selector]]&lt;&gt;"", Table_Styles[[#This Row],[Config Properties]]&lt;&gt;""),
Table_Styles[[#This Row],[Selector]]&amp;" { "&amp;Table_Styles[[#This Row],[Config Properties]]&amp;" }","")</f>
        <v>formly-field radio-field { margin-top: 10px }</v>
      </c>
      <c r="CG68" s="18" t="str">
        <f xml:space="preserve">
SUBSTITUTE(SUBSTITUTE(SUBSTITUTE(SUBSTITUTE(SUBSTITUTE(SUBSTITUTE(SUBSTITUTE(SUBSTITUTE(Table_Styles[[#This Row],[Config]],
" {","{"),
"{ ","{"),
" }","}"),
"} ","}"),
" ,",","),
", ",","),
" :",":"),
": ",":")</f>
        <v>formly-field radio-field{margin-top:10px}</v>
      </c>
    </row>
    <row r="69" spans="2:85" ht="21" customHeight="1">
      <c r="B69" s="39" t="s">
        <v>19</v>
      </c>
      <c r="C69" s="91" t="s">
        <v>802</v>
      </c>
      <c r="D69" s="36"/>
      <c r="E69" s="36" t="str">
        <f>Settings_Styling_Font_Body_Text</f>
        <v>Nunito</v>
      </c>
      <c r="F69" s="16" t="str">
        <f>IF(Table_Styles[[#This Row],[Font Family]]&lt;&gt;"",Table_Styles[[#This Row],[Font Family]],IF(Table_Styles[[#This Row],[Font Family Default]]&lt;&gt;"",Table_Styles[[#This Row],[Font Family Default]],""))</f>
        <v>Nunito</v>
      </c>
      <c r="G69" s="36"/>
      <c r="H69" s="93" t="s">
        <v>664</v>
      </c>
      <c r="I69" s="16" t="str">
        <f>IF(Table_Styles[[#This Row],[Font Size]]&lt;&gt;"",Table_Styles[[#This Row],[Font Size]],IF(Table_Styles[[#This Row],[Font Size Default]]&lt;&gt;"",Table_Styles[[#This Row],[Font Size Default]],""))</f>
        <v>15px</v>
      </c>
      <c r="J69" s="36"/>
      <c r="K69" s="36">
        <f>Settings_Styling_Font_Weight_Body_Text</f>
        <v>300</v>
      </c>
      <c r="L69" s="16">
        <f>IF(Table_Styles[[#This Row],[Font Weight]]&lt;&gt;"",Table_Styles[[#This Row],[Font Weight]],IF(Table_Styles[[#This Row],[Font Weight Default]]&lt;&gt;"",Table_Styles[[#This Row],[Font Weight Default]],""))</f>
        <v>300</v>
      </c>
      <c r="M69" s="36"/>
      <c r="N69" s="36" t="str">
        <f>Colour_Foreground_1</f>
        <v>#1d1c1c</v>
      </c>
      <c r="O69" s="16" t="str">
        <f>IF(Table_Styles[[#This Row],[Colour]]&lt;&gt;"",Table_Styles[[#This Row],[Colour]],IF(Table_Styles[[#This Row],[Colour Default]]&lt;&gt;"",Table_Styles[[#This Row],[Colour Default]],""))</f>
        <v>#1d1c1c</v>
      </c>
      <c r="P69" s="36"/>
      <c r="Q69" s="36"/>
      <c r="R69" s="16" t="str">
        <f>IF(Table_Styles[[#This Row],[Background]]&lt;&gt;"",Table_Styles[[#This Row],[Background]],IF(Table_Styles[[#This Row],[Background Default]]&lt;&gt;"",Table_Styles[[#This Row],[Background Default]],""))</f>
        <v/>
      </c>
      <c r="S69" s="36"/>
      <c r="T69" s="36"/>
      <c r="U69" s="16" t="str">
        <f>IF(Table_Styles[[#This Row],[Border]]&lt;&gt;"",Table_Styles[[#This Row],[Border]],IF(Table_Styles[[#This Row],[Border Default]]&lt;&gt;"",Table_Styles[[#This Row],[Border Default]],""))</f>
        <v/>
      </c>
      <c r="V69" s="36"/>
      <c r="W69" s="36"/>
      <c r="X69" s="16" t="str">
        <f>IF(Table_Styles[[#This Row],[Border Radius]]&lt;&gt;"",Table_Styles[[#This Row],[Border Radius]],IF(Table_Styles[[#This Row],[Border Radius Default]]&lt;&gt;"",Table_Styles[[#This Row],[Border Radius Default]],""))</f>
        <v/>
      </c>
      <c r="Y69" s="36"/>
      <c r="Z69" s="36"/>
      <c r="AA69" s="16" t="str">
        <f>IF(Table_Styles[[#This Row],[MT]]&lt;&gt;"",Table_Styles[[#This Row],[MT]],IF(Table_Styles[[#This Row],[MT Default]]&lt;&gt;"",Table_Styles[[#This Row],[MT Default]],""))</f>
        <v/>
      </c>
      <c r="AB69" s="36"/>
      <c r="AC69" s="36"/>
      <c r="AD69" s="16" t="str">
        <f>IF(Table_Styles[[#This Row],[MR]]&lt;&gt;"",Table_Styles[[#This Row],[MR]],IF(Table_Styles[[#This Row],[MR Default]]&lt;&gt;"",Table_Styles[[#This Row],[MR Default]],""))</f>
        <v/>
      </c>
      <c r="AE69" s="36"/>
      <c r="AF69" s="38" t="s">
        <v>571</v>
      </c>
      <c r="AG69" s="16" t="str">
        <f>IF(Table_Styles[[#This Row],[MB]]&lt;&gt;"",Table_Styles[[#This Row],[MB]],IF(Table_Styles[[#This Row],[MB Default]]&lt;&gt;"",Table_Styles[[#This Row],[MB Default]],""))</f>
        <v>3px</v>
      </c>
      <c r="AH69" s="36"/>
      <c r="AI69" s="38" t="s">
        <v>689</v>
      </c>
      <c r="AJ69" s="16" t="str">
        <f>IF(Table_Styles[[#This Row],[ML]]&lt;&gt;"",Table_Styles[[#This Row],[ML]],IF(Table_Styles[[#This Row],[ML Default]]&lt;&gt;"",Table_Styles[[#This Row],[ML Default]],""))</f>
        <v>10px</v>
      </c>
      <c r="AK69" s="36"/>
      <c r="AL69" s="36"/>
      <c r="AM69" s="16" t="str">
        <f>IF(Table_Styles[[#This Row],[PT]]&lt;&gt;"",Table_Styles[[#This Row],[PT]],IF(Table_Styles[[#This Row],[PT Default]]&lt;&gt;"",Table_Styles[[#This Row],[PT Default]],""))</f>
        <v/>
      </c>
      <c r="AN69" s="36"/>
      <c r="AO69" s="36"/>
      <c r="AP69" s="16" t="str">
        <f>IF(Table_Styles[[#This Row],[PR]]&lt;&gt;"",Table_Styles[[#This Row],[PR]],IF(Table_Styles[[#This Row],[PR Default]]&lt;&gt;"",Table_Styles[[#This Row],[PR Default]],""))</f>
        <v/>
      </c>
      <c r="AQ69" s="36"/>
      <c r="AR69" s="36"/>
      <c r="AS69" s="16" t="str">
        <f>IF(Table_Styles[[#This Row],[PB]]&lt;&gt;"",Table_Styles[[#This Row],[PB]],IF(Table_Styles[[#This Row],[PB Default]]&lt;&gt;"",Table_Styles[[#This Row],[PB Default]],""))</f>
        <v/>
      </c>
      <c r="AT69" s="36"/>
      <c r="AU69" s="36"/>
      <c r="AV69" s="16" t="str">
        <f>IF(Table_Styles[[#This Row],[PL]]&lt;&gt;"",Table_Styles[[#This Row],[PL]],IF(Table_Styles[[#This Row],[PL Default]]&lt;&gt;"",Table_Styles[[#This Row],[PL Default]],""))</f>
        <v/>
      </c>
      <c r="AW69" s="36"/>
      <c r="AX69" s="36"/>
      <c r="AY69" s="16" t="str">
        <f>IF(Table_Styles[[#This Row],[BT]]&lt;&gt;"",Table_Styles[[#This Row],[BT]],IF(Table_Styles[[#This Row],[BT Default]]&lt;&gt;"",Table_Styles[[#This Row],[BT Default]],""))</f>
        <v/>
      </c>
      <c r="AZ69" s="36"/>
      <c r="BA69" s="36"/>
      <c r="BB69" s="16" t="str">
        <f>IF(Table_Styles[[#This Row],[BR]]&lt;&gt;"",Table_Styles[[#This Row],[BR]],IF(Table_Styles[[#This Row],[BR Default]]&lt;&gt;"",Table_Styles[[#This Row],[BR Default]],""))</f>
        <v/>
      </c>
      <c r="BC69" s="36"/>
      <c r="BD69" s="36"/>
      <c r="BE69" s="16" t="str">
        <f>IF(Table_Styles[[#This Row],[BB]]&lt;&gt;"",Table_Styles[[#This Row],[BB]],IF(Table_Styles[[#This Row],[BB Default]]&lt;&gt;"",Table_Styles[[#This Row],[BB Default]],""))</f>
        <v/>
      </c>
      <c r="BF69" s="36"/>
      <c r="BG69" s="36"/>
      <c r="BH69" s="16" t="str">
        <f>IF(Table_Styles[[#This Row],[BL]]&lt;&gt;"",Table_Styles[[#This Row],[BL]],IF(Table_Styles[[#This Row],[BL Default]]&lt;&gt;"",Table_Styles[[#This Row],[BL Default]],""))</f>
        <v/>
      </c>
      <c r="BI69" s="36"/>
      <c r="BJ69" s="36"/>
      <c r="BK69" s="16" t="str">
        <f>IF(Table_Styles[[#This Row],[Width]]&lt;&gt;"",Table_Styles[[#This Row],[Width]],IF(Table_Styles[[#This Row],[Width Default]]&lt;&gt;"",Table_Styles[[#This Row],[Width Default]],""))</f>
        <v/>
      </c>
      <c r="BL69" s="36"/>
      <c r="BM69" s="36"/>
      <c r="BN69" s="16" t="str">
        <f>IF(Table_Styles[[#This Row],[Height]]&lt;&gt;"",Table_Styles[[#This Row],[Height]],IF(Table_Styles[[#This Row],[Height Default]]&lt;&gt;"",Table_Styles[[#This Row],[Height Default]],""))</f>
        <v/>
      </c>
      <c r="BO69" s="16"/>
      <c r="BP69" s="16"/>
      <c r="BQ69" s="16" t="str">
        <f>IF(Table_Styles[[#This Row],[Top]]&lt;&gt;"",Table_Styles[[#This Row],[Top]],IF(Table_Styles[[#This Row],[Top Default]]&lt;&gt;"",Table_Styles[[#This Row],[Top Default]],""))</f>
        <v/>
      </c>
      <c r="BR69" s="16"/>
      <c r="BS69" s="16"/>
      <c r="BT69" s="16" t="str">
        <f>IF(Table_Styles[[#This Row],[Right]]&lt;&gt;"",Table_Styles[[#This Row],[Right]],IF(Table_Styles[[#This Row],[Right Default]]&lt;&gt;"",Table_Styles[[#This Row],[Right Default]],""))</f>
        <v/>
      </c>
      <c r="BU69" s="16"/>
      <c r="BV69" s="16"/>
      <c r="BW69" s="16" t="str">
        <f>IF(Table_Styles[[#This Row],[Bottom]]&lt;&gt;"",Table_Styles[[#This Row],[Bottom]],IF(Table_Styles[[#This Row],[Bottom Default]]&lt;&gt;"",Table_Styles[[#This Row],[Bottom Default]],""))</f>
        <v/>
      </c>
      <c r="BX69" s="16"/>
      <c r="BY69" s="16"/>
      <c r="BZ69" s="16" t="str">
        <f>IF(Table_Styles[[#This Row],[Left]]&lt;&gt;"",Table_Styles[[#This Row],[Left]],IF(Table_Styles[[#This Row],[Left Default]]&lt;&gt;"",Table_Styles[[#This Row],[Left Default]],""))</f>
        <v/>
      </c>
      <c r="CA69" s="36"/>
      <c r="CB69" s="18" t="str">
        <f>IF(AND(Table_Styles[[#This Row],[Selector]]&lt;&gt;"",Table_Styles[[#This Row],[Font Family Used]]&lt;&gt;"",Table_Styles[[#This Row],[Font Weight Used]]&lt;&gt;""),Table_Styles[[#This Row],[Font Family Used]]&amp;" "&amp;Table_Styles[[#This Row],[Font Weight Used]],"")</f>
        <v>Nunito 300</v>
      </c>
      <c r="CC69" s="18" t="str">
        <f ca="1">IF(AND(Table_Styles[[#This Row],[Selector]],COUNTIF(OFFSET(CC:CC,0,0,ROW()-1,1),"="&amp;Table_Styles[[#This Row],[Font]])=0),Table_Styles[[#This Row],[Font]],"")</f>
        <v/>
      </c>
      <c r="CD69" s="18" t="str">
        <f ca="1">IF(Table_Styles[[#This Row],[Unique Font]]&lt;&gt;"",
"{""fontFamily"":"""&amp;Table_Styles[[#This Row],[Font Family Used]]&amp;""",""fontWeight"":"&amp;Table_Styles[[#This Row],[Font Weight Used]]&amp;"}","")</f>
        <v/>
      </c>
      <c r="CE6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#1d1c1c;margin-bottom: 3px;margin-left: 10px</v>
      </c>
      <c r="CF69" s="18" t="str">
        <f>IF(AND(Table_Styles[[#This Row],[Selector]]&lt;&gt;"", Table_Styles[[#This Row],[Config Properties]]&lt;&gt;""),
Table_Styles[[#This Row],[Selector]]&amp;" { "&amp;Table_Styles[[#This Row],[Config Properties]]&amp;" }","")</f>
        <v>formly-field .radio label { font-family: 'Nunito';font-size: 15px;font-weight: 300;color: #1d1c1c;margin-bottom: 3px;margin-left: 10px }</v>
      </c>
      <c r="CG69" s="18" t="str">
        <f xml:space="preserve">
SUBSTITUTE(SUBSTITUTE(SUBSTITUTE(SUBSTITUTE(SUBSTITUTE(SUBSTITUTE(SUBSTITUTE(SUBSTITUTE(Table_Styles[[#This Row],[Config]],
" {","{"),
"{ ","{"),
" }","}"),
"} ","}"),
" ,",","),
", ",","),
" :",":"),
": ",":")</f>
        <v>formly-field .radio label{font-family:'Nunito';font-size:15px;font-weight:300;color:#1d1c1c;margin-bottom:3px;margin-left:10px}</v>
      </c>
    </row>
    <row r="70" spans="2:85" ht="21" customHeight="1">
      <c r="B70" s="18" t="s">
        <v>159</v>
      </c>
      <c r="C70" s="91" t="s">
        <v>803</v>
      </c>
      <c r="D70" s="36"/>
      <c r="E70" s="36"/>
      <c r="F70" s="16" t="str">
        <f>IF(Table_Styles[[#This Row],[Font Family]]&lt;&gt;"",Table_Styles[[#This Row],[Font Family]],IF(Table_Styles[[#This Row],[Font Family Default]]&lt;&gt;"",Table_Styles[[#This Row],[Font Family Default]],""))</f>
        <v/>
      </c>
      <c r="G70" s="36"/>
      <c r="H70" s="38"/>
      <c r="I70" s="16" t="str">
        <f>IF(Table_Styles[[#This Row],[Font Size]]&lt;&gt;"",Table_Styles[[#This Row],[Font Size]],IF(Table_Styles[[#This Row],[Font Size Default]]&lt;&gt;"",Table_Styles[[#This Row],[Font Size Default]],""))</f>
        <v/>
      </c>
      <c r="J70" s="36"/>
      <c r="K70" s="36"/>
      <c r="L70" s="16" t="str">
        <f>IF(Table_Styles[[#This Row],[Font Weight]]&lt;&gt;"",Table_Styles[[#This Row],[Font Weight]],IF(Table_Styles[[#This Row],[Font Weight Default]]&lt;&gt;"",Table_Styles[[#This Row],[Font Weight Default]],""))</f>
        <v/>
      </c>
      <c r="M70" s="36"/>
      <c r="N70" s="36"/>
      <c r="O70" s="16" t="str">
        <f>IF(Table_Styles[[#This Row],[Colour]]&lt;&gt;"",Table_Styles[[#This Row],[Colour]],IF(Table_Styles[[#This Row],[Colour Default]]&lt;&gt;"",Table_Styles[[#This Row],[Colour Default]],""))</f>
        <v/>
      </c>
      <c r="P70" s="16" t="str">
        <f>Colour_Background_2</f>
        <v>#f5f8fc</v>
      </c>
      <c r="Q70" s="36" t="str">
        <f>Colour_Background_1</f>
        <v>#FFFFFF</v>
      </c>
      <c r="R70" s="16" t="str">
        <f>IF(Table_Styles[[#This Row],[Background]]&lt;&gt;"",Table_Styles[[#This Row],[Background]],IF(Table_Styles[[#This Row],[Background Default]]&lt;&gt;"",Table_Styles[[#This Row],[Background Default]],""))</f>
        <v>#f5f8fc</v>
      </c>
      <c r="S70" s="16" t="str">
        <f>"1px solid "&amp;Colour_Borders</f>
        <v>1px solid #c0c8d2</v>
      </c>
      <c r="T70" s="36"/>
      <c r="U70" s="16" t="str">
        <f>IF(Table_Styles[[#This Row],[Border]]&lt;&gt;"",Table_Styles[[#This Row],[Border]],IF(Table_Styles[[#This Row],[Border Default]]&lt;&gt;"",Table_Styles[[#This Row],[Border Default]],""))</f>
        <v>1px solid #c0c8d2</v>
      </c>
      <c r="V70" s="36"/>
      <c r="W70" s="38" t="s">
        <v>804</v>
      </c>
      <c r="X70" s="16" t="str">
        <f>IF(Table_Styles[[#This Row],[Border Radius]]&lt;&gt;"",Table_Styles[[#This Row],[Border Radius]],IF(Table_Styles[[#This Row],[Border Radius Default]]&lt;&gt;"",Table_Styles[[#This Row],[Border Radius Default]],""))</f>
        <v>100%</v>
      </c>
      <c r="Y70" s="36"/>
      <c r="Z70" s="93" t="s">
        <v>773</v>
      </c>
      <c r="AA70" s="16" t="str">
        <f>IF(Table_Styles[[#This Row],[MT]]&lt;&gt;"",Table_Styles[[#This Row],[MT]],IF(Table_Styles[[#This Row],[MT Default]]&lt;&gt;"",Table_Styles[[#This Row],[MT Default]],""))</f>
        <v>2px</v>
      </c>
      <c r="AB70" s="36"/>
      <c r="AC70" s="36"/>
      <c r="AD70" s="16" t="str">
        <f>IF(Table_Styles[[#This Row],[MR]]&lt;&gt;"",Table_Styles[[#This Row],[MR]],IF(Table_Styles[[#This Row],[MR Default]]&lt;&gt;"",Table_Styles[[#This Row],[MR Default]],""))</f>
        <v/>
      </c>
      <c r="AE70" s="36"/>
      <c r="AF70" s="36"/>
      <c r="AG70" s="16" t="str">
        <f>IF(Table_Styles[[#This Row],[MB]]&lt;&gt;"",Table_Styles[[#This Row],[MB]],IF(Table_Styles[[#This Row],[MB Default]]&lt;&gt;"",Table_Styles[[#This Row],[MB Default]],""))</f>
        <v/>
      </c>
      <c r="AH70" s="36"/>
      <c r="AI70" s="36"/>
      <c r="AJ70" s="16" t="str">
        <f>IF(Table_Styles[[#This Row],[ML]]&lt;&gt;"",Table_Styles[[#This Row],[ML]],IF(Table_Styles[[#This Row],[ML Default]]&lt;&gt;"",Table_Styles[[#This Row],[ML Default]],""))</f>
        <v/>
      </c>
      <c r="AK70" s="36"/>
      <c r="AL70" s="36"/>
      <c r="AM70" s="16" t="str">
        <f>IF(Table_Styles[[#This Row],[PT]]&lt;&gt;"",Table_Styles[[#This Row],[PT]],IF(Table_Styles[[#This Row],[PT Default]]&lt;&gt;"",Table_Styles[[#This Row],[PT Default]],""))</f>
        <v/>
      </c>
      <c r="AN70" s="36"/>
      <c r="AO70" s="36"/>
      <c r="AP70" s="16" t="str">
        <f>IF(Table_Styles[[#This Row],[PR]]&lt;&gt;"",Table_Styles[[#This Row],[PR]],IF(Table_Styles[[#This Row],[PR Default]]&lt;&gt;"",Table_Styles[[#This Row],[PR Default]],""))</f>
        <v/>
      </c>
      <c r="AQ70" s="36"/>
      <c r="AR70" s="36"/>
      <c r="AS70" s="16" t="str">
        <f>IF(Table_Styles[[#This Row],[PB]]&lt;&gt;"",Table_Styles[[#This Row],[PB]],IF(Table_Styles[[#This Row],[PB Default]]&lt;&gt;"",Table_Styles[[#This Row],[PB Default]],""))</f>
        <v/>
      </c>
      <c r="AT70" s="36"/>
      <c r="AU70" s="36"/>
      <c r="AV70" s="16" t="str">
        <f>IF(Table_Styles[[#This Row],[PL]]&lt;&gt;"",Table_Styles[[#This Row],[PL]],IF(Table_Styles[[#This Row],[PL Default]]&lt;&gt;"",Table_Styles[[#This Row],[PL Default]],""))</f>
        <v/>
      </c>
      <c r="AW70" s="36"/>
      <c r="AX70" s="36"/>
      <c r="AY70" s="16" t="str">
        <f>IF(Table_Styles[[#This Row],[BT]]&lt;&gt;"",Table_Styles[[#This Row],[BT]],IF(Table_Styles[[#This Row],[BT Default]]&lt;&gt;"",Table_Styles[[#This Row],[BT Default]],""))</f>
        <v/>
      </c>
      <c r="AZ70" s="36"/>
      <c r="BA70" s="36"/>
      <c r="BB70" s="16" t="str">
        <f>IF(Table_Styles[[#This Row],[BR]]&lt;&gt;"",Table_Styles[[#This Row],[BR]],IF(Table_Styles[[#This Row],[BR Default]]&lt;&gt;"",Table_Styles[[#This Row],[BR Default]],""))</f>
        <v/>
      </c>
      <c r="BC70" s="36"/>
      <c r="BD70" s="36"/>
      <c r="BE70" s="16" t="str">
        <f>IF(Table_Styles[[#This Row],[BB]]&lt;&gt;"",Table_Styles[[#This Row],[BB]],IF(Table_Styles[[#This Row],[BB Default]]&lt;&gt;"",Table_Styles[[#This Row],[BB Default]],""))</f>
        <v/>
      </c>
      <c r="BF70" s="36"/>
      <c r="BG70" s="36"/>
      <c r="BH70" s="16" t="str">
        <f>IF(Table_Styles[[#This Row],[BL]]&lt;&gt;"",Table_Styles[[#This Row],[BL]],IF(Table_Styles[[#This Row],[BL Default]]&lt;&gt;"",Table_Styles[[#This Row],[BL Default]],""))</f>
        <v/>
      </c>
      <c r="BI70" s="36"/>
      <c r="BJ70" s="38" t="s">
        <v>701</v>
      </c>
      <c r="BK70" s="16" t="str">
        <f>IF(Table_Styles[[#This Row],[Width]]&lt;&gt;"",Table_Styles[[#This Row],[Width]],IF(Table_Styles[[#This Row],[Width Default]]&lt;&gt;"",Table_Styles[[#This Row],[Width Default]],""))</f>
        <v>16px</v>
      </c>
      <c r="BL70" s="36"/>
      <c r="BM70" s="38" t="s">
        <v>701</v>
      </c>
      <c r="BN70" s="16" t="str">
        <f>IF(Table_Styles[[#This Row],[Height]]&lt;&gt;"",Table_Styles[[#This Row],[Height]],IF(Table_Styles[[#This Row],[Height Default]]&lt;&gt;"",Table_Styles[[#This Row],[Height Default]],""))</f>
        <v>16px</v>
      </c>
      <c r="BO70" s="16"/>
      <c r="BP70" s="16"/>
      <c r="BQ70" s="16" t="str">
        <f>IF(Table_Styles[[#This Row],[Top]]&lt;&gt;"",Table_Styles[[#This Row],[Top]],IF(Table_Styles[[#This Row],[Top Default]]&lt;&gt;"",Table_Styles[[#This Row],[Top Default]],""))</f>
        <v/>
      </c>
      <c r="BR70" s="16"/>
      <c r="BS70" s="16"/>
      <c r="BT70" s="16" t="str">
        <f>IF(Table_Styles[[#This Row],[Right]]&lt;&gt;"",Table_Styles[[#This Row],[Right]],IF(Table_Styles[[#This Row],[Right Default]]&lt;&gt;"",Table_Styles[[#This Row],[Right Default]],""))</f>
        <v/>
      </c>
      <c r="BU70" s="16"/>
      <c r="BV70" s="16"/>
      <c r="BW70" s="16" t="str">
        <f>IF(Table_Styles[[#This Row],[Bottom]]&lt;&gt;"",Table_Styles[[#This Row],[Bottom]],IF(Table_Styles[[#This Row],[Bottom Default]]&lt;&gt;"",Table_Styles[[#This Row],[Bottom Default]],""))</f>
        <v/>
      </c>
      <c r="BX70" s="16"/>
      <c r="BY70" s="16"/>
      <c r="BZ70" s="16" t="str">
        <f>IF(Table_Styles[[#This Row],[Left]]&lt;&gt;"",Table_Styles[[#This Row],[Left]],IF(Table_Styles[[#This Row],[Left Default]]&lt;&gt;"",Table_Styles[[#This Row],[Left Default]],""))</f>
        <v/>
      </c>
      <c r="CA70" s="36"/>
      <c r="CB70" s="18" t="str">
        <f>IF(AND(Table_Styles[[#This Row],[Selector]]&lt;&gt;"",Table_Styles[[#This Row],[Font Family Used]]&lt;&gt;"",Table_Styles[[#This Row],[Font Weight Used]]&lt;&gt;""),Table_Styles[[#This Row],[Font Family Used]]&amp;" "&amp;Table_Styles[[#This Row],[Font Weight Used]],"")</f>
        <v/>
      </c>
      <c r="CC70" s="18" t="str">
        <f ca="1">IF(AND(Table_Styles[[#This Row],[Selector]],COUNTIF(OFFSET(CC:CC,0,0,ROW()-1,1),"="&amp;Table_Styles[[#This Row],[Font]])=0),Table_Styles[[#This Row],[Font]],"")</f>
        <v/>
      </c>
      <c r="CD70" s="18" t="str">
        <f ca="1">IF(Table_Styles[[#This Row],[Unique Font]]&lt;&gt;"",
"{""fontFamily"":"""&amp;Table_Styles[[#This Row],[Font Family Used]]&amp;""",""fontWeight"":"&amp;Table_Styles[[#This Row],[Font Weight Used]]&amp;"}","")</f>
        <v/>
      </c>
      <c r="CE7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1px solid #c0c8d2;border-radius: 100%;margin-top: 2px;width: 16px;height: 16px</v>
      </c>
      <c r="CF70" s="18" t="str">
        <f>IF(AND(Table_Styles[[#This Row],[Selector]]&lt;&gt;"", Table_Styles[[#This Row],[Config Properties]]&lt;&gt;""),
Table_Styles[[#This Row],[Selector]]&amp;" { "&amp;Table_Styles[[#This Row],[Config Properties]]&amp;" }","")</f>
        <v>formly-field .radio input[type=radio] ~ .check { background: #f5f8fc;border: 1px solid #c0c8d2;border-radius: 100%;margin-top: 2px;width: 16px;height: 16px }</v>
      </c>
      <c r="CG70" s="18" t="str">
        <f xml:space="preserve">
SUBSTITUTE(SUBSTITUTE(SUBSTITUTE(SUBSTITUTE(SUBSTITUTE(SUBSTITUTE(SUBSTITUTE(SUBSTITUTE(Table_Styles[[#This Row],[Config]],
" {","{"),
"{ ","{"),
" }","}"),
"} ","}"),
" ,",","),
", ",","),
" :",":"),
": ",":")</f>
        <v>formly-field .radio input[type=radio] ~ .check{background:#f5f8fc;border:1px solid #c0c8d2;border-radius:100%;margin-top:2px;width:16px;height:16px}</v>
      </c>
    </row>
    <row r="71" spans="2:85" ht="21" customHeight="1">
      <c r="B71" s="18" t="s">
        <v>805</v>
      </c>
      <c r="C71" s="91" t="s">
        <v>806</v>
      </c>
      <c r="D71" s="36"/>
      <c r="E71" s="36"/>
      <c r="F71" s="16" t="str">
        <f>IF(Table_Styles[[#This Row],[Font Family]]&lt;&gt;"",Table_Styles[[#This Row],[Font Family]],IF(Table_Styles[[#This Row],[Font Family Default]]&lt;&gt;"",Table_Styles[[#This Row],[Font Family Default]],""))</f>
        <v/>
      </c>
      <c r="G71" s="36"/>
      <c r="H71" s="38"/>
      <c r="I71" s="16" t="str">
        <f>IF(Table_Styles[[#This Row],[Font Size]]&lt;&gt;"",Table_Styles[[#This Row],[Font Size]],IF(Table_Styles[[#This Row],[Font Size Default]]&lt;&gt;"",Table_Styles[[#This Row],[Font Size Default]],""))</f>
        <v/>
      </c>
      <c r="J71" s="36"/>
      <c r="K71" s="36"/>
      <c r="L71" s="16" t="str">
        <f>IF(Table_Styles[[#This Row],[Font Weight]]&lt;&gt;"",Table_Styles[[#This Row],[Font Weight]],IF(Table_Styles[[#This Row],[Font Weight Default]]&lt;&gt;"",Table_Styles[[#This Row],[Font Weight Default]],""))</f>
        <v/>
      </c>
      <c r="M71" s="94"/>
      <c r="N71" s="36"/>
      <c r="O71" s="16" t="str">
        <f>IF(Table_Styles[[#This Row],[Colour]]&lt;&gt;"",Table_Styles[[#This Row],[Colour]],IF(Table_Styles[[#This Row],[Colour Default]]&lt;&gt;"",Table_Styles[[#This Row],[Colour Default]],""))</f>
        <v/>
      </c>
      <c r="P71" s="94" t="str">
        <f>Colour_Foreground_2</f>
        <v>#4e4e4f</v>
      </c>
      <c r="Q71" s="93" t="str">
        <f>Colour_Accent_1</f>
        <v>#d6272b</v>
      </c>
      <c r="R71" s="16" t="str">
        <f>IF(Table_Styles[[#This Row],[Background]]&lt;&gt;"",Table_Styles[[#This Row],[Background]],IF(Table_Styles[[#This Row],[Background Default]]&lt;&gt;"",Table_Styles[[#This Row],[Background Default]],""))</f>
        <v>#4e4e4f</v>
      </c>
      <c r="S71" s="36"/>
      <c r="T71" s="36"/>
      <c r="U71" s="16" t="str">
        <f>IF(Table_Styles[[#This Row],[Border]]&lt;&gt;"",Table_Styles[[#This Row],[Border]],IF(Table_Styles[[#This Row],[Border Default]]&lt;&gt;"",Table_Styles[[#This Row],[Border Default]],""))</f>
        <v/>
      </c>
      <c r="V71" s="36"/>
      <c r="W71" s="38" t="s">
        <v>804</v>
      </c>
      <c r="X71" s="16" t="str">
        <f>IF(Table_Styles[[#This Row],[Border Radius]]&lt;&gt;"",Table_Styles[[#This Row],[Border Radius]],IF(Table_Styles[[#This Row],[Border Radius Default]]&lt;&gt;"",Table_Styles[[#This Row],[Border Radius Default]],""))</f>
        <v>100%</v>
      </c>
      <c r="Y71" s="38" t="s">
        <v>571</v>
      </c>
      <c r="Z71" s="93" t="s">
        <v>786</v>
      </c>
      <c r="AA71" s="16" t="str">
        <f>IF(Table_Styles[[#This Row],[MT]]&lt;&gt;"",Table_Styles[[#This Row],[MT]],IF(Table_Styles[[#This Row],[MT Default]]&lt;&gt;"",Table_Styles[[#This Row],[MT Default]],""))</f>
        <v>3px</v>
      </c>
      <c r="AB71" s="36"/>
      <c r="AC71" s="36"/>
      <c r="AD71" s="16" t="str">
        <f>IF(Table_Styles[[#This Row],[MR]]&lt;&gt;"",Table_Styles[[#This Row],[MR]],IF(Table_Styles[[#This Row],[MR Default]]&lt;&gt;"",Table_Styles[[#This Row],[MR Default]],""))</f>
        <v/>
      </c>
      <c r="AE71" s="36"/>
      <c r="AF71" s="36"/>
      <c r="AG71" s="16" t="str">
        <f>IF(Table_Styles[[#This Row],[MB]]&lt;&gt;"",Table_Styles[[#This Row],[MB]],IF(Table_Styles[[#This Row],[MB Default]]&lt;&gt;"",Table_Styles[[#This Row],[MB Default]],""))</f>
        <v/>
      </c>
      <c r="AH71" s="38" t="s">
        <v>571</v>
      </c>
      <c r="AI71" s="38" t="s">
        <v>786</v>
      </c>
      <c r="AJ71" s="16" t="str">
        <f>IF(Table_Styles[[#This Row],[ML]]&lt;&gt;"",Table_Styles[[#This Row],[ML]],IF(Table_Styles[[#This Row],[ML Default]]&lt;&gt;"",Table_Styles[[#This Row],[ML Default]],""))</f>
        <v>3px</v>
      </c>
      <c r="AK71" s="36"/>
      <c r="AL71" s="36"/>
      <c r="AM71" s="16" t="str">
        <f>IF(Table_Styles[[#This Row],[PT]]&lt;&gt;"",Table_Styles[[#This Row],[PT]],IF(Table_Styles[[#This Row],[PT Default]]&lt;&gt;"",Table_Styles[[#This Row],[PT Default]],""))</f>
        <v/>
      </c>
      <c r="AN71" s="36"/>
      <c r="AO71" s="36"/>
      <c r="AP71" s="16" t="str">
        <f>IF(Table_Styles[[#This Row],[PR]]&lt;&gt;"",Table_Styles[[#This Row],[PR]],IF(Table_Styles[[#This Row],[PR Default]]&lt;&gt;"",Table_Styles[[#This Row],[PR Default]],""))</f>
        <v/>
      </c>
      <c r="AQ71" s="36"/>
      <c r="AR71" s="36"/>
      <c r="AS71" s="16" t="str">
        <f>IF(Table_Styles[[#This Row],[PB]]&lt;&gt;"",Table_Styles[[#This Row],[PB]],IF(Table_Styles[[#This Row],[PB Default]]&lt;&gt;"",Table_Styles[[#This Row],[PB Default]],""))</f>
        <v/>
      </c>
      <c r="AT71" s="36"/>
      <c r="AU71" s="36"/>
      <c r="AV71" s="16" t="str">
        <f>IF(Table_Styles[[#This Row],[PL]]&lt;&gt;"",Table_Styles[[#This Row],[PL]],IF(Table_Styles[[#This Row],[PL Default]]&lt;&gt;"",Table_Styles[[#This Row],[PL Default]],""))</f>
        <v/>
      </c>
      <c r="AW71" s="36"/>
      <c r="AX71" s="36"/>
      <c r="AY71" s="16" t="str">
        <f>IF(Table_Styles[[#This Row],[BT]]&lt;&gt;"",Table_Styles[[#This Row],[BT]],IF(Table_Styles[[#This Row],[BT Default]]&lt;&gt;"",Table_Styles[[#This Row],[BT Default]],""))</f>
        <v/>
      </c>
      <c r="AZ71" s="36"/>
      <c r="BA71" s="36"/>
      <c r="BB71" s="16" t="str">
        <f>IF(Table_Styles[[#This Row],[BR]]&lt;&gt;"",Table_Styles[[#This Row],[BR]],IF(Table_Styles[[#This Row],[BR Default]]&lt;&gt;"",Table_Styles[[#This Row],[BR Default]],""))</f>
        <v/>
      </c>
      <c r="BC71" s="36"/>
      <c r="BD71" s="36"/>
      <c r="BE71" s="16" t="str">
        <f>IF(Table_Styles[[#This Row],[BB]]&lt;&gt;"",Table_Styles[[#This Row],[BB]],IF(Table_Styles[[#This Row],[BB Default]]&lt;&gt;"",Table_Styles[[#This Row],[BB Default]],""))</f>
        <v/>
      </c>
      <c r="BF71" s="36"/>
      <c r="BG71" s="36"/>
      <c r="BH71" s="16" t="str">
        <f>IF(Table_Styles[[#This Row],[BL]]&lt;&gt;"",Table_Styles[[#This Row],[BL]],IF(Table_Styles[[#This Row],[BL Default]]&lt;&gt;"",Table_Styles[[#This Row],[BL Default]],""))</f>
        <v/>
      </c>
      <c r="BI71" s="36"/>
      <c r="BJ71" s="38" t="s">
        <v>807</v>
      </c>
      <c r="BK71" s="16" t="str">
        <f>IF(Table_Styles[[#This Row],[Width]]&lt;&gt;"",Table_Styles[[#This Row],[Width]],IF(Table_Styles[[#This Row],[Width Default]]&lt;&gt;"",Table_Styles[[#This Row],[Width Default]],""))</f>
        <v>8px</v>
      </c>
      <c r="BL71" s="36"/>
      <c r="BM71" s="38" t="s">
        <v>807</v>
      </c>
      <c r="BN71" s="16" t="str">
        <f>IF(Table_Styles[[#This Row],[Height]]&lt;&gt;"",Table_Styles[[#This Row],[Height]],IF(Table_Styles[[#This Row],[Height Default]]&lt;&gt;"",Table_Styles[[#This Row],[Height Default]],""))</f>
        <v>8px</v>
      </c>
      <c r="BO71" s="16"/>
      <c r="BP71" s="16"/>
      <c r="BQ71" s="16" t="str">
        <f>IF(Table_Styles[[#This Row],[Top]]&lt;&gt;"",Table_Styles[[#This Row],[Top]],IF(Table_Styles[[#This Row],[Top Default]]&lt;&gt;"",Table_Styles[[#This Row],[Top Default]],""))</f>
        <v/>
      </c>
      <c r="BR71" s="16"/>
      <c r="BS71" s="16"/>
      <c r="BT71" s="16" t="str">
        <f>IF(Table_Styles[[#This Row],[Right]]&lt;&gt;"",Table_Styles[[#This Row],[Right]],IF(Table_Styles[[#This Row],[Right Default]]&lt;&gt;"",Table_Styles[[#This Row],[Right Default]],""))</f>
        <v/>
      </c>
      <c r="BU71" s="16"/>
      <c r="BV71" s="16"/>
      <c r="BW71" s="16" t="str">
        <f>IF(Table_Styles[[#This Row],[Bottom]]&lt;&gt;"",Table_Styles[[#This Row],[Bottom]],IF(Table_Styles[[#This Row],[Bottom Default]]&lt;&gt;"",Table_Styles[[#This Row],[Bottom Default]],""))</f>
        <v/>
      </c>
      <c r="BX71" s="16"/>
      <c r="BY71" s="16"/>
      <c r="BZ71" s="16" t="str">
        <f>IF(Table_Styles[[#This Row],[Left]]&lt;&gt;"",Table_Styles[[#This Row],[Left]],IF(Table_Styles[[#This Row],[Left Default]]&lt;&gt;"",Table_Styles[[#This Row],[Left Default]],""))</f>
        <v/>
      </c>
      <c r="CA71" s="36"/>
      <c r="CB71" s="18" t="str">
        <f>IF(AND(Table_Styles[[#This Row],[Selector]]&lt;&gt;"",Table_Styles[[#This Row],[Font Family Used]]&lt;&gt;"",Table_Styles[[#This Row],[Font Weight Used]]&lt;&gt;""),Table_Styles[[#This Row],[Font Family Used]]&amp;" "&amp;Table_Styles[[#This Row],[Font Weight Used]],"")</f>
        <v/>
      </c>
      <c r="CC71" s="18" t="str">
        <f ca="1">IF(AND(Table_Styles[[#This Row],[Selector]],COUNTIF(OFFSET(CC:CC,0,0,ROW()-1,1),"="&amp;Table_Styles[[#This Row],[Font]])=0),Table_Styles[[#This Row],[Font]],"")</f>
        <v/>
      </c>
      <c r="CD71" s="18" t="str">
        <f ca="1">IF(Table_Styles[[#This Row],[Unique Font]]&lt;&gt;"",
"{""fontFamily"":"""&amp;Table_Styles[[#This Row],[Font Family Used]]&amp;""",""fontWeight"":"&amp;Table_Styles[[#This Row],[Font Weight Used]]&amp;"}","")</f>
        <v/>
      </c>
      <c r="CE7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#4e4e4f;border-radius: 100%;margin-top: 3px;margin-left: 3px;width: 8px;height: 8px</v>
      </c>
      <c r="CF71" s="18" t="str">
        <f>IF(AND(Table_Styles[[#This Row],[Selector]]&lt;&gt;"", Table_Styles[[#This Row],[Config Properties]]&lt;&gt;""),
Table_Styles[[#This Row],[Selector]]&amp;" { "&amp;Table_Styles[[#This Row],[Config Properties]]&amp;" }","")</f>
        <v>formly-field .radio input[type=radio]:checked ~ .check .inside { background: #4e4e4f;border-radius: 100%;margin-top: 3px;margin-left: 3px;width: 8px;height: 8px }</v>
      </c>
      <c r="CG71" s="18" t="str">
        <f xml:space="preserve">
SUBSTITUTE(SUBSTITUTE(SUBSTITUTE(SUBSTITUTE(SUBSTITUTE(SUBSTITUTE(SUBSTITUTE(SUBSTITUTE(Table_Styles[[#This Row],[Config]],
" {","{"),
"{ ","{"),
" }","}"),
"} ","}"),
" ,",","),
", ",","),
" :",":"),
": ",":")</f>
        <v>formly-field .radio input[type=radio]:checked ~ .check .inside{background:#4e4e4f;border-radius:100%;margin-top:3px;margin-left:3px;width:8px;height:8px}</v>
      </c>
    </row>
    <row r="72" spans="2:85" ht="21.75" thickBot="1">
      <c r="B72" s="56" t="s">
        <v>172</v>
      </c>
      <c r="C72" s="56"/>
      <c r="D72" s="56"/>
      <c r="E72" s="41"/>
      <c r="F72" s="41" t="str">
        <f>IF(Table_Styles[[#This Row],[Font Family]]&lt;&gt;"",Table_Styles[[#This Row],[Font Family]],IF(Table_Styles[[#This Row],[Font Family Default]]&lt;&gt;"",Table_Styles[[#This Row],[Font Family Default]],""))</f>
        <v/>
      </c>
      <c r="G72" s="56"/>
      <c r="H72" s="41"/>
      <c r="I72" s="41" t="str">
        <f>IF(Table_Styles[[#This Row],[Font Size]]&lt;&gt;"",Table_Styles[[#This Row],[Font Size]],IF(Table_Styles[[#This Row],[Font Size Default]]&lt;&gt;"",Table_Styles[[#This Row],[Font Size Default]],""))</f>
        <v/>
      </c>
      <c r="J72" s="56"/>
      <c r="K72" s="41"/>
      <c r="L72" s="41" t="str">
        <f>IF(Table_Styles[[#This Row],[Font Weight]]&lt;&gt;"",Table_Styles[[#This Row],[Font Weight]],IF(Table_Styles[[#This Row],[Font Weight Default]]&lt;&gt;"",Table_Styles[[#This Row],[Font Weight Default]],""))</f>
        <v/>
      </c>
      <c r="M72" s="56"/>
      <c r="N72" s="41"/>
      <c r="O72" s="41" t="str">
        <f>IF(Table_Styles[[#This Row],[Colour]]&lt;&gt;"",Table_Styles[[#This Row],[Colour]],IF(Table_Styles[[#This Row],[Colour Default]]&lt;&gt;"",Table_Styles[[#This Row],[Colour Default]],""))</f>
        <v/>
      </c>
      <c r="P72" s="56"/>
      <c r="Q72" s="41"/>
      <c r="R72" s="41" t="str">
        <f>IF(Table_Styles[[#This Row],[Background]]&lt;&gt;"",Table_Styles[[#This Row],[Background]],IF(Table_Styles[[#This Row],[Background Default]]&lt;&gt;"",Table_Styles[[#This Row],[Background Default]],""))</f>
        <v/>
      </c>
      <c r="S72" s="56"/>
      <c r="T72" s="41"/>
      <c r="U72" s="41" t="str">
        <f>IF(Table_Styles[[#This Row],[Border]]&lt;&gt;"",Table_Styles[[#This Row],[Border]],IF(Table_Styles[[#This Row],[Border Default]]&lt;&gt;"",Table_Styles[[#This Row],[Border Default]],""))</f>
        <v/>
      </c>
      <c r="V72" s="41"/>
      <c r="W72" s="41"/>
      <c r="X72" s="41" t="str">
        <f>IF(Table_Styles[[#This Row],[Border Radius]]&lt;&gt;"",Table_Styles[[#This Row],[Border Radius]],IF(Table_Styles[[#This Row],[Border Radius Default]]&lt;&gt;"",Table_Styles[[#This Row],[Border Radius Default]],""))</f>
        <v/>
      </c>
      <c r="Y72" s="56"/>
      <c r="Z72" s="41"/>
      <c r="AA72" s="41" t="str">
        <f>IF(Table_Styles[[#This Row],[MT]]&lt;&gt;"",Table_Styles[[#This Row],[MT]],IF(Table_Styles[[#This Row],[MT Default]]&lt;&gt;"",Table_Styles[[#This Row],[MT Default]],""))</f>
        <v/>
      </c>
      <c r="AB72" s="56"/>
      <c r="AC72" s="41"/>
      <c r="AD72" s="41" t="str">
        <f>IF(Table_Styles[[#This Row],[MR]]&lt;&gt;"",Table_Styles[[#This Row],[MR]],IF(Table_Styles[[#This Row],[MR Default]]&lt;&gt;"",Table_Styles[[#This Row],[MR Default]],""))</f>
        <v/>
      </c>
      <c r="AE72" s="56"/>
      <c r="AF72" s="41"/>
      <c r="AG72" s="41" t="str">
        <f>IF(Table_Styles[[#This Row],[MB]]&lt;&gt;"",Table_Styles[[#This Row],[MB]],IF(Table_Styles[[#This Row],[MB Default]]&lt;&gt;"",Table_Styles[[#This Row],[MB Default]],""))</f>
        <v/>
      </c>
      <c r="AH72" s="56"/>
      <c r="AI72" s="41"/>
      <c r="AJ72" s="41" t="str">
        <f>IF(Table_Styles[[#This Row],[ML]]&lt;&gt;"",Table_Styles[[#This Row],[ML]],IF(Table_Styles[[#This Row],[ML Default]]&lt;&gt;"",Table_Styles[[#This Row],[ML Default]],""))</f>
        <v/>
      </c>
      <c r="AK72" s="56"/>
      <c r="AL72" s="41"/>
      <c r="AM72" s="41" t="str">
        <f>IF(Table_Styles[[#This Row],[PT]]&lt;&gt;"",Table_Styles[[#This Row],[PT]],IF(Table_Styles[[#This Row],[PT Default]]&lt;&gt;"",Table_Styles[[#This Row],[PT Default]],""))</f>
        <v/>
      </c>
      <c r="AN72" s="56"/>
      <c r="AO72" s="41"/>
      <c r="AP72" s="41" t="str">
        <f>IF(Table_Styles[[#This Row],[PR]]&lt;&gt;"",Table_Styles[[#This Row],[PR]],IF(Table_Styles[[#This Row],[PR Default]]&lt;&gt;"",Table_Styles[[#This Row],[PR Default]],""))</f>
        <v/>
      </c>
      <c r="AQ72" s="56"/>
      <c r="AR72" s="41"/>
      <c r="AS72" s="41" t="str">
        <f>IF(Table_Styles[[#This Row],[PB]]&lt;&gt;"",Table_Styles[[#This Row],[PB]],IF(Table_Styles[[#This Row],[PB Default]]&lt;&gt;"",Table_Styles[[#This Row],[PB Default]],""))</f>
        <v/>
      </c>
      <c r="AT72" s="56"/>
      <c r="AU72" s="41"/>
      <c r="AV72" s="41" t="str">
        <f>IF(Table_Styles[[#This Row],[PL]]&lt;&gt;"",Table_Styles[[#This Row],[PL]],IF(Table_Styles[[#This Row],[PL Default]]&lt;&gt;"",Table_Styles[[#This Row],[PL Default]],""))</f>
        <v/>
      </c>
      <c r="AW72" s="56"/>
      <c r="AX72" s="41"/>
      <c r="AY72" s="41" t="str">
        <f>IF(Table_Styles[[#This Row],[BT]]&lt;&gt;"",Table_Styles[[#This Row],[BT]],IF(Table_Styles[[#This Row],[BT Default]]&lt;&gt;"",Table_Styles[[#This Row],[BT Default]],""))</f>
        <v/>
      </c>
      <c r="AZ72" s="56"/>
      <c r="BA72" s="41"/>
      <c r="BB72" s="41" t="str">
        <f>IF(Table_Styles[[#This Row],[BR]]&lt;&gt;"",Table_Styles[[#This Row],[BR]],IF(Table_Styles[[#This Row],[BR Default]]&lt;&gt;"",Table_Styles[[#This Row],[BR Default]],""))</f>
        <v/>
      </c>
      <c r="BC72" s="56"/>
      <c r="BD72" s="41"/>
      <c r="BE72" s="41" t="str">
        <f>IF(Table_Styles[[#This Row],[BB]]&lt;&gt;"",Table_Styles[[#This Row],[BB]],IF(Table_Styles[[#This Row],[BB Default]]&lt;&gt;"",Table_Styles[[#This Row],[BB Default]],""))</f>
        <v/>
      </c>
      <c r="BF72" s="56"/>
      <c r="BG72" s="41"/>
      <c r="BH72" s="41" t="str">
        <f>IF(Table_Styles[[#This Row],[BL]]&lt;&gt;"",Table_Styles[[#This Row],[BL]],IF(Table_Styles[[#This Row],[BL Default]]&lt;&gt;"",Table_Styles[[#This Row],[BL Default]],""))</f>
        <v/>
      </c>
      <c r="BI72" s="41"/>
      <c r="BJ72" s="41"/>
      <c r="BK72" s="41" t="str">
        <f>IF(Table_Styles[[#This Row],[Width]]&lt;&gt;"",Table_Styles[[#This Row],[Width]],IF(Table_Styles[[#This Row],[Width Default]]&lt;&gt;"",Table_Styles[[#This Row],[Width Default]],""))</f>
        <v/>
      </c>
      <c r="BL72" s="41"/>
      <c r="BM72" s="41"/>
      <c r="BN72" s="41" t="str">
        <f>IF(Table_Styles[[#This Row],[Height]]&lt;&gt;"",Table_Styles[[#This Row],[Height]],IF(Table_Styles[[#This Row],[Height Default]]&lt;&gt;"",Table_Styles[[#This Row],[Height Default]],""))</f>
        <v/>
      </c>
      <c r="BO72" s="41"/>
      <c r="BP72" s="41"/>
      <c r="BQ72" s="41" t="str">
        <f>IF(Table_Styles[[#This Row],[Top]]&lt;&gt;"",Table_Styles[[#This Row],[Top]],IF(Table_Styles[[#This Row],[Top Default]]&lt;&gt;"",Table_Styles[[#This Row],[Top Default]],""))</f>
        <v/>
      </c>
      <c r="BR72" s="41"/>
      <c r="BS72" s="41"/>
      <c r="BT72" s="41" t="str">
        <f>IF(Table_Styles[[#This Row],[Right]]&lt;&gt;"",Table_Styles[[#This Row],[Right]],IF(Table_Styles[[#This Row],[Right Default]]&lt;&gt;"",Table_Styles[[#This Row],[Right Default]],""))</f>
        <v/>
      </c>
      <c r="BU72" s="41"/>
      <c r="BV72" s="41"/>
      <c r="BW72" s="41" t="str">
        <f>IF(Table_Styles[[#This Row],[Bottom]]&lt;&gt;"",Table_Styles[[#This Row],[Bottom]],IF(Table_Styles[[#This Row],[Bottom Default]]&lt;&gt;"",Table_Styles[[#This Row],[Bottom Default]],""))</f>
        <v/>
      </c>
      <c r="BX72" s="41"/>
      <c r="BY72" s="41"/>
      <c r="BZ72" s="41" t="str">
        <f>IF(Table_Styles[[#This Row],[Left]]&lt;&gt;"",Table_Styles[[#This Row],[Left]],IF(Table_Styles[[#This Row],[Left Default]]&lt;&gt;"",Table_Styles[[#This Row],[Left Default]],""))</f>
        <v/>
      </c>
      <c r="CA72" s="56"/>
      <c r="CB72" s="56" t="str">
        <f>IF(AND(Table_Styles[[#This Row],[Selector]]&lt;&gt;"",Table_Styles[[#This Row],[Font Family Used]]&lt;&gt;"",Table_Styles[[#This Row],[Font Weight Used]]&lt;&gt;""),Table_Styles[[#This Row],[Font Family Used]]&amp;" "&amp;Table_Styles[[#This Row],[Font Weight Used]],"")</f>
        <v/>
      </c>
      <c r="CC72" s="56" t="str">
        <f ca="1">IF(AND(Table_Styles[[#This Row],[Selector]],COUNTIF(OFFSET(CC:CC,0,0,ROW()-1,1),"="&amp;Table_Styles[[#This Row],[Font]])=0),Table_Styles[[#This Row],[Font]],"")</f>
        <v/>
      </c>
      <c r="CD72" s="56" t="str">
        <f ca="1">IF(Table_Styles[[#This Row],[Unique Font]]&lt;&gt;"",
"{""fontFamily"":"""&amp;Table_Styles[[#This Row],[Font Family Used]]&amp;""",""fontWeight"":"&amp;Table_Styles[[#This Row],[Font Weight Used]]&amp;"}","")</f>
        <v/>
      </c>
      <c r="CE72"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2" s="56" t="str">
        <f>IF(AND(Table_Styles[[#This Row],[Selector]]&lt;&gt;"", Table_Styles[[#This Row],[Config Properties]]&lt;&gt;""),
Table_Styles[[#This Row],[Selector]]&amp;" { "&amp;Table_Styles[[#This Row],[Config Properties]]&amp;" }","")</f>
        <v/>
      </c>
      <c r="CG72" s="56" t="str">
        <f xml:space="preserve">
SUBSTITUTE(SUBSTITUTE(SUBSTITUTE(SUBSTITUTE(SUBSTITUTE(SUBSTITUTE(SUBSTITUTE(SUBSTITUTE(Table_Styles[[#This Row],[Config]],
" {","{"),
"{ ","{"),
" }","}"),
"} ","}"),
" ,",","),
", ",","),
" :",":"),
": ",":")</f>
        <v/>
      </c>
    </row>
    <row r="73" spans="2:85" ht="21" customHeight="1">
      <c r="B73" s="18" t="s">
        <v>784</v>
      </c>
      <c r="C73" s="39" t="s">
        <v>808</v>
      </c>
      <c r="D73" s="51"/>
      <c r="E73" s="36"/>
      <c r="F73" s="16" t="str">
        <f>IF(Table_Styles[[#This Row],[Font Family]]&lt;&gt;"",Table_Styles[[#This Row],[Font Family]],IF(Table_Styles[[#This Row],[Font Family Default]]&lt;&gt;"",Table_Styles[[#This Row],[Font Family Default]],""))</f>
        <v/>
      </c>
      <c r="G73" s="51"/>
      <c r="H73" s="38"/>
      <c r="I73" s="16" t="str">
        <f>IF(Table_Styles[[#This Row],[Font Size]]&lt;&gt;"",Table_Styles[[#This Row],[Font Size]],IF(Table_Styles[[#This Row],[Font Size Default]]&lt;&gt;"",Table_Styles[[#This Row],[Font Size Default]],""))</f>
        <v/>
      </c>
      <c r="J73" s="51"/>
      <c r="K73" s="36"/>
      <c r="L73" s="16" t="str">
        <f>IF(Table_Styles[[#This Row],[Font Weight]]&lt;&gt;"",Table_Styles[[#This Row],[Font Weight]],IF(Table_Styles[[#This Row],[Font Weight Default]]&lt;&gt;"",Table_Styles[[#This Row],[Font Weight Default]],""))</f>
        <v/>
      </c>
      <c r="M73" s="51"/>
      <c r="N73" s="36"/>
      <c r="O73" s="16" t="str">
        <f>IF(Table_Styles[[#This Row],[Colour]]&lt;&gt;"",Table_Styles[[#This Row],[Colour]],IF(Table_Styles[[#This Row],[Colour Default]]&lt;&gt;"",Table_Styles[[#This Row],[Colour Default]],""))</f>
        <v/>
      </c>
      <c r="P73" s="51"/>
      <c r="Q73" s="93"/>
      <c r="R73" s="16" t="str">
        <f>IF(Table_Styles[[#This Row],[Background]]&lt;&gt;"",Table_Styles[[#This Row],[Background]],IF(Table_Styles[[#This Row],[Background Default]]&lt;&gt;"",Table_Styles[[#This Row],[Background Default]],""))</f>
        <v/>
      </c>
      <c r="S73" s="51"/>
      <c r="T73" s="36"/>
      <c r="U73" s="16" t="str">
        <f>IF(Table_Styles[[#This Row],[Border]]&lt;&gt;"",Table_Styles[[#This Row],[Border]],IF(Table_Styles[[#This Row],[Border Default]]&lt;&gt;"",Table_Styles[[#This Row],[Border Default]],""))</f>
        <v/>
      </c>
      <c r="V73" s="36"/>
      <c r="W73" s="38"/>
      <c r="X73" s="16" t="str">
        <f>IF(Table_Styles[[#This Row],[Border Radius]]&lt;&gt;"",Table_Styles[[#This Row],[Border Radius]],IF(Table_Styles[[#This Row],[Border Radius Default]]&lt;&gt;"",Table_Styles[[#This Row],[Border Radius Default]],""))</f>
        <v/>
      </c>
      <c r="Y73" s="51"/>
      <c r="Z73" s="93"/>
      <c r="AA73" s="16" t="str">
        <f>IF(Table_Styles[[#This Row],[MT]]&lt;&gt;"",Table_Styles[[#This Row],[MT]],IF(Table_Styles[[#This Row],[MT Default]]&lt;&gt;"",Table_Styles[[#This Row],[MT Default]],""))</f>
        <v/>
      </c>
      <c r="AB73" s="51"/>
      <c r="AC73" s="36"/>
      <c r="AD73" s="16" t="str">
        <f>IF(Table_Styles[[#This Row],[MR]]&lt;&gt;"",Table_Styles[[#This Row],[MR]],IF(Table_Styles[[#This Row],[MR Default]]&lt;&gt;"",Table_Styles[[#This Row],[MR Default]],""))</f>
        <v/>
      </c>
      <c r="AE73" s="51"/>
      <c r="AF73" s="36"/>
      <c r="AG73" s="16" t="str">
        <f>IF(Table_Styles[[#This Row],[MB]]&lt;&gt;"",Table_Styles[[#This Row],[MB]],IF(Table_Styles[[#This Row],[MB Default]]&lt;&gt;"",Table_Styles[[#This Row],[MB Default]],""))</f>
        <v/>
      </c>
      <c r="AH73" s="51"/>
      <c r="AI73" s="38"/>
      <c r="AJ73" s="16" t="str">
        <f>IF(Table_Styles[[#This Row],[ML]]&lt;&gt;"",Table_Styles[[#This Row],[ML]],IF(Table_Styles[[#This Row],[ML Default]]&lt;&gt;"",Table_Styles[[#This Row],[ML Default]],""))</f>
        <v/>
      </c>
      <c r="AK73" s="51"/>
      <c r="AL73" s="36"/>
      <c r="AM73" s="16" t="str">
        <f>IF(Table_Styles[[#This Row],[PT]]&lt;&gt;"",Table_Styles[[#This Row],[PT]],IF(Table_Styles[[#This Row],[PT Default]]&lt;&gt;"",Table_Styles[[#This Row],[PT Default]],""))</f>
        <v/>
      </c>
      <c r="AN73" s="51"/>
      <c r="AO73" s="36"/>
      <c r="AP73" s="16" t="str">
        <f>IF(Table_Styles[[#This Row],[PR]]&lt;&gt;"",Table_Styles[[#This Row],[PR]],IF(Table_Styles[[#This Row],[PR Default]]&lt;&gt;"",Table_Styles[[#This Row],[PR Default]],""))</f>
        <v/>
      </c>
      <c r="AQ73" s="51"/>
      <c r="AR73" s="36"/>
      <c r="AS73" s="16" t="str">
        <f>IF(Table_Styles[[#This Row],[PB]]&lt;&gt;"",Table_Styles[[#This Row],[PB]],IF(Table_Styles[[#This Row],[PB Default]]&lt;&gt;"",Table_Styles[[#This Row],[PB Default]],""))</f>
        <v/>
      </c>
      <c r="AT73" s="51"/>
      <c r="AU73" s="36"/>
      <c r="AV73" s="16" t="str">
        <f>IF(Table_Styles[[#This Row],[PL]]&lt;&gt;"",Table_Styles[[#This Row],[PL]],IF(Table_Styles[[#This Row],[PL Default]]&lt;&gt;"",Table_Styles[[#This Row],[PL Default]],""))</f>
        <v/>
      </c>
      <c r="AW73" s="51"/>
      <c r="AX73" s="36"/>
      <c r="AY73" s="16" t="str">
        <f>IF(Table_Styles[[#This Row],[BT]]&lt;&gt;"",Table_Styles[[#This Row],[BT]],IF(Table_Styles[[#This Row],[BT Default]]&lt;&gt;"",Table_Styles[[#This Row],[BT Default]],""))</f>
        <v/>
      </c>
      <c r="AZ73" s="51"/>
      <c r="BA73" s="36"/>
      <c r="BB73" s="16" t="str">
        <f>IF(Table_Styles[[#This Row],[BR]]&lt;&gt;"",Table_Styles[[#This Row],[BR]],IF(Table_Styles[[#This Row],[BR Default]]&lt;&gt;"",Table_Styles[[#This Row],[BR Default]],""))</f>
        <v/>
      </c>
      <c r="BC73" s="51"/>
      <c r="BD73" s="36"/>
      <c r="BE73" s="16" t="str">
        <f>IF(Table_Styles[[#This Row],[BB]]&lt;&gt;"",Table_Styles[[#This Row],[BB]],IF(Table_Styles[[#This Row],[BB Default]]&lt;&gt;"",Table_Styles[[#This Row],[BB Default]],""))</f>
        <v/>
      </c>
      <c r="BF73" s="51"/>
      <c r="BG73" s="36"/>
      <c r="BH73" s="16" t="str">
        <f>IF(Table_Styles[[#This Row],[BL]]&lt;&gt;"",Table_Styles[[#This Row],[BL]],IF(Table_Styles[[#This Row],[BL Default]]&lt;&gt;"",Table_Styles[[#This Row],[BL Default]],""))</f>
        <v/>
      </c>
      <c r="BI73" s="36"/>
      <c r="BJ73" s="38"/>
      <c r="BK73" s="16" t="str">
        <f>IF(Table_Styles[[#This Row],[Width]]&lt;&gt;"",Table_Styles[[#This Row],[Width]],IF(Table_Styles[[#This Row],[Width Default]]&lt;&gt;"",Table_Styles[[#This Row],[Width Default]],""))</f>
        <v/>
      </c>
      <c r="BL73" s="36"/>
      <c r="BM73" s="38"/>
      <c r="BN73" s="16" t="str">
        <f>IF(Table_Styles[[#This Row],[Height]]&lt;&gt;"",Table_Styles[[#This Row],[Height]],IF(Table_Styles[[#This Row],[Height Default]]&lt;&gt;"",Table_Styles[[#This Row],[Height Default]],""))</f>
        <v/>
      </c>
      <c r="BO73" s="16"/>
      <c r="BP73" s="16"/>
      <c r="BQ73" s="16" t="str">
        <f>IF(Table_Styles[[#This Row],[Top]]&lt;&gt;"",Table_Styles[[#This Row],[Top]],IF(Table_Styles[[#This Row],[Top Default]]&lt;&gt;"",Table_Styles[[#This Row],[Top Default]],""))</f>
        <v/>
      </c>
      <c r="BR73" s="16"/>
      <c r="BS73" s="16"/>
      <c r="BT73" s="16" t="str">
        <f>IF(Table_Styles[[#This Row],[Right]]&lt;&gt;"",Table_Styles[[#This Row],[Right]],IF(Table_Styles[[#This Row],[Right Default]]&lt;&gt;"",Table_Styles[[#This Row],[Right Default]],""))</f>
        <v/>
      </c>
      <c r="BU73" s="16"/>
      <c r="BV73" s="16"/>
      <c r="BW73" s="16" t="str">
        <f>IF(Table_Styles[[#This Row],[Bottom]]&lt;&gt;"",Table_Styles[[#This Row],[Bottom]],IF(Table_Styles[[#This Row],[Bottom Default]]&lt;&gt;"",Table_Styles[[#This Row],[Bottom Default]],""))</f>
        <v/>
      </c>
      <c r="BX73" s="16"/>
      <c r="BY73" s="16"/>
      <c r="BZ73" s="16" t="str">
        <f>IF(Table_Styles[[#This Row],[Left]]&lt;&gt;"",Table_Styles[[#This Row],[Left]],IF(Table_Styles[[#This Row],[Left Default]]&lt;&gt;"",Table_Styles[[#This Row],[Left Default]],""))</f>
        <v/>
      </c>
      <c r="CA73" s="51"/>
      <c r="CB73" s="18" t="str">
        <f>IF(AND(Table_Styles[[#This Row],[Selector]]&lt;&gt;"",Table_Styles[[#This Row],[Font Family Used]]&lt;&gt;"",Table_Styles[[#This Row],[Font Weight Used]]&lt;&gt;""),Table_Styles[[#This Row],[Font Family Used]]&amp;" "&amp;Table_Styles[[#This Row],[Font Weight Used]],"")</f>
        <v/>
      </c>
      <c r="CC73" s="18" t="str">
        <f ca="1">IF(AND(Table_Styles[[#This Row],[Selector]],COUNTIF(OFFSET(CC:CC,0,0,ROW()-1,1),"="&amp;Table_Styles[[#This Row],[Font]])=0),Table_Styles[[#This Row],[Font]],"")</f>
        <v/>
      </c>
      <c r="CD73" s="18" t="str">
        <f ca="1">IF(Table_Styles[[#This Row],[Unique Font]]&lt;&gt;"",
"{""fontFamily"":"""&amp;Table_Styles[[#This Row],[Font Family Used]]&amp;""",""fontWeight"":"&amp;Table_Styles[[#This Row],[Font Weight Used]]&amp;"}","")</f>
        <v/>
      </c>
      <c r="CE7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3" s="18" t="str">
        <f>IF(AND(Table_Styles[[#This Row],[Selector]]&lt;&gt;"", Table_Styles[[#This Row],[Config Properties]]&lt;&gt;""),
Table_Styles[[#This Row],[Selector]]&amp;" { "&amp;Table_Styles[[#This Row],[Config Properties]]&amp;" }","")</f>
        <v/>
      </c>
      <c r="CG73" s="18" t="str">
        <f xml:space="preserve">
SUBSTITUTE(SUBSTITUTE(SUBSTITUTE(SUBSTITUTE(SUBSTITUTE(SUBSTITUTE(SUBSTITUTE(SUBSTITUTE(Table_Styles[[#This Row],[Config]],
" {","{"),
"{ ","{"),
" }","}"),
"} ","}"),
" ,",","),
", ",","),
" :",":"),
": ",":")</f>
        <v/>
      </c>
    </row>
    <row r="74" spans="2:85" ht="21" customHeight="1">
      <c r="B74" s="18" t="s">
        <v>19</v>
      </c>
      <c r="C74" s="91" t="s">
        <v>809</v>
      </c>
      <c r="D74" s="51"/>
      <c r="E74" s="36" t="str">
        <f>Settings_Styling_Font_Body_Text</f>
        <v>Nunito</v>
      </c>
      <c r="F74" s="16" t="str">
        <f>IF(Table_Styles[[#This Row],[Font Family]]&lt;&gt;"",Table_Styles[[#This Row],[Font Family]],IF(Table_Styles[[#This Row],[Font Family Default]]&lt;&gt;"",Table_Styles[[#This Row],[Font Family Default]],""))</f>
        <v>Nunito</v>
      </c>
      <c r="G74" s="51"/>
      <c r="H74" s="93" t="s">
        <v>664</v>
      </c>
      <c r="I74" s="16" t="str">
        <f>IF(Table_Styles[[#This Row],[Font Size]]&lt;&gt;"",Table_Styles[[#This Row],[Font Size]],IF(Table_Styles[[#This Row],[Font Size Default]]&lt;&gt;"",Table_Styles[[#This Row],[Font Size Default]],""))</f>
        <v>15px</v>
      </c>
      <c r="J74" s="51"/>
      <c r="K74" s="36">
        <f>Settings_Styling_Font_Weight_Body_Text</f>
        <v>300</v>
      </c>
      <c r="L74" s="16">
        <f>IF(Table_Styles[[#This Row],[Font Weight]]&lt;&gt;"",Table_Styles[[#This Row],[Font Weight]],IF(Table_Styles[[#This Row],[Font Weight Default]]&lt;&gt;"",Table_Styles[[#This Row],[Font Weight Default]],""))</f>
        <v>300</v>
      </c>
      <c r="M74" s="51"/>
      <c r="N74" s="36" t="str">
        <f>Colour_Foreground_1</f>
        <v>#1d1c1c</v>
      </c>
      <c r="O74" s="16" t="str">
        <f>IF(Table_Styles[[#This Row],[Colour]]&lt;&gt;"",Table_Styles[[#This Row],[Colour]],IF(Table_Styles[[#This Row],[Colour Default]]&lt;&gt;"",Table_Styles[[#This Row],[Colour Default]],""))</f>
        <v>#1d1c1c</v>
      </c>
      <c r="P74" s="51"/>
      <c r="Q74" s="93"/>
      <c r="R74" s="16" t="str">
        <f>IF(Table_Styles[[#This Row],[Background]]&lt;&gt;"",Table_Styles[[#This Row],[Background]],IF(Table_Styles[[#This Row],[Background Default]]&lt;&gt;"",Table_Styles[[#This Row],[Background Default]],""))</f>
        <v/>
      </c>
      <c r="S74" s="51"/>
      <c r="T74" s="36"/>
      <c r="U74" s="16" t="str">
        <f>IF(Table_Styles[[#This Row],[Border]]&lt;&gt;"",Table_Styles[[#This Row],[Border]],IF(Table_Styles[[#This Row],[Border Default]]&lt;&gt;"",Table_Styles[[#This Row],[Border Default]],""))</f>
        <v/>
      </c>
      <c r="V74" s="36"/>
      <c r="W74" s="38"/>
      <c r="X74" s="16" t="str">
        <f>IF(Table_Styles[[#This Row],[Border Radius]]&lt;&gt;"",Table_Styles[[#This Row],[Border Radius]],IF(Table_Styles[[#This Row],[Border Radius Default]]&lt;&gt;"",Table_Styles[[#This Row],[Border Radius Default]],""))</f>
        <v/>
      </c>
      <c r="Y74" s="51"/>
      <c r="Z74" s="93"/>
      <c r="AA74" s="16" t="str">
        <f>IF(Table_Styles[[#This Row],[MT]]&lt;&gt;"",Table_Styles[[#This Row],[MT]],IF(Table_Styles[[#This Row],[MT Default]]&lt;&gt;"",Table_Styles[[#This Row],[MT Default]],""))</f>
        <v/>
      </c>
      <c r="AB74" s="51"/>
      <c r="AC74" s="36"/>
      <c r="AD74" s="16" t="str">
        <f>IF(Table_Styles[[#This Row],[MR]]&lt;&gt;"",Table_Styles[[#This Row],[MR]],IF(Table_Styles[[#This Row],[MR Default]]&lt;&gt;"",Table_Styles[[#This Row],[MR Default]],""))</f>
        <v/>
      </c>
      <c r="AE74" s="51"/>
      <c r="AF74" s="36"/>
      <c r="AG74" s="16" t="str">
        <f>IF(Table_Styles[[#This Row],[MB]]&lt;&gt;"",Table_Styles[[#This Row],[MB]],IF(Table_Styles[[#This Row],[MB Default]]&lt;&gt;"",Table_Styles[[#This Row],[MB Default]],""))</f>
        <v/>
      </c>
      <c r="AH74" s="51"/>
      <c r="AI74" s="38" t="s">
        <v>689</v>
      </c>
      <c r="AJ74" s="16" t="str">
        <f>IF(Table_Styles[[#This Row],[ML]]&lt;&gt;"",Table_Styles[[#This Row],[ML]],IF(Table_Styles[[#This Row],[ML Default]]&lt;&gt;"",Table_Styles[[#This Row],[ML Default]],""))</f>
        <v>10px</v>
      </c>
      <c r="AK74" s="51"/>
      <c r="AL74" s="36"/>
      <c r="AM74" s="16" t="str">
        <f>IF(Table_Styles[[#This Row],[PT]]&lt;&gt;"",Table_Styles[[#This Row],[PT]],IF(Table_Styles[[#This Row],[PT Default]]&lt;&gt;"",Table_Styles[[#This Row],[PT Default]],""))</f>
        <v/>
      </c>
      <c r="AN74" s="51"/>
      <c r="AO74" s="36"/>
      <c r="AP74" s="16" t="str">
        <f>IF(Table_Styles[[#This Row],[PR]]&lt;&gt;"",Table_Styles[[#This Row],[PR]],IF(Table_Styles[[#This Row],[PR Default]]&lt;&gt;"",Table_Styles[[#This Row],[PR Default]],""))</f>
        <v/>
      </c>
      <c r="AQ74" s="51"/>
      <c r="AR74" s="36"/>
      <c r="AS74" s="16" t="str">
        <f>IF(Table_Styles[[#This Row],[PB]]&lt;&gt;"",Table_Styles[[#This Row],[PB]],IF(Table_Styles[[#This Row],[PB Default]]&lt;&gt;"",Table_Styles[[#This Row],[PB Default]],""))</f>
        <v/>
      </c>
      <c r="AT74" s="51"/>
      <c r="AU74" s="36"/>
      <c r="AV74" s="16" t="str">
        <f>IF(Table_Styles[[#This Row],[PL]]&lt;&gt;"",Table_Styles[[#This Row],[PL]],IF(Table_Styles[[#This Row],[PL Default]]&lt;&gt;"",Table_Styles[[#This Row],[PL Default]],""))</f>
        <v/>
      </c>
      <c r="AW74" s="51"/>
      <c r="AX74" s="36"/>
      <c r="AY74" s="16" t="str">
        <f>IF(Table_Styles[[#This Row],[BT]]&lt;&gt;"",Table_Styles[[#This Row],[BT]],IF(Table_Styles[[#This Row],[BT Default]]&lt;&gt;"",Table_Styles[[#This Row],[BT Default]],""))</f>
        <v/>
      </c>
      <c r="AZ74" s="51"/>
      <c r="BA74" s="36"/>
      <c r="BB74" s="16" t="str">
        <f>IF(Table_Styles[[#This Row],[BR]]&lt;&gt;"",Table_Styles[[#This Row],[BR]],IF(Table_Styles[[#This Row],[BR Default]]&lt;&gt;"",Table_Styles[[#This Row],[BR Default]],""))</f>
        <v/>
      </c>
      <c r="BC74" s="51"/>
      <c r="BD74" s="36"/>
      <c r="BE74" s="16" t="str">
        <f>IF(Table_Styles[[#This Row],[BB]]&lt;&gt;"",Table_Styles[[#This Row],[BB]],IF(Table_Styles[[#This Row],[BB Default]]&lt;&gt;"",Table_Styles[[#This Row],[BB Default]],""))</f>
        <v/>
      </c>
      <c r="BF74" s="51"/>
      <c r="BG74" s="36"/>
      <c r="BH74" s="16" t="str">
        <f>IF(Table_Styles[[#This Row],[BL]]&lt;&gt;"",Table_Styles[[#This Row],[BL]],IF(Table_Styles[[#This Row],[BL Default]]&lt;&gt;"",Table_Styles[[#This Row],[BL Default]],""))</f>
        <v/>
      </c>
      <c r="BI74" s="36"/>
      <c r="BJ74" s="38"/>
      <c r="BK74" s="16" t="str">
        <f>IF(Table_Styles[[#This Row],[Width]]&lt;&gt;"",Table_Styles[[#This Row],[Width]],IF(Table_Styles[[#This Row],[Width Default]]&lt;&gt;"",Table_Styles[[#This Row],[Width Default]],""))</f>
        <v/>
      </c>
      <c r="BL74" s="36"/>
      <c r="BM74" s="38"/>
      <c r="BN74" s="16" t="str">
        <f>IF(Table_Styles[[#This Row],[Height]]&lt;&gt;"",Table_Styles[[#This Row],[Height]],IF(Table_Styles[[#This Row],[Height Default]]&lt;&gt;"",Table_Styles[[#This Row],[Height Default]],""))</f>
        <v/>
      </c>
      <c r="BO74" s="16"/>
      <c r="BP74" s="16"/>
      <c r="BQ74" s="16" t="str">
        <f>IF(Table_Styles[[#This Row],[Top]]&lt;&gt;"",Table_Styles[[#This Row],[Top]],IF(Table_Styles[[#This Row],[Top Default]]&lt;&gt;"",Table_Styles[[#This Row],[Top Default]],""))</f>
        <v/>
      </c>
      <c r="BR74" s="16"/>
      <c r="BS74" s="16"/>
      <c r="BT74" s="16" t="str">
        <f>IF(Table_Styles[[#This Row],[Right]]&lt;&gt;"",Table_Styles[[#This Row],[Right]],IF(Table_Styles[[#This Row],[Right Default]]&lt;&gt;"",Table_Styles[[#This Row],[Right Default]],""))</f>
        <v/>
      </c>
      <c r="BU74" s="16"/>
      <c r="BV74" s="16"/>
      <c r="BW74" s="16" t="str">
        <f>IF(Table_Styles[[#This Row],[Bottom]]&lt;&gt;"",Table_Styles[[#This Row],[Bottom]],IF(Table_Styles[[#This Row],[Bottom Default]]&lt;&gt;"",Table_Styles[[#This Row],[Bottom Default]],""))</f>
        <v/>
      </c>
      <c r="BX74" s="16"/>
      <c r="BY74" s="16"/>
      <c r="BZ74" s="16" t="str">
        <f>IF(Table_Styles[[#This Row],[Left]]&lt;&gt;"",Table_Styles[[#This Row],[Left]],IF(Table_Styles[[#This Row],[Left Default]]&lt;&gt;"",Table_Styles[[#This Row],[Left Default]],""))</f>
        <v/>
      </c>
      <c r="CA74" s="51"/>
      <c r="CB74" s="18" t="str">
        <f>IF(AND(Table_Styles[[#This Row],[Selector]]&lt;&gt;"",Table_Styles[[#This Row],[Font Family Used]]&lt;&gt;"",Table_Styles[[#This Row],[Font Weight Used]]&lt;&gt;""),Table_Styles[[#This Row],[Font Family Used]]&amp;" "&amp;Table_Styles[[#This Row],[Font Weight Used]],"")</f>
        <v>Nunito 300</v>
      </c>
      <c r="CC74" s="18" t="str">
        <f ca="1">IF(AND(Table_Styles[[#This Row],[Selector]],COUNTIF(OFFSET(CC:CC,0,0,ROW()-1,1),"="&amp;Table_Styles[[#This Row],[Font]])=0),Table_Styles[[#This Row],[Font]],"")</f>
        <v/>
      </c>
      <c r="CD74" s="18" t="str">
        <f ca="1">IF(Table_Styles[[#This Row],[Unique Font]]&lt;&gt;"",
"{""fontFamily"":"""&amp;Table_Styles[[#This Row],[Font Family Used]]&amp;""",""fontWeight"":"&amp;Table_Styles[[#This Row],[Font Weight Used]]&amp;"}","")</f>
        <v/>
      </c>
      <c r="CE7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300;color: #1d1c1c;margin-left: 10px</v>
      </c>
      <c r="CF74" s="18" t="str">
        <f>IF(AND(Table_Styles[[#This Row],[Selector]]&lt;&gt;"", Table_Styles[[#This Row],[Config Properties]]&lt;&gt;""),
Table_Styles[[#This Row],[Selector]]&amp;" { "&amp;Table_Styles[[#This Row],[Config Properties]]&amp;" }","")</f>
        <v>formly-field .checkbox label { font-family: 'Nunito';font-size: 15px;font-weight: 300;color: #1d1c1c;margin-left: 10px }</v>
      </c>
      <c r="CG74" s="18" t="str">
        <f xml:space="preserve">
SUBSTITUTE(SUBSTITUTE(SUBSTITUTE(SUBSTITUTE(SUBSTITUTE(SUBSTITUTE(SUBSTITUTE(SUBSTITUTE(Table_Styles[[#This Row],[Config]],
" {","{"),
"{ ","{"),
" }","}"),
"} ","}"),
" ,",","),
", ",","),
" :",":"),
": ",":")</f>
        <v>formly-field .checkbox label{font-family:'Nunito';font-size:15px;font-weight:300;color:#1d1c1c;margin-left:10px}</v>
      </c>
    </row>
    <row r="75" spans="2:85" ht="21" customHeight="1">
      <c r="B75" s="18" t="s">
        <v>172</v>
      </c>
      <c r="C75" s="91" t="s">
        <v>810</v>
      </c>
      <c r="D75" s="51"/>
      <c r="E75" s="36"/>
      <c r="F75" s="16" t="str">
        <f>IF(Table_Styles[[#This Row],[Font Family]]&lt;&gt;"",Table_Styles[[#This Row],[Font Family]],IF(Table_Styles[[#This Row],[Font Family Default]]&lt;&gt;"",Table_Styles[[#This Row],[Font Family Default]],""))</f>
        <v/>
      </c>
      <c r="G75" s="51"/>
      <c r="H75" s="38"/>
      <c r="I75" s="16" t="str">
        <f>IF(Table_Styles[[#This Row],[Font Size]]&lt;&gt;"",Table_Styles[[#This Row],[Font Size]],IF(Table_Styles[[#This Row],[Font Size Default]]&lt;&gt;"",Table_Styles[[#This Row],[Font Size Default]],""))</f>
        <v/>
      </c>
      <c r="J75" s="51"/>
      <c r="K75" s="36"/>
      <c r="L75" s="16" t="str">
        <f>IF(Table_Styles[[#This Row],[Font Weight]]&lt;&gt;"",Table_Styles[[#This Row],[Font Weight]],IF(Table_Styles[[#This Row],[Font Weight Default]]&lt;&gt;"",Table_Styles[[#This Row],[Font Weight Default]],""))</f>
        <v/>
      </c>
      <c r="M75" s="51"/>
      <c r="N75" s="36"/>
      <c r="O75" s="16" t="str">
        <f>IF(Table_Styles[[#This Row],[Colour]]&lt;&gt;"",Table_Styles[[#This Row],[Colour]],IF(Table_Styles[[#This Row],[Colour Default]]&lt;&gt;"",Table_Styles[[#This Row],[Colour Default]],""))</f>
        <v/>
      </c>
      <c r="P75" s="16" t="str">
        <f>Colour_Background_2</f>
        <v>#f5f8fc</v>
      </c>
      <c r="Q75" s="36" t="str">
        <f>Colour_Background_1</f>
        <v>#FFFFFF</v>
      </c>
      <c r="R75" s="16" t="str">
        <f>IF(Table_Styles[[#This Row],[Background]]&lt;&gt;"",Table_Styles[[#This Row],[Background]],IF(Table_Styles[[#This Row],[Background Default]]&lt;&gt;"",Table_Styles[[#This Row],[Background Default]],""))</f>
        <v>#f5f8fc</v>
      </c>
      <c r="S75" s="16" t="str">
        <f>"1px solid "&amp;Colour_Borders</f>
        <v>1px solid #c0c8d2</v>
      </c>
      <c r="T75" s="36"/>
      <c r="U75" s="16" t="str">
        <f>IF(Table_Styles[[#This Row],[Border]]&lt;&gt;"",Table_Styles[[#This Row],[Border]],IF(Table_Styles[[#This Row],[Border Default]]&lt;&gt;"",Table_Styles[[#This Row],[Border Default]],""))</f>
        <v>1px solid #c0c8d2</v>
      </c>
      <c r="V75" s="36"/>
      <c r="W75" s="38"/>
      <c r="X75" s="16" t="str">
        <f>IF(Table_Styles[[#This Row],[Border Radius]]&lt;&gt;"",Table_Styles[[#This Row],[Border Radius]],IF(Table_Styles[[#This Row],[Border Radius Default]]&lt;&gt;"",Table_Styles[[#This Row],[Border Radius Default]],""))</f>
        <v/>
      </c>
      <c r="Y75" s="51"/>
      <c r="Z75" s="93"/>
      <c r="AA75" s="16" t="str">
        <f>IF(Table_Styles[[#This Row],[MT]]&lt;&gt;"",Table_Styles[[#This Row],[MT]],IF(Table_Styles[[#This Row],[MT Default]]&lt;&gt;"",Table_Styles[[#This Row],[MT Default]],""))</f>
        <v/>
      </c>
      <c r="AB75" s="51"/>
      <c r="AC75" s="36"/>
      <c r="AD75" s="16" t="str">
        <f>IF(Table_Styles[[#This Row],[MR]]&lt;&gt;"",Table_Styles[[#This Row],[MR]],IF(Table_Styles[[#This Row],[MR Default]]&lt;&gt;"",Table_Styles[[#This Row],[MR Default]],""))</f>
        <v/>
      </c>
      <c r="AE75" s="51"/>
      <c r="AF75" s="36"/>
      <c r="AG75" s="16" t="str">
        <f>IF(Table_Styles[[#This Row],[MB]]&lt;&gt;"",Table_Styles[[#This Row],[MB]],IF(Table_Styles[[#This Row],[MB Default]]&lt;&gt;"",Table_Styles[[#This Row],[MB Default]],""))</f>
        <v/>
      </c>
      <c r="AH75" s="51"/>
      <c r="AI75" s="38"/>
      <c r="AJ75" s="16" t="str">
        <f>IF(Table_Styles[[#This Row],[ML]]&lt;&gt;"",Table_Styles[[#This Row],[ML]],IF(Table_Styles[[#This Row],[ML Default]]&lt;&gt;"",Table_Styles[[#This Row],[ML Default]],""))</f>
        <v/>
      </c>
      <c r="AK75" s="51"/>
      <c r="AL75" s="36"/>
      <c r="AM75" s="16" t="str">
        <f>IF(Table_Styles[[#This Row],[PT]]&lt;&gt;"",Table_Styles[[#This Row],[PT]],IF(Table_Styles[[#This Row],[PT Default]]&lt;&gt;"",Table_Styles[[#This Row],[PT Default]],""))</f>
        <v/>
      </c>
      <c r="AN75" s="51"/>
      <c r="AO75" s="36"/>
      <c r="AP75" s="16" t="str">
        <f>IF(Table_Styles[[#This Row],[PR]]&lt;&gt;"",Table_Styles[[#This Row],[PR]],IF(Table_Styles[[#This Row],[PR Default]]&lt;&gt;"",Table_Styles[[#This Row],[PR Default]],""))</f>
        <v/>
      </c>
      <c r="AQ75" s="51"/>
      <c r="AR75" s="36"/>
      <c r="AS75" s="16" t="str">
        <f>IF(Table_Styles[[#This Row],[PB]]&lt;&gt;"",Table_Styles[[#This Row],[PB]],IF(Table_Styles[[#This Row],[PB Default]]&lt;&gt;"",Table_Styles[[#This Row],[PB Default]],""))</f>
        <v/>
      </c>
      <c r="AT75" s="51"/>
      <c r="AU75" s="36"/>
      <c r="AV75" s="16" t="str">
        <f>IF(Table_Styles[[#This Row],[PL]]&lt;&gt;"",Table_Styles[[#This Row],[PL]],IF(Table_Styles[[#This Row],[PL Default]]&lt;&gt;"",Table_Styles[[#This Row],[PL Default]],""))</f>
        <v/>
      </c>
      <c r="AW75" s="51"/>
      <c r="AX75" s="36"/>
      <c r="AY75" s="16" t="str">
        <f>IF(Table_Styles[[#This Row],[BT]]&lt;&gt;"",Table_Styles[[#This Row],[BT]],IF(Table_Styles[[#This Row],[BT Default]]&lt;&gt;"",Table_Styles[[#This Row],[BT Default]],""))</f>
        <v/>
      </c>
      <c r="AZ75" s="51"/>
      <c r="BA75" s="36"/>
      <c r="BB75" s="16" t="str">
        <f>IF(Table_Styles[[#This Row],[BR]]&lt;&gt;"",Table_Styles[[#This Row],[BR]],IF(Table_Styles[[#This Row],[BR Default]]&lt;&gt;"",Table_Styles[[#This Row],[BR Default]],""))</f>
        <v/>
      </c>
      <c r="BC75" s="51"/>
      <c r="BD75" s="36"/>
      <c r="BE75" s="16" t="str">
        <f>IF(Table_Styles[[#This Row],[BB]]&lt;&gt;"",Table_Styles[[#This Row],[BB]],IF(Table_Styles[[#This Row],[BB Default]]&lt;&gt;"",Table_Styles[[#This Row],[BB Default]],""))</f>
        <v/>
      </c>
      <c r="BF75" s="51"/>
      <c r="BG75" s="36"/>
      <c r="BH75" s="16" t="str">
        <f>IF(Table_Styles[[#This Row],[BL]]&lt;&gt;"",Table_Styles[[#This Row],[BL]],IF(Table_Styles[[#This Row],[BL Default]]&lt;&gt;"",Table_Styles[[#This Row],[BL Default]],""))</f>
        <v/>
      </c>
      <c r="BI75" s="36"/>
      <c r="BJ75" s="38" t="s">
        <v>811</v>
      </c>
      <c r="BK75" s="16" t="str">
        <f>IF(Table_Styles[[#This Row],[Width]]&lt;&gt;"",Table_Styles[[#This Row],[Width]],IF(Table_Styles[[#This Row],[Width Default]]&lt;&gt;"",Table_Styles[[#This Row],[Width Default]],""))</f>
        <v>17px</v>
      </c>
      <c r="BL75" s="36"/>
      <c r="BM75" s="38" t="s">
        <v>811</v>
      </c>
      <c r="BN75" s="16" t="str">
        <f>IF(Table_Styles[[#This Row],[Height]]&lt;&gt;"",Table_Styles[[#This Row],[Height]],IF(Table_Styles[[#This Row],[Height Default]]&lt;&gt;"",Table_Styles[[#This Row],[Height Default]],""))</f>
        <v>17px</v>
      </c>
      <c r="BO75" s="16"/>
      <c r="BP75" s="16" t="s">
        <v>773</v>
      </c>
      <c r="BQ75" s="16" t="str">
        <f>IF(Table_Styles[[#This Row],[Top]]&lt;&gt;"",Table_Styles[[#This Row],[Top]],IF(Table_Styles[[#This Row],[Top Default]]&lt;&gt;"",Table_Styles[[#This Row],[Top Default]],""))</f>
        <v>2px</v>
      </c>
      <c r="BR75" s="16"/>
      <c r="BS75" s="16"/>
      <c r="BT75" s="16" t="str">
        <f>IF(Table_Styles[[#This Row],[Right]]&lt;&gt;"",Table_Styles[[#This Row],[Right]],IF(Table_Styles[[#This Row],[Right Default]]&lt;&gt;"",Table_Styles[[#This Row],[Right Default]],""))</f>
        <v/>
      </c>
      <c r="BU75" s="16"/>
      <c r="BV75" s="16"/>
      <c r="BW75" s="16" t="str">
        <f>IF(Table_Styles[[#This Row],[Bottom]]&lt;&gt;"",Table_Styles[[#This Row],[Bottom]],IF(Table_Styles[[#This Row],[Bottom Default]]&lt;&gt;"",Table_Styles[[#This Row],[Bottom Default]],""))</f>
        <v/>
      </c>
      <c r="BX75" s="16"/>
      <c r="BY75" s="16"/>
      <c r="BZ75" s="16" t="str">
        <f>IF(Table_Styles[[#This Row],[Left]]&lt;&gt;"",Table_Styles[[#This Row],[Left]],IF(Table_Styles[[#This Row],[Left Default]]&lt;&gt;"",Table_Styles[[#This Row],[Left Default]],""))</f>
        <v/>
      </c>
      <c r="CA75" s="51"/>
      <c r="CB75" s="18" t="str">
        <f>IF(AND(Table_Styles[[#This Row],[Selector]]&lt;&gt;"",Table_Styles[[#This Row],[Font Family Used]]&lt;&gt;"",Table_Styles[[#This Row],[Font Weight Used]]&lt;&gt;""),Table_Styles[[#This Row],[Font Family Used]]&amp;" "&amp;Table_Styles[[#This Row],[Font Weight Used]],"")</f>
        <v/>
      </c>
      <c r="CC75" s="18" t="str">
        <f ca="1">IF(AND(Table_Styles[[#This Row],[Selector]],COUNTIF(OFFSET(CC:CC,0,0,ROW()-1,1),"="&amp;Table_Styles[[#This Row],[Font]])=0),Table_Styles[[#This Row],[Font]],"")</f>
        <v/>
      </c>
      <c r="CD75" s="18" t="str">
        <f ca="1">IF(Table_Styles[[#This Row],[Unique Font]]&lt;&gt;"",
"{""fontFamily"":"""&amp;Table_Styles[[#This Row],[Font Family Used]]&amp;""",""fontWeight"":"&amp;Table_Styles[[#This Row],[Font Weight Used]]&amp;"}","")</f>
        <v/>
      </c>
      <c r="CE7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#f5f8fc;border: 1px solid #c0c8d2;width: 17px;height: 17px;top: 2px</v>
      </c>
      <c r="CF75" s="18" t="str">
        <f>IF(AND(Table_Styles[[#This Row],[Selector]]&lt;&gt;"", Table_Styles[[#This Row],[Config Properties]]&lt;&gt;""),
Table_Styles[[#This Row],[Selector]]&amp;" { "&amp;Table_Styles[[#This Row],[Config Properties]]&amp;" }","")</f>
        <v>formly-field .checkbox input[type=checkbox] ~ .check { background: #f5f8fc;border: 1px solid #c0c8d2;width: 17px;height: 17px;top: 2px }</v>
      </c>
      <c r="CG75" s="18" t="str">
        <f xml:space="preserve">
SUBSTITUTE(SUBSTITUTE(SUBSTITUTE(SUBSTITUTE(SUBSTITUTE(SUBSTITUTE(SUBSTITUTE(SUBSTITUTE(Table_Styles[[#This Row],[Config]],
" {","{"),
"{ ","{"),
" }","}"),
"} ","}"),
" ,",","),
", ",","),
" :",":"),
": ",":")</f>
        <v>formly-field .checkbox input[type=checkbox] ~ .check{background:#f5f8fc;border:1px solid #c0c8d2;width:17px;height:17px;top:2px}</v>
      </c>
    </row>
    <row r="76" spans="2:85" ht="21" customHeight="1">
      <c r="B76" s="18" t="s">
        <v>812</v>
      </c>
      <c r="C76" s="91" t="s">
        <v>813</v>
      </c>
      <c r="D76" s="51"/>
      <c r="E76" s="36"/>
      <c r="F76" s="16" t="str">
        <f>IF(Table_Styles[[#This Row],[Font Family]]&lt;&gt;"",Table_Styles[[#This Row],[Font Family]],IF(Table_Styles[[#This Row],[Font Family Default]]&lt;&gt;"",Table_Styles[[#This Row],[Font Family Default]],""))</f>
        <v/>
      </c>
      <c r="G76" s="51"/>
      <c r="H76" s="38" t="s">
        <v>707</v>
      </c>
      <c r="I76" s="16" t="str">
        <f>IF(Table_Styles[[#This Row],[Font Size]]&lt;&gt;"",Table_Styles[[#This Row],[Font Size]],IF(Table_Styles[[#This Row],[Font Size Default]]&lt;&gt;"",Table_Styles[[#This Row],[Font Size Default]],""))</f>
        <v>13px</v>
      </c>
      <c r="J76" s="51"/>
      <c r="K76" s="36"/>
      <c r="L76" s="16" t="str">
        <f>IF(Table_Styles[[#This Row],[Font Weight]]&lt;&gt;"",Table_Styles[[#This Row],[Font Weight]],IF(Table_Styles[[#This Row],[Font Weight Default]]&lt;&gt;"",Table_Styles[[#This Row],[Font Weight Default]],""))</f>
        <v/>
      </c>
      <c r="M76" s="94" t="str">
        <f>Colour_Foreground_2</f>
        <v>#4e4e4f</v>
      </c>
      <c r="N76" s="93" t="str">
        <f>Colour_Accent_1</f>
        <v>#d6272b</v>
      </c>
      <c r="O76" s="16" t="str">
        <f>IF(Table_Styles[[#This Row],[Colour]]&lt;&gt;"",Table_Styles[[#This Row],[Colour]],IF(Table_Styles[[#This Row],[Colour Default]]&lt;&gt;"",Table_Styles[[#This Row],[Colour Default]],""))</f>
        <v>#4e4e4f</v>
      </c>
      <c r="P76" s="94"/>
      <c r="Q76" s="93"/>
      <c r="R76" s="16" t="str">
        <f>IF(Table_Styles[[#This Row],[Background]]&lt;&gt;"",Table_Styles[[#This Row],[Background]],IF(Table_Styles[[#This Row],[Background Default]]&lt;&gt;"",Table_Styles[[#This Row],[Background Default]],""))</f>
        <v/>
      </c>
      <c r="S76" s="51"/>
      <c r="T76" s="36"/>
      <c r="U76" s="16" t="str">
        <f>IF(Table_Styles[[#This Row],[Border]]&lt;&gt;"",Table_Styles[[#This Row],[Border]],IF(Table_Styles[[#This Row],[Border Default]]&lt;&gt;"",Table_Styles[[#This Row],[Border Default]],""))</f>
        <v/>
      </c>
      <c r="V76" s="36"/>
      <c r="W76" s="38"/>
      <c r="X76" s="16" t="str">
        <f>IF(Table_Styles[[#This Row],[Border Radius]]&lt;&gt;"",Table_Styles[[#This Row],[Border Radius]],IF(Table_Styles[[#This Row],[Border Radius Default]]&lt;&gt;"",Table_Styles[[#This Row],[Border Radius Default]],""))</f>
        <v/>
      </c>
      <c r="Y76" s="38" t="s">
        <v>665</v>
      </c>
      <c r="Z76" s="93" t="s">
        <v>774</v>
      </c>
      <c r="AA76" s="16" t="str">
        <f>IF(Table_Styles[[#This Row],[MT]]&lt;&gt;"",Table_Styles[[#This Row],[MT]],IF(Table_Styles[[#This Row],[MT Default]]&lt;&gt;"",Table_Styles[[#This Row],[MT Default]],""))</f>
        <v>0</v>
      </c>
      <c r="AB76" s="51"/>
      <c r="AC76" s="36"/>
      <c r="AD76" s="16" t="str">
        <f>IF(Table_Styles[[#This Row],[MR]]&lt;&gt;"",Table_Styles[[#This Row],[MR]],IF(Table_Styles[[#This Row],[MR Default]]&lt;&gt;"",Table_Styles[[#This Row],[MR Default]],""))</f>
        <v/>
      </c>
      <c r="AE76" s="51"/>
      <c r="AF76" s="36"/>
      <c r="AG76" s="16" t="str">
        <f>IF(Table_Styles[[#This Row],[MB]]&lt;&gt;"",Table_Styles[[#This Row],[MB]],IF(Table_Styles[[#This Row],[MB Default]]&lt;&gt;"",Table_Styles[[#This Row],[MB Default]],""))</f>
        <v/>
      </c>
      <c r="AH76" s="38" t="s">
        <v>774</v>
      </c>
      <c r="AI76" s="38" t="s">
        <v>773</v>
      </c>
      <c r="AJ76" s="16" t="str">
        <f>IF(Table_Styles[[#This Row],[ML]]&lt;&gt;"",Table_Styles[[#This Row],[ML]],IF(Table_Styles[[#This Row],[ML Default]]&lt;&gt;"",Table_Styles[[#This Row],[ML Default]],""))</f>
        <v>1px</v>
      </c>
      <c r="AK76" s="51"/>
      <c r="AL76" s="36"/>
      <c r="AM76" s="16" t="str">
        <f>IF(Table_Styles[[#This Row],[PT]]&lt;&gt;"",Table_Styles[[#This Row],[PT]],IF(Table_Styles[[#This Row],[PT Default]]&lt;&gt;"",Table_Styles[[#This Row],[PT Default]],""))</f>
        <v/>
      </c>
      <c r="AN76" s="51"/>
      <c r="AO76" s="36"/>
      <c r="AP76" s="16" t="str">
        <f>IF(Table_Styles[[#This Row],[PR]]&lt;&gt;"",Table_Styles[[#This Row],[PR]],IF(Table_Styles[[#This Row],[PR Default]]&lt;&gt;"",Table_Styles[[#This Row],[PR Default]],""))</f>
        <v/>
      </c>
      <c r="AQ76" s="51"/>
      <c r="AR76" s="36"/>
      <c r="AS76" s="16" t="str">
        <f>IF(Table_Styles[[#This Row],[PB]]&lt;&gt;"",Table_Styles[[#This Row],[PB]],IF(Table_Styles[[#This Row],[PB Default]]&lt;&gt;"",Table_Styles[[#This Row],[PB Default]],""))</f>
        <v/>
      </c>
      <c r="AT76" s="51"/>
      <c r="AU76" s="36"/>
      <c r="AV76" s="16" t="str">
        <f>IF(Table_Styles[[#This Row],[PL]]&lt;&gt;"",Table_Styles[[#This Row],[PL]],IF(Table_Styles[[#This Row],[PL Default]]&lt;&gt;"",Table_Styles[[#This Row],[PL Default]],""))</f>
        <v/>
      </c>
      <c r="AW76" s="51"/>
      <c r="AX76" s="36"/>
      <c r="AY76" s="16" t="str">
        <f>IF(Table_Styles[[#This Row],[BT]]&lt;&gt;"",Table_Styles[[#This Row],[BT]],IF(Table_Styles[[#This Row],[BT Default]]&lt;&gt;"",Table_Styles[[#This Row],[BT Default]],""))</f>
        <v/>
      </c>
      <c r="AZ76" s="51"/>
      <c r="BA76" s="36"/>
      <c r="BB76" s="16" t="str">
        <f>IF(Table_Styles[[#This Row],[BR]]&lt;&gt;"",Table_Styles[[#This Row],[BR]],IF(Table_Styles[[#This Row],[BR Default]]&lt;&gt;"",Table_Styles[[#This Row],[BR Default]],""))</f>
        <v/>
      </c>
      <c r="BC76" s="51"/>
      <c r="BD76" s="36"/>
      <c r="BE76" s="16" t="str">
        <f>IF(Table_Styles[[#This Row],[BB]]&lt;&gt;"",Table_Styles[[#This Row],[BB]],IF(Table_Styles[[#This Row],[BB Default]]&lt;&gt;"",Table_Styles[[#This Row],[BB Default]],""))</f>
        <v/>
      </c>
      <c r="BF76" s="51"/>
      <c r="BG76" s="36"/>
      <c r="BH76" s="16" t="str">
        <f>IF(Table_Styles[[#This Row],[BL]]&lt;&gt;"",Table_Styles[[#This Row],[BL]],IF(Table_Styles[[#This Row],[BL Default]]&lt;&gt;"",Table_Styles[[#This Row],[BL Default]],""))</f>
        <v/>
      </c>
      <c r="BI76" s="36"/>
      <c r="BJ76" s="38"/>
      <c r="BK76" s="16" t="str">
        <f>IF(Table_Styles[[#This Row],[Width]]&lt;&gt;"",Table_Styles[[#This Row],[Width]],IF(Table_Styles[[#This Row],[Width Default]]&lt;&gt;"",Table_Styles[[#This Row],[Width Default]],""))</f>
        <v/>
      </c>
      <c r="BL76" s="36"/>
      <c r="BM76" s="38"/>
      <c r="BN76" s="16" t="str">
        <f>IF(Table_Styles[[#This Row],[Height]]&lt;&gt;"",Table_Styles[[#This Row],[Height]],IF(Table_Styles[[#This Row],[Height Default]]&lt;&gt;"",Table_Styles[[#This Row],[Height Default]],""))</f>
        <v/>
      </c>
      <c r="BO76" s="16"/>
      <c r="BP76" s="16"/>
      <c r="BQ76" s="16" t="str">
        <f>IF(Table_Styles[[#This Row],[Top]]&lt;&gt;"",Table_Styles[[#This Row],[Top]],IF(Table_Styles[[#This Row],[Top Default]]&lt;&gt;"",Table_Styles[[#This Row],[Top Default]],""))</f>
        <v/>
      </c>
      <c r="BR76" s="16"/>
      <c r="BS76" s="16"/>
      <c r="BT76" s="16" t="str">
        <f>IF(Table_Styles[[#This Row],[Right]]&lt;&gt;"",Table_Styles[[#This Row],[Right]],IF(Table_Styles[[#This Row],[Right Default]]&lt;&gt;"",Table_Styles[[#This Row],[Right Default]],""))</f>
        <v/>
      </c>
      <c r="BU76" s="16"/>
      <c r="BV76" s="16"/>
      <c r="BW76" s="16" t="str">
        <f>IF(Table_Styles[[#This Row],[Bottom]]&lt;&gt;"",Table_Styles[[#This Row],[Bottom]],IF(Table_Styles[[#This Row],[Bottom Default]]&lt;&gt;"",Table_Styles[[#This Row],[Bottom Default]],""))</f>
        <v/>
      </c>
      <c r="BX76" s="16"/>
      <c r="BY76" s="16"/>
      <c r="BZ76" s="16" t="str">
        <f>IF(Table_Styles[[#This Row],[Left]]&lt;&gt;"",Table_Styles[[#This Row],[Left]],IF(Table_Styles[[#This Row],[Left Default]]&lt;&gt;"",Table_Styles[[#This Row],[Left Default]],""))</f>
        <v/>
      </c>
      <c r="CA76" s="51"/>
      <c r="CB76" s="18" t="str">
        <f>IF(AND(Table_Styles[[#This Row],[Selector]]&lt;&gt;"",Table_Styles[[#This Row],[Font Family Used]]&lt;&gt;"",Table_Styles[[#This Row],[Font Weight Used]]&lt;&gt;""),Table_Styles[[#This Row],[Font Family Used]]&amp;" "&amp;Table_Styles[[#This Row],[Font Weight Used]],"")</f>
        <v/>
      </c>
      <c r="CC76" s="18" t="str">
        <f ca="1">IF(AND(Table_Styles[[#This Row],[Selector]],COUNTIF(OFFSET(CC:CC,0,0,ROW()-1,1),"="&amp;Table_Styles[[#This Row],[Font]])=0),Table_Styles[[#This Row],[Font]],"")</f>
        <v/>
      </c>
      <c r="CD76" s="18" t="str">
        <f ca="1">IF(Table_Styles[[#This Row],[Unique Font]]&lt;&gt;"",
"{""fontFamily"":"""&amp;Table_Styles[[#This Row],[Font Family Used]]&amp;""",""fontWeight"":"&amp;Table_Styles[[#This Row],[Font Weight Used]]&amp;"}","")</f>
        <v/>
      </c>
      <c r="CE7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13px;color: #4e4e4f;margin-top: 0;margin-left: 1px</v>
      </c>
      <c r="CF76" s="18" t="str">
        <f>IF(AND(Table_Styles[[#This Row],[Selector]]&lt;&gt;"", Table_Styles[[#This Row],[Config Properties]]&lt;&gt;""),
Table_Styles[[#This Row],[Selector]]&amp;" { "&amp;Table_Styles[[#This Row],[Config Properties]]&amp;" }","")</f>
        <v>formly-field .checkbox input[type=checkbox] ~ .check .inside { font-size: 13px;color: #4e4e4f;margin-top: 0;margin-left: 1px }</v>
      </c>
      <c r="CG76" s="18" t="str">
        <f xml:space="preserve">
SUBSTITUTE(SUBSTITUTE(SUBSTITUTE(SUBSTITUTE(SUBSTITUTE(SUBSTITUTE(SUBSTITUTE(SUBSTITUTE(Table_Styles[[#This Row],[Config]],
" {","{"),
"{ ","{"),
" }","}"),
"} ","}"),
" ,",","),
", ",","),
" :",":"),
": ",":")</f>
        <v>formly-field .checkbox input[type=checkbox] ~ .check .inside{font-size:13px;color:#4e4e4f;margin-top:0;margin-left:1px}</v>
      </c>
    </row>
    <row r="77" spans="2:85" ht="21" customHeight="1" thickBot="1">
      <c r="B77" s="56" t="s">
        <v>31</v>
      </c>
      <c r="C77" s="56"/>
      <c r="D77" s="64"/>
      <c r="E77" s="64"/>
      <c r="F77" s="56" t="str">
        <f>IF(Table_Styles[[#This Row],[Font Family]]&lt;&gt;"",Table_Styles[[#This Row],[Font Family]],IF(Table_Styles[[#This Row],[Font Family Default]]&lt;&gt;"",Table_Styles[[#This Row],[Font Family Default]],""))</f>
        <v/>
      </c>
      <c r="G77" s="64"/>
      <c r="H77" s="64"/>
      <c r="I77" s="56" t="str">
        <f>IF(Table_Styles[[#This Row],[Font Size]]&lt;&gt;"",Table_Styles[[#This Row],[Font Size]],IF(Table_Styles[[#This Row],[Font Size Default]]&lt;&gt;"",Table_Styles[[#This Row],[Font Size Default]],""))</f>
        <v/>
      </c>
      <c r="J77" s="64"/>
      <c r="K77" s="64"/>
      <c r="L77" s="56" t="str">
        <f>IF(Table_Styles[[#This Row],[Font Weight]]&lt;&gt;"",Table_Styles[[#This Row],[Font Weight]],IF(Table_Styles[[#This Row],[Font Weight Default]]&lt;&gt;"",Table_Styles[[#This Row],[Font Weight Default]],""))</f>
        <v/>
      </c>
      <c r="M77" s="64"/>
      <c r="N77" s="64"/>
      <c r="O77" s="56" t="str">
        <f>IF(Table_Styles[[#This Row],[Colour]]&lt;&gt;"",Table_Styles[[#This Row],[Colour]],IF(Table_Styles[[#This Row],[Colour Default]]&lt;&gt;"",Table_Styles[[#This Row],[Colour Default]],""))</f>
        <v/>
      </c>
      <c r="P77" s="64"/>
      <c r="Q77" s="64"/>
      <c r="R77" s="56" t="str">
        <f>IF(Table_Styles[[#This Row],[Background]]&lt;&gt;"",Table_Styles[[#This Row],[Background]],IF(Table_Styles[[#This Row],[Background Default]]&lt;&gt;"",Table_Styles[[#This Row],[Background Default]],""))</f>
        <v/>
      </c>
      <c r="S77" s="64"/>
      <c r="T77" s="64"/>
      <c r="U77" s="56" t="str">
        <f>IF(Table_Styles[[#This Row],[Border]]&lt;&gt;"",Table_Styles[[#This Row],[Border]],IF(Table_Styles[[#This Row],[Border Default]]&lt;&gt;"",Table_Styles[[#This Row],[Border Default]],""))</f>
        <v/>
      </c>
      <c r="V77" s="64"/>
      <c r="W77" s="64"/>
      <c r="X77" s="56" t="str">
        <f>IF(Table_Styles[[#This Row],[Border Radius]]&lt;&gt;"",Table_Styles[[#This Row],[Border Radius]],IF(Table_Styles[[#This Row],[Border Radius Default]]&lt;&gt;"",Table_Styles[[#This Row],[Border Radius Default]],""))</f>
        <v/>
      </c>
      <c r="Y77" s="64"/>
      <c r="Z77" s="64"/>
      <c r="AA77" s="56" t="str">
        <f>IF(Table_Styles[[#This Row],[MT]]&lt;&gt;"",Table_Styles[[#This Row],[MT]],IF(Table_Styles[[#This Row],[MT Default]]&lt;&gt;"",Table_Styles[[#This Row],[MT Default]],""))</f>
        <v/>
      </c>
      <c r="AB77" s="64"/>
      <c r="AC77" s="64"/>
      <c r="AD77" s="56" t="str">
        <f>IF(Table_Styles[[#This Row],[MR]]&lt;&gt;"",Table_Styles[[#This Row],[MR]],IF(Table_Styles[[#This Row],[MR Default]]&lt;&gt;"",Table_Styles[[#This Row],[MR Default]],""))</f>
        <v/>
      </c>
      <c r="AE77" s="64"/>
      <c r="AF77" s="64"/>
      <c r="AG77" s="56" t="str">
        <f>IF(Table_Styles[[#This Row],[MB]]&lt;&gt;"",Table_Styles[[#This Row],[MB]],IF(Table_Styles[[#This Row],[MB Default]]&lt;&gt;"",Table_Styles[[#This Row],[MB Default]],""))</f>
        <v/>
      </c>
      <c r="AH77" s="64"/>
      <c r="AI77" s="64"/>
      <c r="AJ77" s="56" t="str">
        <f>IF(Table_Styles[[#This Row],[ML]]&lt;&gt;"",Table_Styles[[#This Row],[ML]],IF(Table_Styles[[#This Row],[ML Default]]&lt;&gt;"",Table_Styles[[#This Row],[ML Default]],""))</f>
        <v/>
      </c>
      <c r="AK77" s="64"/>
      <c r="AL77" s="64"/>
      <c r="AM77" s="56" t="str">
        <f>IF(Table_Styles[[#This Row],[PT]]&lt;&gt;"",Table_Styles[[#This Row],[PT]],IF(Table_Styles[[#This Row],[PT Default]]&lt;&gt;"",Table_Styles[[#This Row],[PT Default]],""))</f>
        <v/>
      </c>
      <c r="AN77" s="64"/>
      <c r="AO77" s="64"/>
      <c r="AP77" s="56" t="str">
        <f>IF(Table_Styles[[#This Row],[PR]]&lt;&gt;"",Table_Styles[[#This Row],[PR]],IF(Table_Styles[[#This Row],[PR Default]]&lt;&gt;"",Table_Styles[[#This Row],[PR Default]],""))</f>
        <v/>
      </c>
      <c r="AQ77" s="64"/>
      <c r="AR77" s="64"/>
      <c r="AS77" s="56" t="str">
        <f>IF(Table_Styles[[#This Row],[PB]]&lt;&gt;"",Table_Styles[[#This Row],[PB]],IF(Table_Styles[[#This Row],[PB Default]]&lt;&gt;"",Table_Styles[[#This Row],[PB Default]],""))</f>
        <v/>
      </c>
      <c r="AT77" s="64"/>
      <c r="AU77" s="64"/>
      <c r="AV77" s="56" t="str">
        <f>IF(Table_Styles[[#This Row],[PL]]&lt;&gt;"",Table_Styles[[#This Row],[PL]],IF(Table_Styles[[#This Row],[PL Default]]&lt;&gt;"",Table_Styles[[#This Row],[PL Default]],""))</f>
        <v/>
      </c>
      <c r="AW77" s="64"/>
      <c r="AX77" s="64"/>
      <c r="AY77" s="56" t="str">
        <f>IF(Table_Styles[[#This Row],[BT]]&lt;&gt;"",Table_Styles[[#This Row],[BT]],IF(Table_Styles[[#This Row],[BT Default]]&lt;&gt;"",Table_Styles[[#This Row],[BT Default]],""))</f>
        <v/>
      </c>
      <c r="AZ77" s="64"/>
      <c r="BA77" s="64"/>
      <c r="BB77" s="56" t="str">
        <f>IF(Table_Styles[[#This Row],[BR]]&lt;&gt;"",Table_Styles[[#This Row],[BR]],IF(Table_Styles[[#This Row],[BR Default]]&lt;&gt;"",Table_Styles[[#This Row],[BR Default]],""))</f>
        <v/>
      </c>
      <c r="BC77" s="64"/>
      <c r="BD77" s="64"/>
      <c r="BE77" s="56" t="str">
        <f>IF(Table_Styles[[#This Row],[BB]]&lt;&gt;"",Table_Styles[[#This Row],[BB]],IF(Table_Styles[[#This Row],[BB Default]]&lt;&gt;"",Table_Styles[[#This Row],[BB Default]],""))</f>
        <v/>
      </c>
      <c r="BF77" s="64"/>
      <c r="BG77" s="64"/>
      <c r="BH77" s="56" t="str">
        <f>IF(Table_Styles[[#This Row],[BL]]&lt;&gt;"",Table_Styles[[#This Row],[BL]],IF(Table_Styles[[#This Row],[BL Default]]&lt;&gt;"",Table_Styles[[#This Row],[BL Default]],""))</f>
        <v/>
      </c>
      <c r="BI77" s="64"/>
      <c r="BJ77" s="64"/>
      <c r="BK77" s="56" t="str">
        <f>IF(Table_Styles[[#This Row],[Width]]&lt;&gt;"",Table_Styles[[#This Row],[Width]],IF(Table_Styles[[#This Row],[Width Default]]&lt;&gt;"",Table_Styles[[#This Row],[Width Default]],""))</f>
        <v/>
      </c>
      <c r="BL77" s="64"/>
      <c r="BM77" s="64"/>
      <c r="BN77" s="56" t="str">
        <f>IF(Table_Styles[[#This Row],[Height]]&lt;&gt;"",Table_Styles[[#This Row],[Height]],IF(Table_Styles[[#This Row],[Height Default]]&lt;&gt;"",Table_Styles[[#This Row],[Height Default]],""))</f>
        <v/>
      </c>
      <c r="BO77" s="56"/>
      <c r="BP77" s="56"/>
      <c r="BQ77" s="56" t="str">
        <f>IF(Table_Styles[[#This Row],[Top]]&lt;&gt;"",Table_Styles[[#This Row],[Top]],IF(Table_Styles[[#This Row],[Top Default]]&lt;&gt;"",Table_Styles[[#This Row],[Top Default]],""))</f>
        <v/>
      </c>
      <c r="BR77" s="56"/>
      <c r="BS77" s="56"/>
      <c r="BT77" s="56" t="str">
        <f>IF(Table_Styles[[#This Row],[Right]]&lt;&gt;"",Table_Styles[[#This Row],[Right]],IF(Table_Styles[[#This Row],[Right Default]]&lt;&gt;"",Table_Styles[[#This Row],[Right Default]],""))</f>
        <v/>
      </c>
      <c r="BU77" s="56"/>
      <c r="BV77" s="56"/>
      <c r="BW77" s="56" t="str">
        <f>IF(Table_Styles[[#This Row],[Bottom]]&lt;&gt;"",Table_Styles[[#This Row],[Bottom]],IF(Table_Styles[[#This Row],[Bottom Default]]&lt;&gt;"",Table_Styles[[#This Row],[Bottom Default]],""))</f>
        <v/>
      </c>
      <c r="BX77" s="56"/>
      <c r="BY77" s="56"/>
      <c r="BZ77" s="56" t="str">
        <f>IF(Table_Styles[[#This Row],[Left]]&lt;&gt;"",Table_Styles[[#This Row],[Left]],IF(Table_Styles[[#This Row],[Left Default]]&lt;&gt;"",Table_Styles[[#This Row],[Left Default]],""))</f>
        <v/>
      </c>
      <c r="CA77" s="64"/>
      <c r="CB77" s="56" t="str">
        <f>IF(AND(Table_Styles[[#This Row],[Selector]]&lt;&gt;"",Table_Styles[[#This Row],[Font Family Used]]&lt;&gt;"",Table_Styles[[#This Row],[Font Weight Used]]&lt;&gt;""),Table_Styles[[#This Row],[Font Family Used]]&amp;" "&amp;Table_Styles[[#This Row],[Font Weight Used]],"")</f>
        <v/>
      </c>
      <c r="CC77" s="56" t="str">
        <f ca="1">IF(AND(Table_Styles[[#This Row],[Selector]],COUNTIF(OFFSET(CC:CC,0,0,ROW()-1,1),"="&amp;Table_Styles[[#This Row],[Font]])=0),Table_Styles[[#This Row],[Font]],"")</f>
        <v/>
      </c>
      <c r="CD77" s="56" t="str">
        <f ca="1">IF(Table_Styles[[#This Row],[Unique Font]]&lt;&gt;"",
"{""fontFamily"":"""&amp;Table_Styles[[#This Row],[Font Family Used]]&amp;""",""fontWeight"":"&amp;Table_Styles[[#This Row],[Font Weight Used]]&amp;"}","")</f>
        <v/>
      </c>
      <c r="CE77"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77" s="56" t="str">
        <f>IF(AND(Table_Styles[[#This Row],[Selector]]&lt;&gt;"", Table_Styles[[#This Row],[Config Properties]]&lt;&gt;""),
Table_Styles[[#This Row],[Selector]]&amp;" { "&amp;Table_Styles[[#This Row],[Config Properties]]&amp;" }","")</f>
        <v/>
      </c>
      <c r="CG77" s="56" t="str">
        <f xml:space="preserve">
SUBSTITUTE(SUBSTITUTE(SUBSTITUTE(SUBSTITUTE(SUBSTITUTE(SUBSTITUTE(SUBSTITUTE(SUBSTITUTE(Table_Styles[[#This Row],[Config]],
" {","{"),
"{ ","{"),
" }","}"),
"} ","}"),
" ,",","),
", ",","),
" :",":"),
": ",":")</f>
        <v/>
      </c>
    </row>
    <row r="78" spans="2:85" ht="21" customHeight="1">
      <c r="B78" s="91" t="s">
        <v>32</v>
      </c>
      <c r="C78" s="91" t="s">
        <v>814</v>
      </c>
      <c r="D78" s="36"/>
      <c r="E78" s="36"/>
      <c r="F78" s="16" t="str">
        <f>IF(Table_Styles[[#This Row],[Font Family]]&lt;&gt;"",Table_Styles[[#This Row],[Font Family]],IF(Table_Styles[[#This Row],[Font Family Default]]&lt;&gt;"",Table_Styles[[#This Row],[Font Family Default]],""))</f>
        <v/>
      </c>
      <c r="G78" s="36"/>
      <c r="H78" s="38" t="s">
        <v>702</v>
      </c>
      <c r="I78" s="16" t="str">
        <f>IF(Table_Styles[[#This Row],[Font Size]]&lt;&gt;"",Table_Styles[[#This Row],[Font Size]],IF(Table_Styles[[#This Row],[Font Size Default]]&lt;&gt;"",Table_Styles[[#This Row],[Font Size Default]],""))</f>
        <v>14px</v>
      </c>
      <c r="J78" s="36"/>
      <c r="K78" s="36"/>
      <c r="L78" s="16" t="str">
        <f>IF(Table_Styles[[#This Row],[Font Weight]]&lt;&gt;"",Table_Styles[[#This Row],[Font Weight]],IF(Table_Styles[[#This Row],[Font Weight Default]]&lt;&gt;"",Table_Styles[[#This Row],[Font Weight Default]],""))</f>
        <v/>
      </c>
      <c r="M78" s="36"/>
      <c r="N78" s="93" t="str">
        <f>Colour_Accent_2</f>
        <v>#d6272b</v>
      </c>
      <c r="O78" s="16" t="str">
        <f>IF(Table_Styles[[#This Row],[Colour]]&lt;&gt;"",Table_Styles[[#This Row],[Colour]],IF(Table_Styles[[#This Row],[Colour Default]]&lt;&gt;"",Table_Styles[[#This Row],[Colour Default]],""))</f>
        <v>#d6272b</v>
      </c>
      <c r="P78" s="36"/>
      <c r="Q78" s="36"/>
      <c r="R78" s="16" t="str">
        <f>IF(Table_Styles[[#This Row],[Background]]&lt;&gt;"",Table_Styles[[#This Row],[Background]],IF(Table_Styles[[#This Row],[Background Default]]&lt;&gt;"",Table_Styles[[#This Row],[Background Default]],""))</f>
        <v/>
      </c>
      <c r="S78" s="36"/>
      <c r="T78" s="38"/>
      <c r="U78" s="16" t="str">
        <f>IF(Table_Styles[[#This Row],[Border]]&lt;&gt;"",Table_Styles[[#This Row],[Border]],IF(Table_Styles[[#This Row],[Border Default]]&lt;&gt;"",Table_Styles[[#This Row],[Border Default]],""))</f>
        <v/>
      </c>
      <c r="V78" s="36"/>
      <c r="W78" s="36"/>
      <c r="X78" s="16" t="str">
        <f>IF(Table_Styles[[#This Row],[Border Radius]]&lt;&gt;"",Table_Styles[[#This Row],[Border Radius]],IF(Table_Styles[[#This Row],[Border Radius Default]]&lt;&gt;"",Table_Styles[[#This Row],[Border Radius Default]],""))</f>
        <v/>
      </c>
      <c r="Y78" s="36"/>
      <c r="Z78" s="36"/>
      <c r="AA78" s="16" t="str">
        <f>IF(Table_Styles[[#This Row],[MT]]&lt;&gt;"",Table_Styles[[#This Row],[MT]],IF(Table_Styles[[#This Row],[MT Default]]&lt;&gt;"",Table_Styles[[#This Row],[MT Default]],""))</f>
        <v/>
      </c>
      <c r="AB78" s="36"/>
      <c r="AC78" s="36"/>
      <c r="AD78" s="16" t="str">
        <f>IF(Table_Styles[[#This Row],[MR]]&lt;&gt;"",Table_Styles[[#This Row],[MR]],IF(Table_Styles[[#This Row],[MR Default]]&lt;&gt;"",Table_Styles[[#This Row],[MR Default]],""))</f>
        <v/>
      </c>
      <c r="AE78" s="36"/>
      <c r="AF78" s="36"/>
      <c r="AG78" s="16" t="str">
        <f>IF(Table_Styles[[#This Row],[MB]]&lt;&gt;"",Table_Styles[[#This Row],[MB]],IF(Table_Styles[[#This Row],[MB Default]]&lt;&gt;"",Table_Styles[[#This Row],[MB Default]],""))</f>
        <v/>
      </c>
      <c r="AH78" s="36"/>
      <c r="AI78" s="93"/>
      <c r="AJ78" s="16" t="str">
        <f>IF(Table_Styles[[#This Row],[ML]]&lt;&gt;"",Table_Styles[[#This Row],[ML]],IF(Table_Styles[[#This Row],[ML Default]]&lt;&gt;"",Table_Styles[[#This Row],[ML Default]],""))</f>
        <v/>
      </c>
      <c r="AK78" s="36"/>
      <c r="AL78" s="36"/>
      <c r="AM78" s="16" t="str">
        <f>IF(Table_Styles[[#This Row],[PT]]&lt;&gt;"",Table_Styles[[#This Row],[PT]],IF(Table_Styles[[#This Row],[PT Default]]&lt;&gt;"",Table_Styles[[#This Row],[PT Default]],""))</f>
        <v/>
      </c>
      <c r="AN78" s="36"/>
      <c r="AO78" s="36"/>
      <c r="AP78" s="16" t="str">
        <f>IF(Table_Styles[[#This Row],[PR]]&lt;&gt;"",Table_Styles[[#This Row],[PR]],IF(Table_Styles[[#This Row],[PR Default]]&lt;&gt;"",Table_Styles[[#This Row],[PR Default]],""))</f>
        <v/>
      </c>
      <c r="AQ78" s="36"/>
      <c r="AR78" s="36"/>
      <c r="AS78" s="16" t="str">
        <f>IF(Table_Styles[[#This Row],[PB]]&lt;&gt;"",Table_Styles[[#This Row],[PB]],IF(Table_Styles[[#This Row],[PB Default]]&lt;&gt;"",Table_Styles[[#This Row],[PB Default]],""))</f>
        <v/>
      </c>
      <c r="AT78" s="36"/>
      <c r="AU78" s="36"/>
      <c r="AV78" s="16" t="str">
        <f>IF(Table_Styles[[#This Row],[PL]]&lt;&gt;"",Table_Styles[[#This Row],[PL]],IF(Table_Styles[[#This Row],[PL Default]]&lt;&gt;"",Table_Styles[[#This Row],[PL Default]],""))</f>
        <v/>
      </c>
      <c r="AW78" s="36"/>
      <c r="AX78" s="36"/>
      <c r="AY78" s="16" t="str">
        <f>IF(Table_Styles[[#This Row],[BT]]&lt;&gt;"",Table_Styles[[#This Row],[BT]],IF(Table_Styles[[#This Row],[BT Default]]&lt;&gt;"",Table_Styles[[#This Row],[BT Default]],""))</f>
        <v/>
      </c>
      <c r="AZ78" s="36"/>
      <c r="BA78" s="36"/>
      <c r="BB78" s="16" t="str">
        <f>IF(Table_Styles[[#This Row],[BR]]&lt;&gt;"",Table_Styles[[#This Row],[BR]],IF(Table_Styles[[#This Row],[BR Default]]&lt;&gt;"",Table_Styles[[#This Row],[BR Default]],""))</f>
        <v/>
      </c>
      <c r="BC78" s="36"/>
      <c r="BD78" s="36"/>
      <c r="BE78" s="16" t="str">
        <f>IF(Table_Styles[[#This Row],[BB]]&lt;&gt;"",Table_Styles[[#This Row],[BB]],IF(Table_Styles[[#This Row],[BB Default]]&lt;&gt;"",Table_Styles[[#This Row],[BB Default]],""))</f>
        <v/>
      </c>
      <c r="BF78" s="36"/>
      <c r="BG78" s="36"/>
      <c r="BH78" s="16" t="str">
        <f>IF(Table_Styles[[#This Row],[BL]]&lt;&gt;"",Table_Styles[[#This Row],[BL]],IF(Table_Styles[[#This Row],[BL Default]]&lt;&gt;"",Table_Styles[[#This Row],[BL Default]],""))</f>
        <v/>
      </c>
      <c r="BI78" s="36"/>
      <c r="BJ78" s="36"/>
      <c r="BK78" s="16" t="str">
        <f>IF(Table_Styles[[#This Row],[Width]]&lt;&gt;"",Table_Styles[[#This Row],[Width]],IF(Table_Styles[[#This Row],[Width Default]]&lt;&gt;"",Table_Styles[[#This Row],[Width Default]],""))</f>
        <v/>
      </c>
      <c r="BL78" s="36"/>
      <c r="BM78" s="36"/>
      <c r="BN78" s="16" t="str">
        <f>IF(Table_Styles[[#This Row],[Height]]&lt;&gt;"",Table_Styles[[#This Row],[Height]],IF(Table_Styles[[#This Row],[Height Default]]&lt;&gt;"",Table_Styles[[#This Row],[Height Default]],""))</f>
        <v/>
      </c>
      <c r="BO78" s="16"/>
      <c r="BP78" s="16"/>
      <c r="BQ78" s="16" t="str">
        <f>IF(Table_Styles[[#This Row],[Top]]&lt;&gt;"",Table_Styles[[#This Row],[Top]],IF(Table_Styles[[#This Row],[Top Default]]&lt;&gt;"",Table_Styles[[#This Row],[Top Default]],""))</f>
        <v/>
      </c>
      <c r="BR78" s="16"/>
      <c r="BS78" s="16"/>
      <c r="BT78" s="16" t="str">
        <f>IF(Table_Styles[[#This Row],[Right]]&lt;&gt;"",Table_Styles[[#This Row],[Right]],IF(Table_Styles[[#This Row],[Right Default]]&lt;&gt;"",Table_Styles[[#This Row],[Right Default]],""))</f>
        <v/>
      </c>
      <c r="BU78" s="16"/>
      <c r="BV78" s="16"/>
      <c r="BW78" s="16" t="str">
        <f>IF(Table_Styles[[#This Row],[Bottom]]&lt;&gt;"",Table_Styles[[#This Row],[Bottom]],IF(Table_Styles[[#This Row],[Bottom Default]]&lt;&gt;"",Table_Styles[[#This Row],[Bottom Default]],""))</f>
        <v/>
      </c>
      <c r="BX78" s="16"/>
      <c r="BY78" s="16"/>
      <c r="BZ78" s="16" t="str">
        <f>IF(Table_Styles[[#This Row],[Left]]&lt;&gt;"",Table_Styles[[#This Row],[Left]],IF(Table_Styles[[#This Row],[Left Default]]&lt;&gt;"",Table_Styles[[#This Row],[Left Default]],""))</f>
        <v/>
      </c>
      <c r="CA78" s="36"/>
      <c r="CB78" s="18" t="str">
        <f>IF(AND(Table_Styles[[#This Row],[Selector]]&lt;&gt;"",Table_Styles[[#This Row],[Font Family Used]]&lt;&gt;"",Table_Styles[[#This Row],[Font Weight Used]]&lt;&gt;""),Table_Styles[[#This Row],[Font Family Used]]&amp;" "&amp;Table_Styles[[#This Row],[Font Weight Used]],"")</f>
        <v/>
      </c>
      <c r="CC78" s="18" t="str">
        <f ca="1">IF(AND(Table_Styles[[#This Row],[Selector]],COUNTIF(OFFSET(CC:CC,0,0,ROW()-1,1),"="&amp;Table_Styles[[#This Row],[Font]])=0),Table_Styles[[#This Row],[Font]],"")</f>
        <v/>
      </c>
      <c r="CD78" s="18" t="str">
        <f ca="1">IF(Table_Styles[[#This Row],[Unique Font]]&lt;&gt;"",
"{""fontFamily"":"""&amp;Table_Styles[[#This Row],[Font Family Used]]&amp;""",""fontWeight"":"&amp;Table_Styles[[#This Row],[Font Weight Used]]&amp;"}","")</f>
        <v/>
      </c>
      <c r="CE7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14px;color: #d6272b</v>
      </c>
      <c r="CF78" s="18" t="str">
        <f>IF(AND(Table_Styles[[#This Row],[Selector]]&lt;&gt;"", Table_Styles[[#This Row],[Config Properties]]&lt;&gt;""),
Table_Styles[[#This Row],[Selector]]&amp;" { "&amp;Table_Styles[[#This Row],[Config Properties]]&amp;" }","")</f>
        <v>.tooltip-icon { font-size: 14px;color: #d6272b }</v>
      </c>
      <c r="CG78" s="18" t="str">
        <f xml:space="preserve">
SUBSTITUTE(SUBSTITUTE(SUBSTITUTE(SUBSTITUTE(SUBSTITUTE(SUBSTITUTE(SUBSTITUTE(SUBSTITUTE(Table_Styles[[#This Row],[Config]],
" {","{"),
"{ ","{"),
" }","}"),
"} ","}"),
" ,",","),
", ",","),
" :",":"),
": ",":")</f>
        <v>.tooltip-icon{font-size:14px;color:#d6272b}</v>
      </c>
    </row>
    <row r="79" spans="2:85" ht="21" customHeight="1">
      <c r="B79" s="91" t="s">
        <v>784</v>
      </c>
      <c r="C79" s="91" t="s">
        <v>815</v>
      </c>
      <c r="D79" s="36"/>
      <c r="E79" s="36"/>
      <c r="F79" s="16" t="str">
        <f>IF(Table_Styles[[#This Row],[Font Family]]&lt;&gt;"",Table_Styles[[#This Row],[Font Family]],IF(Table_Styles[[#This Row],[Font Family Default]]&lt;&gt;"",Table_Styles[[#This Row],[Font Family Default]],""))</f>
        <v/>
      </c>
      <c r="G79" s="36"/>
      <c r="H79" s="38"/>
      <c r="I79" s="16" t="str">
        <f>IF(Table_Styles[[#This Row],[Font Size]]&lt;&gt;"",Table_Styles[[#This Row],[Font Size]],IF(Table_Styles[[#This Row],[Font Size Default]]&lt;&gt;"",Table_Styles[[#This Row],[Font Size Default]],""))</f>
        <v/>
      </c>
      <c r="J79" s="36"/>
      <c r="K79" s="36"/>
      <c r="L79" s="16" t="str">
        <f>IF(Table_Styles[[#This Row],[Font Weight]]&lt;&gt;"",Table_Styles[[#This Row],[Font Weight]],IF(Table_Styles[[#This Row],[Font Weight Default]]&lt;&gt;"",Table_Styles[[#This Row],[Font Weight Default]],""))</f>
        <v/>
      </c>
      <c r="M79" s="36"/>
      <c r="N79" s="36"/>
      <c r="O79" s="16" t="str">
        <f>IF(Table_Styles[[#This Row],[Colour]]&lt;&gt;"",Table_Styles[[#This Row],[Colour]],IF(Table_Styles[[#This Row],[Colour Default]]&lt;&gt;"",Table_Styles[[#This Row],[Colour Default]],""))</f>
        <v/>
      </c>
      <c r="P79" s="36"/>
      <c r="Q79" s="36" t="str">
        <f>Colour_Background_1</f>
        <v>#FFFFFF</v>
      </c>
      <c r="R79" s="16" t="str">
        <f>IF(Table_Styles[[#This Row],[Background]]&lt;&gt;"",Table_Styles[[#This Row],[Background]],IF(Table_Styles[[#This Row],[Background Default]]&lt;&gt;"",Table_Styles[[#This Row],[Background Default]],""))</f>
        <v>#FFFFFF</v>
      </c>
      <c r="S79" s="36"/>
      <c r="T79" s="36" t="s">
        <v>710</v>
      </c>
      <c r="U79" s="16" t="str">
        <f>IF(Table_Styles[[#This Row],[Border]]&lt;&gt;"",Table_Styles[[#This Row],[Border]],IF(Table_Styles[[#This Row],[Border Default]]&lt;&gt;"",Table_Styles[[#This Row],[Border Default]],""))</f>
        <v>none</v>
      </c>
      <c r="V79" s="36"/>
      <c r="W79" s="36" t="str">
        <f>Settings_Styling_Other_Default_Border_Radius</f>
        <v>3px</v>
      </c>
      <c r="X79" s="16" t="str">
        <f>IF(Table_Styles[[#This Row],[Border Radius]]&lt;&gt;"",Table_Styles[[#This Row],[Border Radius]],IF(Table_Styles[[#This Row],[Border Radius Default]]&lt;&gt;"",Table_Styles[[#This Row],[Border Radius Default]],""))</f>
        <v>3px</v>
      </c>
      <c r="Y79" s="36"/>
      <c r="Z79" s="36"/>
      <c r="AA79" s="16" t="str">
        <f>IF(Table_Styles[[#This Row],[MT]]&lt;&gt;"",Table_Styles[[#This Row],[MT]],IF(Table_Styles[[#This Row],[MT Default]]&lt;&gt;"",Table_Styles[[#This Row],[MT Default]],""))</f>
        <v/>
      </c>
      <c r="AB79" s="36"/>
      <c r="AC79" s="36"/>
      <c r="AD79" s="16" t="str">
        <f>IF(Table_Styles[[#This Row],[MR]]&lt;&gt;"",Table_Styles[[#This Row],[MR]],IF(Table_Styles[[#This Row],[MR Default]]&lt;&gt;"",Table_Styles[[#This Row],[MR Default]],""))</f>
        <v/>
      </c>
      <c r="AE79" s="36"/>
      <c r="AF79" s="36"/>
      <c r="AG79" s="16" t="str">
        <f>IF(Table_Styles[[#This Row],[MB]]&lt;&gt;"",Table_Styles[[#This Row],[MB]],IF(Table_Styles[[#This Row],[MB Default]]&lt;&gt;"",Table_Styles[[#This Row],[MB Default]],""))</f>
        <v/>
      </c>
      <c r="AH79" s="36"/>
      <c r="AI79" s="36"/>
      <c r="AJ79" s="16" t="str">
        <f>IF(Table_Styles[[#This Row],[ML]]&lt;&gt;"",Table_Styles[[#This Row],[ML]],IF(Table_Styles[[#This Row],[ML Default]]&lt;&gt;"",Table_Styles[[#This Row],[ML Default]],""))</f>
        <v/>
      </c>
      <c r="AK79" s="36"/>
      <c r="AL79" s="93" t="s">
        <v>816</v>
      </c>
      <c r="AM79" s="16" t="str">
        <f>IF(Table_Styles[[#This Row],[PT]]&lt;&gt;"",Table_Styles[[#This Row],[PT]],IF(Table_Styles[[#This Row],[PT Default]]&lt;&gt;"",Table_Styles[[#This Row],[PT Default]],""))</f>
        <v>6px</v>
      </c>
      <c r="AN79" s="36"/>
      <c r="AO79" s="93" t="s">
        <v>816</v>
      </c>
      <c r="AP79" s="16" t="str">
        <f>IF(Table_Styles[[#This Row],[PR]]&lt;&gt;"",Table_Styles[[#This Row],[PR]],IF(Table_Styles[[#This Row],[PR Default]]&lt;&gt;"",Table_Styles[[#This Row],[PR Default]],""))</f>
        <v>6px</v>
      </c>
      <c r="AQ79" s="36"/>
      <c r="AR79" s="93" t="s">
        <v>816</v>
      </c>
      <c r="AS79" s="16" t="str">
        <f>IF(Table_Styles[[#This Row],[PB]]&lt;&gt;"",Table_Styles[[#This Row],[PB]],IF(Table_Styles[[#This Row],[PB Default]]&lt;&gt;"",Table_Styles[[#This Row],[PB Default]],""))</f>
        <v>6px</v>
      </c>
      <c r="AT79" s="36"/>
      <c r="AU79" s="93" t="s">
        <v>816</v>
      </c>
      <c r="AV79" s="16" t="str">
        <f>IF(Table_Styles[[#This Row],[PL]]&lt;&gt;"",Table_Styles[[#This Row],[PL]],IF(Table_Styles[[#This Row],[PL Default]]&lt;&gt;"",Table_Styles[[#This Row],[PL Default]],""))</f>
        <v>6px</v>
      </c>
      <c r="AW79" s="36"/>
      <c r="AX79" s="36"/>
      <c r="AY79" s="16" t="str">
        <f>IF(Table_Styles[[#This Row],[BT]]&lt;&gt;"",Table_Styles[[#This Row],[BT]],IF(Table_Styles[[#This Row],[BT Default]]&lt;&gt;"",Table_Styles[[#This Row],[BT Default]],""))</f>
        <v/>
      </c>
      <c r="AZ79" s="36"/>
      <c r="BA79" s="36"/>
      <c r="BB79" s="16" t="str">
        <f>IF(Table_Styles[[#This Row],[BR]]&lt;&gt;"",Table_Styles[[#This Row],[BR]],IF(Table_Styles[[#This Row],[BR Default]]&lt;&gt;"",Table_Styles[[#This Row],[BR Default]],""))</f>
        <v/>
      </c>
      <c r="BC79" s="36"/>
      <c r="BD79" s="36"/>
      <c r="BE79" s="16" t="str">
        <f>IF(Table_Styles[[#This Row],[BB]]&lt;&gt;"",Table_Styles[[#This Row],[BB]],IF(Table_Styles[[#This Row],[BB Default]]&lt;&gt;"",Table_Styles[[#This Row],[BB Default]],""))</f>
        <v/>
      </c>
      <c r="BF79" s="36"/>
      <c r="BG79" s="36"/>
      <c r="BH79" s="16" t="str">
        <f>IF(Table_Styles[[#This Row],[BL]]&lt;&gt;"",Table_Styles[[#This Row],[BL]],IF(Table_Styles[[#This Row],[BL Default]]&lt;&gt;"",Table_Styles[[#This Row],[BL Default]],""))</f>
        <v/>
      </c>
      <c r="BI79" s="36"/>
      <c r="BJ79" s="36"/>
      <c r="BK79" s="16" t="str">
        <f>IF(Table_Styles[[#This Row],[Width]]&lt;&gt;"",Table_Styles[[#This Row],[Width]],IF(Table_Styles[[#This Row],[Width Default]]&lt;&gt;"",Table_Styles[[#This Row],[Width Default]],""))</f>
        <v/>
      </c>
      <c r="BL79" s="36"/>
      <c r="BM79" s="36"/>
      <c r="BN79" s="16" t="str">
        <f>IF(Table_Styles[[#This Row],[Height]]&lt;&gt;"",Table_Styles[[#This Row],[Height]],IF(Table_Styles[[#This Row],[Height Default]]&lt;&gt;"",Table_Styles[[#This Row],[Height Default]],""))</f>
        <v/>
      </c>
      <c r="BO79" s="16"/>
      <c r="BP79" s="16"/>
      <c r="BQ79" s="16" t="str">
        <f>IF(Table_Styles[[#This Row],[Top]]&lt;&gt;"",Table_Styles[[#This Row],[Top]],IF(Table_Styles[[#This Row],[Top Default]]&lt;&gt;"",Table_Styles[[#This Row],[Top Default]],""))</f>
        <v/>
      </c>
      <c r="BR79" s="16"/>
      <c r="BS79" s="16"/>
      <c r="BT79" s="16" t="str">
        <f>IF(Table_Styles[[#This Row],[Right]]&lt;&gt;"",Table_Styles[[#This Row],[Right]],IF(Table_Styles[[#This Row],[Right Default]]&lt;&gt;"",Table_Styles[[#This Row],[Right Default]],""))</f>
        <v/>
      </c>
      <c r="BU79" s="16"/>
      <c r="BV79" s="16"/>
      <c r="BW79" s="16" t="str">
        <f>IF(Table_Styles[[#This Row],[Bottom]]&lt;&gt;"",Table_Styles[[#This Row],[Bottom]],IF(Table_Styles[[#This Row],[Bottom Default]]&lt;&gt;"",Table_Styles[[#This Row],[Bottom Default]],""))</f>
        <v/>
      </c>
      <c r="BX79" s="16"/>
      <c r="BY79" s="16"/>
      <c r="BZ79" s="16" t="str">
        <f>IF(Table_Styles[[#This Row],[Left]]&lt;&gt;"",Table_Styles[[#This Row],[Left]],IF(Table_Styles[[#This Row],[Left Default]]&lt;&gt;"",Table_Styles[[#This Row],[Left Default]],""))</f>
        <v/>
      </c>
      <c r="CA79" s="36" t="s">
        <v>817</v>
      </c>
      <c r="CB79" s="18" t="str">
        <f>IF(AND(Table_Styles[[#This Row],[Selector]]&lt;&gt;"",Table_Styles[[#This Row],[Font Family Used]]&lt;&gt;"",Table_Styles[[#This Row],[Font Weight Used]]&lt;&gt;""),Table_Styles[[#This Row],[Font Family Used]]&amp;" "&amp;Table_Styles[[#This Row],[Font Weight Used]],"")</f>
        <v/>
      </c>
      <c r="CC79" s="18" t="str">
        <f ca="1">IF(AND(Table_Styles[[#This Row],[Selector]],COUNTIF(OFFSET(CC:CC,0,0,ROW()-1,1),"="&amp;Table_Styles[[#This Row],[Font]])=0),Table_Styles[[#This Row],[Font]],"")</f>
        <v/>
      </c>
      <c r="CD79" s="18" t="str">
        <f ca="1">IF(Table_Styles[[#This Row],[Unique Font]]&lt;&gt;"",
"{""fontFamily"":"""&amp;Table_Styles[[#This Row],[Font Family Used]]&amp;""",""fontWeight"":"&amp;Table_Styles[[#This Row],[Font Weight Used]]&amp;"}","")</f>
        <v/>
      </c>
      <c r="CE7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#FFFFFF;border: none;border-radius: 3px;padding-top: 6px;padding-right: 6px;padding-bottom: 6px;padding-left: 6px;max-width: 350px</v>
      </c>
      <c r="CF79" s="18" t="str">
        <f>IF(AND(Table_Styles[[#This Row],[Selector]]&lt;&gt;"", Table_Styles[[#This Row],[Config Properties]]&lt;&gt;""),
Table_Styles[[#This Row],[Selector]]&amp;" { "&amp;Table_Styles[[#This Row],[Config Properties]]&amp;" }","")</f>
        <v>.popover { background: #FFFFFF;border: none;border-radius: 3px;padding-top: 6px;padding-right: 6px;padding-bottom: 6px;padding-left: 6px;max-width: 350px }</v>
      </c>
      <c r="CG79" s="18" t="str">
        <f xml:space="preserve">
SUBSTITUTE(SUBSTITUTE(SUBSTITUTE(SUBSTITUTE(SUBSTITUTE(SUBSTITUTE(SUBSTITUTE(SUBSTITUTE(Table_Styles[[#This Row],[Config]],
" {","{"),
"{ ","{"),
" }","}"),
"} ","}"),
" ,",","),
", ",","),
" :",":"),
": ",":")</f>
        <v>.popover{background:#FFFFFF;border:none;border-radius:3px;padding-top:6px;padding-right:6px;padding-bottom:6px;padding-left:6px;max-width:350px}</v>
      </c>
    </row>
    <row r="80" spans="2:85" ht="21" customHeight="1">
      <c r="B80" s="91" t="s">
        <v>2</v>
      </c>
      <c r="C80" s="91" t="s">
        <v>818</v>
      </c>
      <c r="D80" s="36"/>
      <c r="E80" s="36" t="str">
        <f>Settings_Styling_Font_Labels</f>
        <v>Nunito</v>
      </c>
      <c r="F80" s="16" t="str">
        <f>IF(Table_Styles[[#This Row],[Font Family]]&lt;&gt;"",Table_Styles[[#This Row],[Font Family]],IF(Table_Styles[[#This Row],[Font Family Default]]&lt;&gt;"",Table_Styles[[#This Row],[Font Family Default]],""))</f>
        <v>Nunito</v>
      </c>
      <c r="G80" s="36"/>
      <c r="H80" s="38" t="s">
        <v>702</v>
      </c>
      <c r="I80" s="16" t="str">
        <f>IF(Table_Styles[[#This Row],[Font Size]]&lt;&gt;"",Table_Styles[[#This Row],[Font Size]],IF(Table_Styles[[#This Row],[Font Size Default]]&lt;&gt;"",Table_Styles[[#This Row],[Font Size Default]],""))</f>
        <v>14px</v>
      </c>
      <c r="J80" s="36"/>
      <c r="K80" s="36">
        <f>Settings_Styling_Font_Weight_Labels</f>
        <v>700</v>
      </c>
      <c r="L80" s="16">
        <f>IF(Table_Styles[[#This Row],[Font Weight]]&lt;&gt;"",Table_Styles[[#This Row],[Font Weight]],IF(Table_Styles[[#This Row],[Font Weight Default]]&lt;&gt;"",Table_Styles[[#This Row],[Font Weight Default]],""))</f>
        <v>700</v>
      </c>
      <c r="M80" s="36"/>
      <c r="N80" s="36" t="str">
        <f>Colour_Foreground_1</f>
        <v>#1d1c1c</v>
      </c>
      <c r="O80" s="16" t="str">
        <f>IF(Table_Styles[[#This Row],[Colour]]&lt;&gt;"",Table_Styles[[#This Row],[Colour]],IF(Table_Styles[[#This Row],[Colour Default]]&lt;&gt;"",Table_Styles[[#This Row],[Colour Default]],""))</f>
        <v>#1d1c1c</v>
      </c>
      <c r="P80" s="36"/>
      <c r="Q80" s="38" t="str">
        <f>Colour_Background_2</f>
        <v>#f5f8fc</v>
      </c>
      <c r="R80" s="16" t="str">
        <f>IF(Table_Styles[[#This Row],[Background]]&lt;&gt;"",Table_Styles[[#This Row],[Background]],IF(Table_Styles[[#This Row],[Background Default]]&lt;&gt;"",Table_Styles[[#This Row],[Background Default]],""))</f>
        <v>#f5f8fc</v>
      </c>
      <c r="S80" s="36"/>
      <c r="T80" s="38" t="s">
        <v>710</v>
      </c>
      <c r="U80" s="16" t="str">
        <f>IF(Table_Styles[[#This Row],[Border]]&lt;&gt;"",Table_Styles[[#This Row],[Border]],IF(Table_Styles[[#This Row],[Border Default]]&lt;&gt;"",Table_Styles[[#This Row],[Border Default]],""))</f>
        <v>none</v>
      </c>
      <c r="V80" s="36"/>
      <c r="W80" s="36" t="str">
        <f>Settings_Styling_Other_Default_Border_Radius</f>
        <v>3px</v>
      </c>
      <c r="X80" s="16" t="str">
        <f>IF(Table_Styles[[#This Row],[Border Radius]]&lt;&gt;"",Table_Styles[[#This Row],[Border Radius]],IF(Table_Styles[[#This Row],[Border Radius Default]]&lt;&gt;"",Table_Styles[[#This Row],[Border Radius Default]],""))</f>
        <v>3px</v>
      </c>
      <c r="Y80" s="36"/>
      <c r="Z80" s="36"/>
      <c r="AA80" s="16" t="str">
        <f>IF(Table_Styles[[#This Row],[MT]]&lt;&gt;"",Table_Styles[[#This Row],[MT]],IF(Table_Styles[[#This Row],[MT Default]]&lt;&gt;"",Table_Styles[[#This Row],[MT Default]],""))</f>
        <v/>
      </c>
      <c r="AB80" s="36"/>
      <c r="AC80" s="36"/>
      <c r="AD80" s="16" t="str">
        <f>IF(Table_Styles[[#This Row],[MR]]&lt;&gt;"",Table_Styles[[#This Row],[MR]],IF(Table_Styles[[#This Row],[MR Default]]&lt;&gt;"",Table_Styles[[#This Row],[MR Default]],""))</f>
        <v/>
      </c>
      <c r="AE80" s="36"/>
      <c r="AF80" s="36"/>
      <c r="AG80" s="16" t="str">
        <f>IF(Table_Styles[[#This Row],[MB]]&lt;&gt;"",Table_Styles[[#This Row],[MB]],IF(Table_Styles[[#This Row],[MB Default]]&lt;&gt;"",Table_Styles[[#This Row],[MB Default]],""))</f>
        <v/>
      </c>
      <c r="AH80" s="36"/>
      <c r="AI80" s="36"/>
      <c r="AJ80" s="16" t="str">
        <f>IF(Table_Styles[[#This Row],[ML]]&lt;&gt;"",Table_Styles[[#This Row],[ML]],IF(Table_Styles[[#This Row],[ML Default]]&lt;&gt;"",Table_Styles[[#This Row],[ML Default]],""))</f>
        <v/>
      </c>
      <c r="AK80" s="36"/>
      <c r="AL80" s="93" t="s">
        <v>689</v>
      </c>
      <c r="AM80" s="16" t="str">
        <f>IF(Table_Styles[[#This Row],[PT]]&lt;&gt;"",Table_Styles[[#This Row],[PT]],IF(Table_Styles[[#This Row],[PT Default]]&lt;&gt;"",Table_Styles[[#This Row],[PT Default]],""))</f>
        <v>10px</v>
      </c>
      <c r="AN80" s="36"/>
      <c r="AO80" s="93" t="s">
        <v>689</v>
      </c>
      <c r="AP80" s="16" t="str">
        <f>IF(Table_Styles[[#This Row],[PR]]&lt;&gt;"",Table_Styles[[#This Row],[PR]],IF(Table_Styles[[#This Row],[PR Default]]&lt;&gt;"",Table_Styles[[#This Row],[PR Default]],""))</f>
        <v>10px</v>
      </c>
      <c r="AQ80" s="36"/>
      <c r="AR80" s="93" t="s">
        <v>689</v>
      </c>
      <c r="AS80" s="16" t="str">
        <f>IF(Table_Styles[[#This Row],[PB]]&lt;&gt;"",Table_Styles[[#This Row],[PB]],IF(Table_Styles[[#This Row],[PB Default]]&lt;&gt;"",Table_Styles[[#This Row],[PB Default]],""))</f>
        <v>10px</v>
      </c>
      <c r="AT80" s="36"/>
      <c r="AU80" s="93" t="s">
        <v>689</v>
      </c>
      <c r="AV80" s="16" t="str">
        <f>IF(Table_Styles[[#This Row],[PL]]&lt;&gt;"",Table_Styles[[#This Row],[PL]],IF(Table_Styles[[#This Row],[PL Default]]&lt;&gt;"",Table_Styles[[#This Row],[PL Default]],""))</f>
        <v>10px</v>
      </c>
      <c r="AW80" s="36"/>
      <c r="AX80" s="36"/>
      <c r="AY80" s="16" t="str">
        <f>IF(Table_Styles[[#This Row],[BT]]&lt;&gt;"",Table_Styles[[#This Row],[BT]],IF(Table_Styles[[#This Row],[BT Default]]&lt;&gt;"",Table_Styles[[#This Row],[BT Default]],""))</f>
        <v/>
      </c>
      <c r="AZ80" s="36"/>
      <c r="BA80" s="36"/>
      <c r="BB80" s="16" t="str">
        <f>IF(Table_Styles[[#This Row],[BR]]&lt;&gt;"",Table_Styles[[#This Row],[BR]],IF(Table_Styles[[#This Row],[BR Default]]&lt;&gt;"",Table_Styles[[#This Row],[BR Default]],""))</f>
        <v/>
      </c>
      <c r="BC80" s="36"/>
      <c r="BD80" s="36"/>
      <c r="BE80" s="16" t="str">
        <f>IF(Table_Styles[[#This Row],[BB]]&lt;&gt;"",Table_Styles[[#This Row],[BB]],IF(Table_Styles[[#This Row],[BB Default]]&lt;&gt;"",Table_Styles[[#This Row],[BB Default]],""))</f>
        <v/>
      </c>
      <c r="BF80" s="36"/>
      <c r="BG80" s="36"/>
      <c r="BH80" s="16" t="str">
        <f>IF(Table_Styles[[#This Row],[BL]]&lt;&gt;"",Table_Styles[[#This Row],[BL]],IF(Table_Styles[[#This Row],[BL Default]]&lt;&gt;"",Table_Styles[[#This Row],[BL Default]],""))</f>
        <v/>
      </c>
      <c r="BI80" s="36"/>
      <c r="BJ80" s="36"/>
      <c r="BK80" s="16" t="str">
        <f>IF(Table_Styles[[#This Row],[Width]]&lt;&gt;"",Table_Styles[[#This Row],[Width]],IF(Table_Styles[[#This Row],[Width Default]]&lt;&gt;"",Table_Styles[[#This Row],[Width Default]],""))</f>
        <v/>
      </c>
      <c r="BL80" s="36"/>
      <c r="BM80" s="36"/>
      <c r="BN80" s="16" t="str">
        <f>IF(Table_Styles[[#This Row],[Height]]&lt;&gt;"",Table_Styles[[#This Row],[Height]],IF(Table_Styles[[#This Row],[Height Default]]&lt;&gt;"",Table_Styles[[#This Row],[Height Default]],""))</f>
        <v/>
      </c>
      <c r="BO80" s="16"/>
      <c r="BP80" s="16"/>
      <c r="BQ80" s="16" t="str">
        <f>IF(Table_Styles[[#This Row],[Top]]&lt;&gt;"",Table_Styles[[#This Row],[Top]],IF(Table_Styles[[#This Row],[Top Default]]&lt;&gt;"",Table_Styles[[#This Row],[Top Default]],""))</f>
        <v/>
      </c>
      <c r="BR80" s="16"/>
      <c r="BS80" s="16"/>
      <c r="BT80" s="16" t="str">
        <f>IF(Table_Styles[[#This Row],[Right]]&lt;&gt;"",Table_Styles[[#This Row],[Right]],IF(Table_Styles[[#This Row],[Right Default]]&lt;&gt;"",Table_Styles[[#This Row],[Right Default]],""))</f>
        <v/>
      </c>
      <c r="BU80" s="16"/>
      <c r="BV80" s="16"/>
      <c r="BW80" s="16" t="str">
        <f>IF(Table_Styles[[#This Row],[Bottom]]&lt;&gt;"",Table_Styles[[#This Row],[Bottom]],IF(Table_Styles[[#This Row],[Bottom Default]]&lt;&gt;"",Table_Styles[[#This Row],[Bottom Default]],""))</f>
        <v/>
      </c>
      <c r="BX80" s="16"/>
      <c r="BY80" s="16"/>
      <c r="BZ80" s="16" t="str">
        <f>IF(Table_Styles[[#This Row],[Left]]&lt;&gt;"",Table_Styles[[#This Row],[Left]],IF(Table_Styles[[#This Row],[Left Default]]&lt;&gt;"",Table_Styles[[#This Row],[Left Default]],""))</f>
        <v/>
      </c>
      <c r="CA80" s="36"/>
      <c r="CB80" s="18" t="str">
        <f>IF(AND(Table_Styles[[#This Row],[Selector]]&lt;&gt;"",Table_Styles[[#This Row],[Font Family Used]]&lt;&gt;"",Table_Styles[[#This Row],[Font Weight Used]]&lt;&gt;""),Table_Styles[[#This Row],[Font Family Used]]&amp;" "&amp;Table_Styles[[#This Row],[Font Weight Used]],"")</f>
        <v>Nunito 700</v>
      </c>
      <c r="CC80" s="18" t="str">
        <f ca="1">IF(AND(Table_Styles[[#This Row],[Selector]],COUNTIF(OFFSET(CC:CC,0,0,ROW()-1,1),"="&amp;Table_Styles[[#This Row],[Font]])=0),Table_Styles[[#This Row],[Font]],"")</f>
        <v/>
      </c>
      <c r="CD80" s="18" t="str">
        <f ca="1">IF(Table_Styles[[#This Row],[Unique Font]]&lt;&gt;"",
"{""fontFamily"":"""&amp;Table_Styles[[#This Row],[Font Family Used]]&amp;""",""fontWeight"":"&amp;Table_Styles[[#This Row],[Font Weight Used]]&amp;"}","")</f>
        <v/>
      </c>
      <c r="CE8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700;color: #1d1c1c;background: #f5f8fc;border: none;border-radius: 3px;padding-top: 10px;padding-right: 10px;padding-bottom: 10px;padding-left: 10px</v>
      </c>
      <c r="CF80" s="18" t="str">
        <f>IF(AND(Table_Styles[[#This Row],[Selector]]&lt;&gt;"", Table_Styles[[#This Row],[Config Properties]]&lt;&gt;""),
Table_Styles[[#This Row],[Selector]]&amp;" { "&amp;Table_Styles[[#This Row],[Config Properties]]&amp;" }","")</f>
        <v>.popover-title { font-family: 'Nunito';font-size: 14px;font-weight: 700;color: #1d1c1c;background: #f5f8fc;border: none;border-radius: 3px;padding-top: 10px;padding-right: 10px;padding-bottom: 10px;padding-left: 10px }</v>
      </c>
      <c r="CG80" s="18" t="str">
        <f xml:space="preserve">
SUBSTITUTE(SUBSTITUTE(SUBSTITUTE(SUBSTITUTE(SUBSTITUTE(SUBSTITUTE(SUBSTITUTE(SUBSTITUTE(Table_Styles[[#This Row],[Config]],
" {","{"),
"{ ","{"),
" }","}"),
"} ","}"),
" ,",","),
", ",","),
" :",":"),
": ",":")</f>
        <v>.popover-title{font-family:'Nunito';font-size:14px;font-weight:700;color:#1d1c1c;background:#f5f8fc;border:none;border-radius:3px;padding-top:10px;padding-right:10px;padding-bottom:10px;padding-left:10px}</v>
      </c>
    </row>
    <row r="81" spans="2:85" ht="21" customHeight="1">
      <c r="B81" s="91" t="s">
        <v>662</v>
      </c>
      <c r="C81" s="91" t="s">
        <v>819</v>
      </c>
      <c r="D81" s="36"/>
      <c r="E81" s="36" t="str">
        <f>Settings_Styling_Font_Body_Text</f>
        <v>Nunito</v>
      </c>
      <c r="F81" s="16" t="str">
        <f>IF(Table_Styles[[#This Row],[Font Family]]&lt;&gt;"",Table_Styles[[#This Row],[Font Family]],IF(Table_Styles[[#This Row],[Font Family Default]]&lt;&gt;"",Table_Styles[[#This Row],[Font Family Default]],""))</f>
        <v>Nunito</v>
      </c>
      <c r="G81" s="36"/>
      <c r="H81" s="38" t="s">
        <v>702</v>
      </c>
      <c r="I81" s="16" t="str">
        <f>IF(Table_Styles[[#This Row],[Font Size]]&lt;&gt;"",Table_Styles[[#This Row],[Font Size]],IF(Table_Styles[[#This Row],[Font Size Default]]&lt;&gt;"",Table_Styles[[#This Row],[Font Size Default]],""))</f>
        <v>14px</v>
      </c>
      <c r="J81" s="36"/>
      <c r="K81" s="36">
        <f>Settings_Styling_Font_Weight_Body_Text</f>
        <v>300</v>
      </c>
      <c r="L81" s="16">
        <f>IF(Table_Styles[[#This Row],[Font Weight]]&lt;&gt;"",Table_Styles[[#This Row],[Font Weight]],IF(Table_Styles[[#This Row],[Font Weight Default]]&lt;&gt;"",Table_Styles[[#This Row],[Font Weight Default]],""))</f>
        <v>300</v>
      </c>
      <c r="M81" s="36"/>
      <c r="N81" s="36" t="str">
        <f>Colour_Foreground_1</f>
        <v>#1d1c1c</v>
      </c>
      <c r="O81" s="16" t="str">
        <f>IF(Table_Styles[[#This Row],[Colour]]&lt;&gt;"",Table_Styles[[#This Row],[Colour]],IF(Table_Styles[[#This Row],[Colour Default]]&lt;&gt;"",Table_Styles[[#This Row],[Colour Default]],""))</f>
        <v>#1d1c1c</v>
      </c>
      <c r="P81" s="36"/>
      <c r="Q81" s="36"/>
      <c r="R81" s="16" t="str">
        <f>IF(Table_Styles[[#This Row],[Background]]&lt;&gt;"",Table_Styles[[#This Row],[Background]],IF(Table_Styles[[#This Row],[Background Default]]&lt;&gt;"",Table_Styles[[#This Row],[Background Default]],""))</f>
        <v/>
      </c>
      <c r="S81" s="36"/>
      <c r="T81" s="38"/>
      <c r="U81" s="16" t="str">
        <f>IF(Table_Styles[[#This Row],[Border]]&lt;&gt;"",Table_Styles[[#This Row],[Border]],IF(Table_Styles[[#This Row],[Border Default]]&lt;&gt;"",Table_Styles[[#This Row],[Border Default]],""))</f>
        <v/>
      </c>
      <c r="V81" s="36"/>
      <c r="W81" s="36"/>
      <c r="X81" s="16" t="str">
        <f>IF(Table_Styles[[#This Row],[Border Radius]]&lt;&gt;"",Table_Styles[[#This Row],[Border Radius]],IF(Table_Styles[[#This Row],[Border Radius Default]]&lt;&gt;"",Table_Styles[[#This Row],[Border Radius Default]],""))</f>
        <v/>
      </c>
      <c r="Y81" s="36"/>
      <c r="Z81" s="36"/>
      <c r="AA81" s="16" t="str">
        <f>IF(Table_Styles[[#This Row],[MT]]&lt;&gt;"",Table_Styles[[#This Row],[MT]],IF(Table_Styles[[#This Row],[MT Default]]&lt;&gt;"",Table_Styles[[#This Row],[MT Default]],""))</f>
        <v/>
      </c>
      <c r="AB81" s="36"/>
      <c r="AC81" s="36"/>
      <c r="AD81" s="16" t="str">
        <f>IF(Table_Styles[[#This Row],[MR]]&lt;&gt;"",Table_Styles[[#This Row],[MR]],IF(Table_Styles[[#This Row],[MR Default]]&lt;&gt;"",Table_Styles[[#This Row],[MR Default]],""))</f>
        <v/>
      </c>
      <c r="AE81" s="36"/>
      <c r="AF81" s="36"/>
      <c r="AG81" s="16" t="str">
        <f>IF(Table_Styles[[#This Row],[MB]]&lt;&gt;"",Table_Styles[[#This Row],[MB]],IF(Table_Styles[[#This Row],[MB Default]]&lt;&gt;"",Table_Styles[[#This Row],[MB Default]],""))</f>
        <v/>
      </c>
      <c r="AH81" s="36"/>
      <c r="AI81" s="36"/>
      <c r="AJ81" s="16" t="str">
        <f>IF(Table_Styles[[#This Row],[ML]]&lt;&gt;"",Table_Styles[[#This Row],[ML]],IF(Table_Styles[[#This Row],[ML Default]]&lt;&gt;"",Table_Styles[[#This Row],[ML Default]],""))</f>
        <v/>
      </c>
      <c r="AK81" s="36"/>
      <c r="AL81" s="93" t="s">
        <v>689</v>
      </c>
      <c r="AM81" s="16" t="str">
        <f>IF(Table_Styles[[#This Row],[PT]]&lt;&gt;"",Table_Styles[[#This Row],[PT]],IF(Table_Styles[[#This Row],[PT Default]]&lt;&gt;"",Table_Styles[[#This Row],[PT Default]],""))</f>
        <v>10px</v>
      </c>
      <c r="AN81" s="36"/>
      <c r="AO81" s="93" t="s">
        <v>689</v>
      </c>
      <c r="AP81" s="16" t="str">
        <f>IF(Table_Styles[[#This Row],[PR]]&lt;&gt;"",Table_Styles[[#This Row],[PR]],IF(Table_Styles[[#This Row],[PR Default]]&lt;&gt;"",Table_Styles[[#This Row],[PR Default]],""))</f>
        <v>10px</v>
      </c>
      <c r="AQ81" s="36"/>
      <c r="AR81" s="93" t="s">
        <v>689</v>
      </c>
      <c r="AS81" s="16" t="str">
        <f>IF(Table_Styles[[#This Row],[PB]]&lt;&gt;"",Table_Styles[[#This Row],[PB]],IF(Table_Styles[[#This Row],[PB Default]]&lt;&gt;"",Table_Styles[[#This Row],[PB Default]],""))</f>
        <v>10px</v>
      </c>
      <c r="AT81" s="36"/>
      <c r="AU81" s="93" t="s">
        <v>689</v>
      </c>
      <c r="AV81" s="16" t="str">
        <f>IF(Table_Styles[[#This Row],[PL]]&lt;&gt;"",Table_Styles[[#This Row],[PL]],IF(Table_Styles[[#This Row],[PL Default]]&lt;&gt;"",Table_Styles[[#This Row],[PL Default]],""))</f>
        <v>10px</v>
      </c>
      <c r="AW81" s="36"/>
      <c r="AX81" s="36"/>
      <c r="AY81" s="16" t="str">
        <f>IF(Table_Styles[[#This Row],[BT]]&lt;&gt;"",Table_Styles[[#This Row],[BT]],IF(Table_Styles[[#This Row],[BT Default]]&lt;&gt;"",Table_Styles[[#This Row],[BT Default]],""))</f>
        <v/>
      </c>
      <c r="AZ81" s="36"/>
      <c r="BA81" s="36"/>
      <c r="BB81" s="16" t="str">
        <f>IF(Table_Styles[[#This Row],[BR]]&lt;&gt;"",Table_Styles[[#This Row],[BR]],IF(Table_Styles[[#This Row],[BR Default]]&lt;&gt;"",Table_Styles[[#This Row],[BR Default]],""))</f>
        <v/>
      </c>
      <c r="BC81" s="36"/>
      <c r="BD81" s="36"/>
      <c r="BE81" s="16" t="str">
        <f>IF(Table_Styles[[#This Row],[BB]]&lt;&gt;"",Table_Styles[[#This Row],[BB]],IF(Table_Styles[[#This Row],[BB Default]]&lt;&gt;"",Table_Styles[[#This Row],[BB Default]],""))</f>
        <v/>
      </c>
      <c r="BF81" s="36"/>
      <c r="BG81" s="36"/>
      <c r="BH81" s="16" t="str">
        <f>IF(Table_Styles[[#This Row],[BL]]&lt;&gt;"",Table_Styles[[#This Row],[BL]],IF(Table_Styles[[#This Row],[BL Default]]&lt;&gt;"",Table_Styles[[#This Row],[BL Default]],""))</f>
        <v/>
      </c>
      <c r="BI81" s="36"/>
      <c r="BJ81" s="36"/>
      <c r="BK81" s="16" t="str">
        <f>IF(Table_Styles[[#This Row],[Width]]&lt;&gt;"",Table_Styles[[#This Row],[Width]],IF(Table_Styles[[#This Row],[Width Default]]&lt;&gt;"",Table_Styles[[#This Row],[Width Default]],""))</f>
        <v/>
      </c>
      <c r="BL81" s="36"/>
      <c r="BM81" s="36"/>
      <c r="BN81" s="16" t="str">
        <f>IF(Table_Styles[[#This Row],[Height]]&lt;&gt;"",Table_Styles[[#This Row],[Height]],IF(Table_Styles[[#This Row],[Height Default]]&lt;&gt;"",Table_Styles[[#This Row],[Height Default]],""))</f>
        <v/>
      </c>
      <c r="BO81" s="16"/>
      <c r="BP81" s="16"/>
      <c r="BQ81" s="16" t="str">
        <f>IF(Table_Styles[[#This Row],[Top]]&lt;&gt;"",Table_Styles[[#This Row],[Top]],IF(Table_Styles[[#This Row],[Top Default]]&lt;&gt;"",Table_Styles[[#This Row],[Top Default]],""))</f>
        <v/>
      </c>
      <c r="BR81" s="16"/>
      <c r="BS81" s="16"/>
      <c r="BT81" s="16" t="str">
        <f>IF(Table_Styles[[#This Row],[Right]]&lt;&gt;"",Table_Styles[[#This Row],[Right]],IF(Table_Styles[[#This Row],[Right Default]]&lt;&gt;"",Table_Styles[[#This Row],[Right Default]],""))</f>
        <v/>
      </c>
      <c r="BU81" s="16"/>
      <c r="BV81" s="16"/>
      <c r="BW81" s="16" t="str">
        <f>IF(Table_Styles[[#This Row],[Bottom]]&lt;&gt;"",Table_Styles[[#This Row],[Bottom]],IF(Table_Styles[[#This Row],[Bottom Default]]&lt;&gt;"",Table_Styles[[#This Row],[Bottom Default]],""))</f>
        <v/>
      </c>
      <c r="BX81" s="16"/>
      <c r="BY81" s="16"/>
      <c r="BZ81" s="16" t="str">
        <f>IF(Table_Styles[[#This Row],[Left]]&lt;&gt;"",Table_Styles[[#This Row],[Left]],IF(Table_Styles[[#This Row],[Left Default]]&lt;&gt;"",Table_Styles[[#This Row],[Left Default]],""))</f>
        <v/>
      </c>
      <c r="CA81" s="36"/>
      <c r="CB81" s="18" t="str">
        <f>IF(AND(Table_Styles[[#This Row],[Selector]]&lt;&gt;"",Table_Styles[[#This Row],[Font Family Used]]&lt;&gt;"",Table_Styles[[#This Row],[Font Weight Used]]&lt;&gt;""),Table_Styles[[#This Row],[Font Family Used]]&amp;" "&amp;Table_Styles[[#This Row],[Font Weight Used]],"")</f>
        <v>Nunito 300</v>
      </c>
      <c r="CC81" s="18" t="str">
        <f ca="1">IF(AND(Table_Styles[[#This Row],[Selector]],COUNTIF(OFFSET(CC:CC,0,0,ROW()-1,1),"="&amp;Table_Styles[[#This Row],[Font]])=0),Table_Styles[[#This Row],[Font]],"")</f>
        <v/>
      </c>
      <c r="CD81" s="18" t="str">
        <f ca="1">IF(Table_Styles[[#This Row],[Unique Font]]&lt;&gt;"",
"{""fontFamily"":"""&amp;Table_Styles[[#This Row],[Font Family Used]]&amp;""",""fontWeight"":"&amp;Table_Styles[[#This Row],[Font Weight Used]]&amp;"}","")</f>
        <v/>
      </c>
      <c r="CE8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#1d1c1c;padding-top: 10px;padding-right: 10px;padding-bottom: 10px;padding-left: 10px</v>
      </c>
      <c r="CF81" s="18" t="str">
        <f>IF(AND(Table_Styles[[#This Row],[Selector]]&lt;&gt;"", Table_Styles[[#This Row],[Config Properties]]&lt;&gt;""),
Table_Styles[[#This Row],[Selector]]&amp;" { "&amp;Table_Styles[[#This Row],[Config Properties]]&amp;" }","")</f>
        <v>.popover-content { font-family: 'Nunito';font-size: 14px;font-weight: 300;color: #1d1c1c;padding-top: 10px;padding-right: 10px;padding-bottom: 10px;padding-left: 10px }</v>
      </c>
      <c r="CG81" s="18" t="str">
        <f xml:space="preserve">
SUBSTITUTE(SUBSTITUTE(SUBSTITUTE(SUBSTITUTE(SUBSTITUTE(SUBSTITUTE(SUBSTITUTE(SUBSTITUTE(Table_Styles[[#This Row],[Config]],
" {","{"),
"{ ","{"),
" }","}"),
"} ","}"),
" ,",","),
", ",","),
" :",":"),
": ",":")</f>
        <v>.popover-content{font-family:'Nunito';font-size:14px;font-weight:300;color:#1d1c1c;padding-top:10px;padding-right:10px;padding-bottom:10px;padding-left:10px}</v>
      </c>
    </row>
    <row r="82" spans="2:85" ht="29.25" thickBot="1">
      <c r="B82" s="19" t="s">
        <v>682</v>
      </c>
      <c r="C82" s="19"/>
      <c r="D82" s="35"/>
      <c r="E82" s="35"/>
      <c r="F82" s="19" t="str">
        <f>IF(Table_Styles[[#This Row],[Font Family]]&lt;&gt;"",Table_Styles[[#This Row],[Font Family]],IF(Table_Styles[[#This Row],[Font Family Default]]&lt;&gt;"",Table_Styles[[#This Row],[Font Family Default]],""))</f>
        <v/>
      </c>
      <c r="G82" s="35"/>
      <c r="H82" s="35"/>
      <c r="I82" s="19" t="str">
        <f>IF(Table_Styles[[#This Row],[Font Size]]&lt;&gt;"",Table_Styles[[#This Row],[Font Size]],IF(Table_Styles[[#This Row],[Font Size Default]]&lt;&gt;"",Table_Styles[[#This Row],[Font Size Default]],""))</f>
        <v/>
      </c>
      <c r="J82" s="35"/>
      <c r="K82" s="35"/>
      <c r="L82" s="19" t="str">
        <f>IF(Table_Styles[[#This Row],[Font Weight]]&lt;&gt;"",Table_Styles[[#This Row],[Font Weight]],IF(Table_Styles[[#This Row],[Font Weight Default]]&lt;&gt;"",Table_Styles[[#This Row],[Font Weight Default]],""))</f>
        <v/>
      </c>
      <c r="M82" s="35"/>
      <c r="N82" s="35"/>
      <c r="O82" s="19" t="str">
        <f>IF(Table_Styles[[#This Row],[Colour]]&lt;&gt;"",Table_Styles[[#This Row],[Colour]],IF(Table_Styles[[#This Row],[Colour Default]]&lt;&gt;"",Table_Styles[[#This Row],[Colour Default]],""))</f>
        <v/>
      </c>
      <c r="P82" s="35"/>
      <c r="Q82" s="35"/>
      <c r="R82" s="19" t="str">
        <f>IF(Table_Styles[[#This Row],[Background]]&lt;&gt;"",Table_Styles[[#This Row],[Background]],IF(Table_Styles[[#This Row],[Background Default]]&lt;&gt;"",Table_Styles[[#This Row],[Background Default]],""))</f>
        <v/>
      </c>
      <c r="S82" s="35"/>
      <c r="T82" s="35"/>
      <c r="U82" s="19" t="str">
        <f>IF(Table_Styles[[#This Row],[Border]]&lt;&gt;"",Table_Styles[[#This Row],[Border]],IF(Table_Styles[[#This Row],[Border Default]]&lt;&gt;"",Table_Styles[[#This Row],[Border Default]],""))</f>
        <v/>
      </c>
      <c r="V82" s="35"/>
      <c r="W82" s="35"/>
      <c r="X82" s="19" t="str">
        <f>IF(Table_Styles[[#This Row],[Border Radius]]&lt;&gt;"",Table_Styles[[#This Row],[Border Radius]],IF(Table_Styles[[#This Row],[Border Radius Default]]&lt;&gt;"",Table_Styles[[#This Row],[Border Radius Default]],""))</f>
        <v/>
      </c>
      <c r="Y82" s="35"/>
      <c r="Z82" s="35"/>
      <c r="AA82" s="19" t="str">
        <f>IF(Table_Styles[[#This Row],[MT]]&lt;&gt;"",Table_Styles[[#This Row],[MT]],IF(Table_Styles[[#This Row],[MT Default]]&lt;&gt;"",Table_Styles[[#This Row],[MT Default]],""))</f>
        <v/>
      </c>
      <c r="AB82" s="35"/>
      <c r="AC82" s="35"/>
      <c r="AD82" s="19" t="str">
        <f>IF(Table_Styles[[#This Row],[MR]]&lt;&gt;"",Table_Styles[[#This Row],[MR]],IF(Table_Styles[[#This Row],[MR Default]]&lt;&gt;"",Table_Styles[[#This Row],[MR Default]],""))</f>
        <v/>
      </c>
      <c r="AE82" s="35"/>
      <c r="AF82" s="35"/>
      <c r="AG82" s="19" t="str">
        <f>IF(Table_Styles[[#This Row],[MB]]&lt;&gt;"",Table_Styles[[#This Row],[MB]],IF(Table_Styles[[#This Row],[MB Default]]&lt;&gt;"",Table_Styles[[#This Row],[MB Default]],""))</f>
        <v/>
      </c>
      <c r="AH82" s="35"/>
      <c r="AI82" s="35"/>
      <c r="AJ82" s="19" t="str">
        <f>IF(Table_Styles[[#This Row],[ML]]&lt;&gt;"",Table_Styles[[#This Row],[ML]],IF(Table_Styles[[#This Row],[ML Default]]&lt;&gt;"",Table_Styles[[#This Row],[ML Default]],""))</f>
        <v/>
      </c>
      <c r="AK82" s="35"/>
      <c r="AL82" s="35"/>
      <c r="AM82" s="19" t="str">
        <f>IF(Table_Styles[[#This Row],[PT]]&lt;&gt;"",Table_Styles[[#This Row],[PT]],IF(Table_Styles[[#This Row],[PT Default]]&lt;&gt;"",Table_Styles[[#This Row],[PT Default]],""))</f>
        <v/>
      </c>
      <c r="AN82" s="35"/>
      <c r="AO82" s="35"/>
      <c r="AP82" s="19" t="str">
        <f>IF(Table_Styles[[#This Row],[PR]]&lt;&gt;"",Table_Styles[[#This Row],[PR]],IF(Table_Styles[[#This Row],[PR Default]]&lt;&gt;"",Table_Styles[[#This Row],[PR Default]],""))</f>
        <v/>
      </c>
      <c r="AQ82" s="35"/>
      <c r="AR82" s="35"/>
      <c r="AS82" s="19" t="str">
        <f>IF(Table_Styles[[#This Row],[PB]]&lt;&gt;"",Table_Styles[[#This Row],[PB]],IF(Table_Styles[[#This Row],[PB Default]]&lt;&gt;"",Table_Styles[[#This Row],[PB Default]],""))</f>
        <v/>
      </c>
      <c r="AT82" s="35"/>
      <c r="AU82" s="35"/>
      <c r="AV82" s="19" t="str">
        <f>IF(Table_Styles[[#This Row],[PL]]&lt;&gt;"",Table_Styles[[#This Row],[PL]],IF(Table_Styles[[#This Row],[PL Default]]&lt;&gt;"",Table_Styles[[#This Row],[PL Default]],""))</f>
        <v/>
      </c>
      <c r="AW82" s="35"/>
      <c r="AX82" s="35"/>
      <c r="AY82" s="19" t="str">
        <f>IF(Table_Styles[[#This Row],[BT]]&lt;&gt;"",Table_Styles[[#This Row],[BT]],IF(Table_Styles[[#This Row],[BT Default]]&lt;&gt;"",Table_Styles[[#This Row],[BT Default]],""))</f>
        <v/>
      </c>
      <c r="AZ82" s="35"/>
      <c r="BA82" s="35"/>
      <c r="BB82" s="19" t="str">
        <f>IF(Table_Styles[[#This Row],[BR]]&lt;&gt;"",Table_Styles[[#This Row],[BR]],IF(Table_Styles[[#This Row],[BR Default]]&lt;&gt;"",Table_Styles[[#This Row],[BR Default]],""))</f>
        <v/>
      </c>
      <c r="BC82" s="35"/>
      <c r="BD82" s="35"/>
      <c r="BE82" s="19" t="str">
        <f>IF(Table_Styles[[#This Row],[BB]]&lt;&gt;"",Table_Styles[[#This Row],[BB]],IF(Table_Styles[[#This Row],[BB Default]]&lt;&gt;"",Table_Styles[[#This Row],[BB Default]],""))</f>
        <v/>
      </c>
      <c r="BF82" s="35"/>
      <c r="BG82" s="35"/>
      <c r="BH82" s="19" t="str">
        <f>IF(Table_Styles[[#This Row],[BL]]&lt;&gt;"",Table_Styles[[#This Row],[BL]],IF(Table_Styles[[#This Row],[BL Default]]&lt;&gt;"",Table_Styles[[#This Row],[BL Default]],""))</f>
        <v/>
      </c>
      <c r="BI82" s="35"/>
      <c r="BJ82" s="35"/>
      <c r="BK82" s="19" t="str">
        <f>IF(Table_Styles[[#This Row],[Width]]&lt;&gt;"",Table_Styles[[#This Row],[Width]],IF(Table_Styles[[#This Row],[Width Default]]&lt;&gt;"",Table_Styles[[#This Row],[Width Default]],""))</f>
        <v/>
      </c>
      <c r="BL82" s="35"/>
      <c r="BM82" s="35"/>
      <c r="BN82" s="19" t="str">
        <f>IF(Table_Styles[[#This Row],[Height]]&lt;&gt;"",Table_Styles[[#This Row],[Height]],IF(Table_Styles[[#This Row],[Height Default]]&lt;&gt;"",Table_Styles[[#This Row],[Height Default]],""))</f>
        <v/>
      </c>
      <c r="BO82" s="19"/>
      <c r="BP82" s="19"/>
      <c r="BQ82" s="19" t="str">
        <f>IF(Table_Styles[[#This Row],[Top]]&lt;&gt;"",Table_Styles[[#This Row],[Top]],IF(Table_Styles[[#This Row],[Top Default]]&lt;&gt;"",Table_Styles[[#This Row],[Top Default]],""))</f>
        <v/>
      </c>
      <c r="BR82" s="19"/>
      <c r="BS82" s="19"/>
      <c r="BT82" s="19" t="str">
        <f>IF(Table_Styles[[#This Row],[Right]]&lt;&gt;"",Table_Styles[[#This Row],[Right]],IF(Table_Styles[[#This Row],[Right Default]]&lt;&gt;"",Table_Styles[[#This Row],[Right Default]],""))</f>
        <v/>
      </c>
      <c r="BU82" s="19"/>
      <c r="BV82" s="19"/>
      <c r="BW82" s="19" t="str">
        <f>IF(Table_Styles[[#This Row],[Bottom]]&lt;&gt;"",Table_Styles[[#This Row],[Bottom]],IF(Table_Styles[[#This Row],[Bottom Default]]&lt;&gt;"",Table_Styles[[#This Row],[Bottom Default]],""))</f>
        <v/>
      </c>
      <c r="BX82" s="19"/>
      <c r="BY82" s="19"/>
      <c r="BZ82" s="19" t="str">
        <f>IF(Table_Styles[[#This Row],[Left]]&lt;&gt;"",Table_Styles[[#This Row],[Left]],IF(Table_Styles[[#This Row],[Left Default]]&lt;&gt;"",Table_Styles[[#This Row],[Left Default]],""))</f>
        <v/>
      </c>
      <c r="CA82" s="35"/>
      <c r="CB82" s="19" t="str">
        <f>IF(AND(Table_Styles[[#This Row],[Selector]]&lt;&gt;"",Table_Styles[[#This Row],[Font Family Used]]&lt;&gt;"",Table_Styles[[#This Row],[Font Weight Used]]&lt;&gt;""),Table_Styles[[#This Row],[Font Family Used]]&amp;" "&amp;Table_Styles[[#This Row],[Font Weight Used]],"")</f>
        <v/>
      </c>
      <c r="CC82" s="19" t="str">
        <f ca="1">IF(AND(Table_Styles[[#This Row],[Selector]],COUNTIF(OFFSET(CC:CC,0,0,ROW()-1,1),"="&amp;Table_Styles[[#This Row],[Font]])=0),Table_Styles[[#This Row],[Font]],"")</f>
        <v/>
      </c>
      <c r="CD82" s="19" t="str">
        <f ca="1">IF(Table_Styles[[#This Row],[Unique Font]]&lt;&gt;"",
"{""fontFamily"":"""&amp;Table_Styles[[#This Row],[Font Family Used]]&amp;""",""fontWeight"":"&amp;Table_Styles[[#This Row],[Font Weight Used]]&amp;"}","")</f>
        <v/>
      </c>
      <c r="CE82"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82" s="19" t="str">
        <f>IF(AND(Table_Styles[[#This Row],[Selector]]&lt;&gt;"", Table_Styles[[#This Row],[Config Properties]]&lt;&gt;""),
Table_Styles[[#This Row],[Selector]]&amp;" { "&amp;Table_Styles[[#This Row],[Config Properties]]&amp;" }","")</f>
        <v/>
      </c>
      <c r="CG82" s="19" t="str">
        <f xml:space="preserve">
SUBSTITUTE(SUBSTITUTE(SUBSTITUTE(SUBSTITUTE(SUBSTITUTE(SUBSTITUTE(SUBSTITUTE(SUBSTITUTE(Table_Styles[[#This Row],[Config]],
" {","{"),
"{ ","{"),
" }","}"),
"} ","}"),
" ,",","),
", ",","),
" :",":"),
": ",":")</f>
        <v/>
      </c>
    </row>
    <row r="83" spans="2:85" ht="21" customHeight="1">
      <c r="B83" s="91" t="s">
        <v>820</v>
      </c>
      <c r="C83" s="90" t="s">
        <v>821</v>
      </c>
      <c r="D83" s="7"/>
      <c r="E83" s="7"/>
      <c r="F83" s="7" t="str">
        <f>IF(Table_Styles[[#This Row],[Font Family]]&lt;&gt;"",Table_Styles[[#This Row],[Font Family]],IF(Table_Styles[[#This Row],[Font Family Default]]&lt;&gt;"",Table_Styles[[#This Row],[Font Family Default]],""))</f>
        <v/>
      </c>
      <c r="G83" s="7"/>
      <c r="H83" s="92" t="s">
        <v>701</v>
      </c>
      <c r="I83" s="7" t="str">
        <f>IF(Table_Styles[[#This Row],[Font Size]]&lt;&gt;"",Table_Styles[[#This Row],[Font Size]],IF(Table_Styles[[#This Row],[Font Size Default]]&lt;&gt;"",Table_Styles[[#This Row],[Font Size Default]],""))</f>
        <v>16px</v>
      </c>
      <c r="J83" s="7"/>
      <c r="K83" s="7"/>
      <c r="L83" s="7" t="str">
        <f>IF(Table_Styles[[#This Row],[Font Weight]]&lt;&gt;"",Table_Styles[[#This Row],[Font Weight]],IF(Table_Styles[[#This Row],[Font Weight Default]]&lt;&gt;"",Table_Styles[[#This Row],[Font Weight Default]],""))</f>
        <v/>
      </c>
      <c r="M83" s="7"/>
      <c r="N83" s="7"/>
      <c r="O83" s="7" t="str">
        <f>IF(Table_Styles[[#This Row],[Colour]]&lt;&gt;"",Table_Styles[[#This Row],[Colour]],IF(Table_Styles[[#This Row],[Colour Default]]&lt;&gt;"",Table_Styles[[#This Row],[Colour Default]],""))</f>
        <v/>
      </c>
      <c r="P83" s="7"/>
      <c r="Q83" s="7"/>
      <c r="R83" s="7" t="str">
        <f>IF(Table_Styles[[#This Row],[Background]]&lt;&gt;"",Table_Styles[[#This Row],[Background]],IF(Table_Styles[[#This Row],[Background Default]]&lt;&gt;"",Table_Styles[[#This Row],[Background Default]],""))</f>
        <v/>
      </c>
      <c r="S83" s="7"/>
      <c r="T83" s="7"/>
      <c r="U83" s="7" t="str">
        <f>IF(Table_Styles[[#This Row],[Border]]&lt;&gt;"",Table_Styles[[#This Row],[Border]],IF(Table_Styles[[#This Row],[Border Default]]&lt;&gt;"",Table_Styles[[#This Row],[Border Default]],""))</f>
        <v/>
      </c>
      <c r="V83" s="7"/>
      <c r="W83" s="7"/>
      <c r="X83" s="7" t="str">
        <f>IF(Table_Styles[[#This Row],[Border Radius]]&lt;&gt;"",Table_Styles[[#This Row],[Border Radius]],IF(Table_Styles[[#This Row],[Border Radius Default]]&lt;&gt;"",Table_Styles[[#This Row],[Border Radius Default]],""))</f>
        <v/>
      </c>
      <c r="Y83" s="7"/>
      <c r="Z83" s="100" t="s">
        <v>754</v>
      </c>
      <c r="AA83" s="7" t="str">
        <f>IF(Table_Styles[[#This Row],[MT]]&lt;&gt;"",Table_Styles[[#This Row],[MT]],IF(Table_Styles[[#This Row],[MT Default]]&lt;&gt;"",Table_Styles[[#This Row],[MT Default]],""))</f>
        <v>-4px</v>
      </c>
      <c r="AB83" s="7"/>
      <c r="AC83" s="92" t="s">
        <v>694</v>
      </c>
      <c r="AD83" s="7" t="str">
        <f>IF(Table_Styles[[#This Row],[MR]]&lt;&gt;"",Table_Styles[[#This Row],[MR]],IF(Table_Styles[[#This Row],[MR Default]]&lt;&gt;"",Table_Styles[[#This Row],[MR Default]],""))</f>
        <v>5px</v>
      </c>
      <c r="AE83" s="7"/>
      <c r="AF83" s="7"/>
      <c r="AG83" s="7" t="str">
        <f>IF(Table_Styles[[#This Row],[MB]]&lt;&gt;"",Table_Styles[[#This Row],[MB]],IF(Table_Styles[[#This Row],[MB Default]]&lt;&gt;"",Table_Styles[[#This Row],[MB Default]],""))</f>
        <v/>
      </c>
      <c r="AH83" s="7"/>
      <c r="AI83" s="7"/>
      <c r="AJ83" s="7" t="str">
        <f>IF(Table_Styles[[#This Row],[ML]]&lt;&gt;"",Table_Styles[[#This Row],[ML]],IF(Table_Styles[[#This Row],[ML Default]]&lt;&gt;"",Table_Styles[[#This Row],[ML Default]],""))</f>
        <v/>
      </c>
      <c r="AK83" s="7"/>
      <c r="AL83" s="7"/>
      <c r="AM83" s="7" t="str">
        <f>IF(Table_Styles[[#This Row],[PT]]&lt;&gt;"",Table_Styles[[#This Row],[PT]],IF(Table_Styles[[#This Row],[PT Default]]&lt;&gt;"",Table_Styles[[#This Row],[PT Default]],""))</f>
        <v/>
      </c>
      <c r="AN83" s="7"/>
      <c r="AO83" s="7"/>
      <c r="AP83" s="7" t="str">
        <f>IF(Table_Styles[[#This Row],[PR]]&lt;&gt;"",Table_Styles[[#This Row],[PR]],IF(Table_Styles[[#This Row],[PR Default]]&lt;&gt;"",Table_Styles[[#This Row],[PR Default]],""))</f>
        <v/>
      </c>
      <c r="AQ83" s="7"/>
      <c r="AR83" s="7"/>
      <c r="AS83" s="7" t="str">
        <f>IF(Table_Styles[[#This Row],[PB]]&lt;&gt;"",Table_Styles[[#This Row],[PB]],IF(Table_Styles[[#This Row],[PB Default]]&lt;&gt;"",Table_Styles[[#This Row],[PB Default]],""))</f>
        <v/>
      </c>
      <c r="AT83" s="7"/>
      <c r="AU83" s="7"/>
      <c r="AV83" s="7" t="str">
        <f>IF(Table_Styles[[#This Row],[PL]]&lt;&gt;"",Table_Styles[[#This Row],[PL]],IF(Table_Styles[[#This Row],[PL Default]]&lt;&gt;"",Table_Styles[[#This Row],[PL Default]],""))</f>
        <v/>
      </c>
      <c r="AW83" s="7"/>
      <c r="AX83" s="7"/>
      <c r="AY83" s="7" t="str">
        <f>IF(Table_Styles[[#This Row],[BT]]&lt;&gt;"",Table_Styles[[#This Row],[BT]],IF(Table_Styles[[#This Row],[BT Default]]&lt;&gt;"",Table_Styles[[#This Row],[BT Default]],""))</f>
        <v/>
      </c>
      <c r="AZ83" s="7"/>
      <c r="BA83" s="7"/>
      <c r="BB83" s="7" t="str">
        <f>IF(Table_Styles[[#This Row],[BR]]&lt;&gt;"",Table_Styles[[#This Row],[BR]],IF(Table_Styles[[#This Row],[BR Default]]&lt;&gt;"",Table_Styles[[#This Row],[BR Default]],""))</f>
        <v/>
      </c>
      <c r="BC83" s="7"/>
      <c r="BD83" s="7"/>
      <c r="BE83" s="7" t="str">
        <f>IF(Table_Styles[[#This Row],[BB]]&lt;&gt;"",Table_Styles[[#This Row],[BB]],IF(Table_Styles[[#This Row],[BB Default]]&lt;&gt;"",Table_Styles[[#This Row],[BB Default]],""))</f>
        <v/>
      </c>
      <c r="BF83" s="7"/>
      <c r="BG83" s="7"/>
      <c r="BH83" s="7" t="str">
        <f>IF(Table_Styles[[#This Row],[BL]]&lt;&gt;"",Table_Styles[[#This Row],[BL]],IF(Table_Styles[[#This Row],[BL Default]]&lt;&gt;"",Table_Styles[[#This Row],[BL Default]],""))</f>
        <v/>
      </c>
      <c r="BI83" s="7"/>
      <c r="BJ83" s="7"/>
      <c r="BK83" s="7" t="str">
        <f>IF(Table_Styles[[#This Row],[Width]]&lt;&gt;"",Table_Styles[[#This Row],[Width]],IF(Table_Styles[[#This Row],[Width Default]]&lt;&gt;"",Table_Styles[[#This Row],[Width Default]],""))</f>
        <v/>
      </c>
      <c r="BL83" s="7"/>
      <c r="BM83" s="7"/>
      <c r="BN83" s="7" t="str">
        <f>IF(Table_Styles[[#This Row],[Height]]&lt;&gt;"",Table_Styles[[#This Row],[Height]],IF(Table_Styles[[#This Row],[Height Default]]&lt;&gt;"",Table_Styles[[#This Row],[Height Default]],""))</f>
        <v/>
      </c>
      <c r="BO83" s="7"/>
      <c r="BP83" s="7"/>
      <c r="BQ83" s="7" t="str">
        <f>IF(Table_Styles[[#This Row],[Top]]&lt;&gt;"",Table_Styles[[#This Row],[Top]],IF(Table_Styles[[#This Row],[Top Default]]&lt;&gt;"",Table_Styles[[#This Row],[Top Default]],""))</f>
        <v/>
      </c>
      <c r="BR83" s="7"/>
      <c r="BS83" s="7"/>
      <c r="BT83" s="7" t="str">
        <f>IF(Table_Styles[[#This Row],[Right]]&lt;&gt;"",Table_Styles[[#This Row],[Right]],IF(Table_Styles[[#This Row],[Right Default]]&lt;&gt;"",Table_Styles[[#This Row],[Right Default]],""))</f>
        <v/>
      </c>
      <c r="BU83" s="7"/>
      <c r="BV83" s="7"/>
      <c r="BW83" s="7" t="str">
        <f>IF(Table_Styles[[#This Row],[Bottom]]&lt;&gt;"",Table_Styles[[#This Row],[Bottom]],IF(Table_Styles[[#This Row],[Bottom Default]]&lt;&gt;"",Table_Styles[[#This Row],[Bottom Default]],""))</f>
        <v/>
      </c>
      <c r="BX83" s="7"/>
      <c r="BY83" s="7"/>
      <c r="BZ83" s="7" t="str">
        <f>IF(Table_Styles[[#This Row],[Left]]&lt;&gt;"",Table_Styles[[#This Row],[Left]],IF(Table_Styles[[#This Row],[Left Default]]&lt;&gt;"",Table_Styles[[#This Row],[Left Default]],""))</f>
        <v/>
      </c>
      <c r="CA83" s="7"/>
      <c r="CB83" t="str">
        <f>IF(AND(Table_Styles[[#This Row],[Selector]]&lt;&gt;"",Table_Styles[[#This Row],[Font Family Used]]&lt;&gt;"",Table_Styles[[#This Row],[Font Weight Used]]&lt;&gt;""),Table_Styles[[#This Row],[Font Family Used]]&amp;" "&amp;Table_Styles[[#This Row],[Font Weight Used]],"")</f>
        <v/>
      </c>
      <c r="CC83" t="str">
        <f ca="1">IF(AND(Table_Styles[[#This Row],[Selector]],COUNTIF(OFFSET(CC:CC,0,0,ROW()-1,1),"="&amp;Table_Styles[[#This Row],[Font]])=0),Table_Styles[[#This Row],[Font]],"")</f>
        <v/>
      </c>
      <c r="CD83" t="str">
        <f ca="1">IF(Table_Styles[[#This Row],[Unique Font]]&lt;&gt;"",
"{""fontFamily"":"""&amp;Table_Styles[[#This Row],[Font Family Used]]&amp;""",""fontWeight"":"&amp;Table_Styles[[#This Row],[Font Weight Used]]&amp;"}","")</f>
        <v/>
      </c>
      <c r="CE8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font-size: 16px;margin-top: -4px;margin-right: 5px</v>
      </c>
      <c r="CF83" t="str">
        <f>IF(AND(Table_Styles[[#This Row],[Selector]]&lt;&gt;"", Table_Styles[[#This Row],[Config Properties]]&lt;&gt;""),
Table_Styles[[#This Row],[Selector]]&amp;" { "&amp;Table_Styles[[#This Row],[Config Properties]]&amp;" }","")</f>
        <v>nav .btn-icon { font-size: 16px;margin-top: -4px;margin-right: 5px }</v>
      </c>
      <c r="CG83" t="str">
        <f xml:space="preserve">
SUBSTITUTE(SUBSTITUTE(SUBSTITUTE(SUBSTITUTE(SUBSTITUTE(SUBSTITUTE(SUBSTITUTE(SUBSTITUTE(Table_Styles[[#This Row],[Config]],
" {","{"),
"{ ","{"),
" }","}"),
"} ","}"),
" ,",","),
", ",","),
" :",":"),
": ",":")</f>
        <v>nav .btn-icon{font-size:16px;margin-top:-4px;margin-right:5px}</v>
      </c>
    </row>
    <row r="84" spans="2:85" ht="21" customHeight="1">
      <c r="B84" s="91" t="s">
        <v>822</v>
      </c>
      <c r="C84" s="18" t="s">
        <v>823</v>
      </c>
      <c r="D84" s="36"/>
      <c r="E84" s="36" t="str">
        <f>Settings_Styling_Font_Body_Text</f>
        <v>Nunito</v>
      </c>
      <c r="F84" s="16" t="str">
        <f>IF(Table_Styles[[#This Row],[Font Family]]&lt;&gt;"",Table_Styles[[#This Row],[Font Family]],IF(Table_Styles[[#This Row],[Font Family Default]]&lt;&gt;"",Table_Styles[[#This Row],[Font Family Default]],""))</f>
        <v>Nunito</v>
      </c>
      <c r="G84" s="36"/>
      <c r="H84" s="93" t="s">
        <v>702</v>
      </c>
      <c r="I84" s="16" t="str">
        <f>IF(Table_Styles[[#This Row],[Font Size]]&lt;&gt;"",Table_Styles[[#This Row],[Font Size]],IF(Table_Styles[[#This Row],[Font Size Default]]&lt;&gt;"",Table_Styles[[#This Row],[Font Size Default]],""))</f>
        <v>14px</v>
      </c>
      <c r="J84" s="36"/>
      <c r="K84" s="36">
        <f>Settings_Styling_Font_Weight_Body_Text</f>
        <v>300</v>
      </c>
      <c r="L84" s="16">
        <f>IF(Table_Styles[[#This Row],[Font Weight]]&lt;&gt;"",Table_Styles[[#This Row],[Font Weight]],IF(Table_Styles[[#This Row],[Font Weight Default]]&lt;&gt;"",Table_Styles[[#This Row],[Font Weight Default]],""))</f>
        <v>300</v>
      </c>
      <c r="M84" s="36"/>
      <c r="N84" s="36"/>
      <c r="O84" s="16" t="str">
        <f>IF(Table_Styles[[#This Row],[Colour]]&lt;&gt;"",Table_Styles[[#This Row],[Colour]],IF(Table_Styles[[#This Row],[Colour Default]]&lt;&gt;"",Table_Styles[[#This Row],[Colour Default]],""))</f>
        <v/>
      </c>
      <c r="P84" s="36"/>
      <c r="Q84" s="36"/>
      <c r="R84" s="16" t="str">
        <f>IF(Table_Styles[[#This Row],[Background]]&lt;&gt;"",Table_Styles[[#This Row],[Background]],IF(Table_Styles[[#This Row],[Background Default]]&lt;&gt;"",Table_Styles[[#This Row],[Background Default]],""))</f>
        <v/>
      </c>
      <c r="S84" s="36"/>
      <c r="T84" s="36"/>
      <c r="U84" s="16" t="str">
        <f>IF(Table_Styles[[#This Row],[Border]]&lt;&gt;"",Table_Styles[[#This Row],[Border]],IF(Table_Styles[[#This Row],[Border Default]]&lt;&gt;"",Table_Styles[[#This Row],[Border Default]],""))</f>
        <v/>
      </c>
      <c r="V84" s="36"/>
      <c r="W84" s="36" t="str">
        <f>Settings_Styling_Other_Default_Border_Radius</f>
        <v>3px</v>
      </c>
      <c r="X84" s="16" t="str">
        <f>IF(Table_Styles[[#This Row],[Border Radius]]&lt;&gt;"",Table_Styles[[#This Row],[Border Radius]],IF(Table_Styles[[#This Row],[Border Radius Default]]&lt;&gt;"",Table_Styles[[#This Row],[Border Radius Default]],""))</f>
        <v>3px</v>
      </c>
      <c r="Y84" s="36"/>
      <c r="Z84" s="36"/>
      <c r="AA84" s="16" t="str">
        <f>IF(Table_Styles[[#This Row],[MT]]&lt;&gt;"",Table_Styles[[#This Row],[MT]],IF(Table_Styles[[#This Row],[MT Default]]&lt;&gt;"",Table_Styles[[#This Row],[MT Default]],""))</f>
        <v/>
      </c>
      <c r="AB84" s="36"/>
      <c r="AC84" s="36"/>
      <c r="AD84" s="16" t="str">
        <f>IF(Table_Styles[[#This Row],[MR]]&lt;&gt;"",Table_Styles[[#This Row],[MR]],IF(Table_Styles[[#This Row],[MR Default]]&lt;&gt;"",Table_Styles[[#This Row],[MR Default]],""))</f>
        <v/>
      </c>
      <c r="AE84" s="36"/>
      <c r="AF84" s="36"/>
      <c r="AG84" s="16" t="str">
        <f>IF(Table_Styles[[#This Row],[MB]]&lt;&gt;"",Table_Styles[[#This Row],[MB]],IF(Table_Styles[[#This Row],[MB Default]]&lt;&gt;"",Table_Styles[[#This Row],[MB Default]],""))</f>
        <v/>
      </c>
      <c r="AH84" s="36"/>
      <c r="AI84" s="36"/>
      <c r="AJ84" s="16" t="str">
        <f>IF(Table_Styles[[#This Row],[ML]]&lt;&gt;"",Table_Styles[[#This Row],[ML]],IF(Table_Styles[[#This Row],[ML Default]]&lt;&gt;"",Table_Styles[[#This Row],[ML Default]],""))</f>
        <v/>
      </c>
      <c r="AK84" s="36"/>
      <c r="AL84" s="93" t="s">
        <v>747</v>
      </c>
      <c r="AM84" s="16" t="str">
        <f>IF(Table_Styles[[#This Row],[PT]]&lt;&gt;"",Table_Styles[[#This Row],[PT]],IF(Table_Styles[[#This Row],[PT Default]]&lt;&gt;"",Table_Styles[[#This Row],[PT Default]],""))</f>
        <v>18px</v>
      </c>
      <c r="AN84" s="36"/>
      <c r="AO84" s="36" t="s">
        <v>666</v>
      </c>
      <c r="AP84" s="16" t="str">
        <f>IF(Table_Styles[[#This Row],[PR]]&lt;&gt;"",Table_Styles[[#This Row],[PR]],IF(Table_Styles[[#This Row],[PR Default]]&lt;&gt;"",Table_Styles[[#This Row],[PR Default]],""))</f>
        <v>30px</v>
      </c>
      <c r="AQ84" s="36"/>
      <c r="AR84" s="93" t="s">
        <v>747</v>
      </c>
      <c r="AS84" s="16" t="str">
        <f>IF(Table_Styles[[#This Row],[PB]]&lt;&gt;"",Table_Styles[[#This Row],[PB]],IF(Table_Styles[[#This Row],[PB Default]]&lt;&gt;"",Table_Styles[[#This Row],[PB Default]],""))</f>
        <v>18px</v>
      </c>
      <c r="AT84" s="36"/>
      <c r="AU84" s="36" t="s">
        <v>666</v>
      </c>
      <c r="AV84" s="16" t="str">
        <f>IF(Table_Styles[[#This Row],[PL]]&lt;&gt;"",Table_Styles[[#This Row],[PL]],IF(Table_Styles[[#This Row],[PL Default]]&lt;&gt;"",Table_Styles[[#This Row],[PL Default]],""))</f>
        <v>30px</v>
      </c>
      <c r="AW84" s="36"/>
      <c r="AX84" s="36"/>
      <c r="AY84" s="16" t="str">
        <f>IF(Table_Styles[[#This Row],[BT]]&lt;&gt;"",Table_Styles[[#This Row],[BT]],IF(Table_Styles[[#This Row],[BT Default]]&lt;&gt;"",Table_Styles[[#This Row],[BT Default]],""))</f>
        <v/>
      </c>
      <c r="AZ84" s="36"/>
      <c r="BA84" s="36"/>
      <c r="BB84" s="16" t="str">
        <f>IF(Table_Styles[[#This Row],[BR]]&lt;&gt;"",Table_Styles[[#This Row],[BR]],IF(Table_Styles[[#This Row],[BR Default]]&lt;&gt;"",Table_Styles[[#This Row],[BR Default]],""))</f>
        <v/>
      </c>
      <c r="BC84" s="36"/>
      <c r="BD84" s="36"/>
      <c r="BE84" s="16" t="str">
        <f>IF(Table_Styles[[#This Row],[BB]]&lt;&gt;"",Table_Styles[[#This Row],[BB]],IF(Table_Styles[[#This Row],[BB Default]]&lt;&gt;"",Table_Styles[[#This Row],[BB Default]],""))</f>
        <v/>
      </c>
      <c r="BF84" s="36"/>
      <c r="BG84" s="36"/>
      <c r="BH84" s="16" t="str">
        <f>IF(Table_Styles[[#This Row],[BL]]&lt;&gt;"",Table_Styles[[#This Row],[BL]],IF(Table_Styles[[#This Row],[BL Default]]&lt;&gt;"",Table_Styles[[#This Row],[BL Default]],""))</f>
        <v/>
      </c>
      <c r="BI84" s="36"/>
      <c r="BJ84" s="36"/>
      <c r="BK84" s="16" t="str">
        <f>IF(Table_Styles[[#This Row],[Width]]&lt;&gt;"",Table_Styles[[#This Row],[Width]],IF(Table_Styles[[#This Row],[Width Default]]&lt;&gt;"",Table_Styles[[#This Row],[Width Default]],""))</f>
        <v/>
      </c>
      <c r="BL84" s="36"/>
      <c r="BM84" s="36"/>
      <c r="BN84" s="16" t="str">
        <f>IF(Table_Styles[[#This Row],[Height]]&lt;&gt;"",Table_Styles[[#This Row],[Height]],IF(Table_Styles[[#This Row],[Height Default]]&lt;&gt;"",Table_Styles[[#This Row],[Height Default]],""))</f>
        <v/>
      </c>
      <c r="BO84" s="16"/>
      <c r="BP84" s="16"/>
      <c r="BQ84" s="16" t="str">
        <f>IF(Table_Styles[[#This Row],[Top]]&lt;&gt;"",Table_Styles[[#This Row],[Top]],IF(Table_Styles[[#This Row],[Top Default]]&lt;&gt;"",Table_Styles[[#This Row],[Top Default]],""))</f>
        <v/>
      </c>
      <c r="BR84" s="16"/>
      <c r="BS84" s="16"/>
      <c r="BT84" s="16" t="str">
        <f>IF(Table_Styles[[#This Row],[Right]]&lt;&gt;"",Table_Styles[[#This Row],[Right]],IF(Table_Styles[[#This Row],[Right Default]]&lt;&gt;"",Table_Styles[[#This Row],[Right Default]],""))</f>
        <v/>
      </c>
      <c r="BU84" s="16"/>
      <c r="BV84" s="16"/>
      <c r="BW84" s="16" t="str">
        <f>IF(Table_Styles[[#This Row],[Bottom]]&lt;&gt;"",Table_Styles[[#This Row],[Bottom]],IF(Table_Styles[[#This Row],[Bottom Default]]&lt;&gt;"",Table_Styles[[#This Row],[Bottom Default]],""))</f>
        <v/>
      </c>
      <c r="BX84" s="16"/>
      <c r="BY84" s="16"/>
      <c r="BZ84" s="16" t="str">
        <f>IF(Table_Styles[[#This Row],[Left]]&lt;&gt;"",Table_Styles[[#This Row],[Left]],IF(Table_Styles[[#This Row],[Left Default]]&lt;&gt;"",Table_Styles[[#This Row],[Left Default]],""))</f>
        <v/>
      </c>
      <c r="CA84" s="36"/>
      <c r="CB84" s="18" t="str">
        <f>IF(AND(Table_Styles[[#This Row],[Selector]]&lt;&gt;"",Table_Styles[[#This Row],[Font Family Used]]&lt;&gt;"",Table_Styles[[#This Row],[Font Weight Used]]&lt;&gt;""),Table_Styles[[#This Row],[Font Family Used]]&amp;" "&amp;Table_Styles[[#This Row],[Font Weight Used]],"")</f>
        <v>Nunito 300</v>
      </c>
      <c r="CC84" s="18" t="str">
        <f ca="1">IF(AND(Table_Styles[[#This Row],[Selector]],COUNTIF(OFFSET(CC:CC,0,0,ROW()-1,1),"="&amp;Table_Styles[[#This Row],[Font]])=0),Table_Styles[[#This Row],[Font]],"")</f>
        <v/>
      </c>
      <c r="CD84" s="18" t="str">
        <f ca="1">IF(Table_Styles[[#This Row],[Unique Font]]&lt;&gt;"",
"{""fontFamily"":"""&amp;Table_Styles[[#This Row],[Font Family Used]]&amp;""",""fontWeight"":"&amp;Table_Styles[[#This Row],[Font Weight Used]]&amp;"}","")</f>
        <v/>
      </c>
      <c r="CE8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300;border-radius: 3px;padding-top: 18px;padding-right: 30px;padding-bottom: 18px;padding-left: 30px</v>
      </c>
      <c r="CF84" s="18" t="str">
        <f>IF(AND(Table_Styles[[#This Row],[Selector]]&lt;&gt;"", Table_Styles[[#This Row],[Config Properties]]&lt;&gt;""),
Table_Styles[[#This Row],[Selector]]&amp;" { "&amp;Table_Styles[[#This Row],[Config Properties]]&amp;" }","")</f>
        <v>nav .btn { font-family: 'Nunito';font-size: 14px;font-weight: 300;border-radius: 3px;padding-top: 18px;padding-right: 30px;padding-bottom: 18px;padding-left: 30px }</v>
      </c>
      <c r="CG84" s="18" t="str">
        <f xml:space="preserve">
SUBSTITUTE(SUBSTITUTE(SUBSTITUTE(SUBSTITUTE(SUBSTITUTE(SUBSTITUTE(SUBSTITUTE(SUBSTITUTE(Table_Styles[[#This Row],[Config]],
" {","{"),
"{ ","{"),
" }","}"),
"} ","}"),
" ,",","),
", ",","),
" :",":"),
": ",":")</f>
        <v>nav .btn{font-family:'Nunito';font-size:14px;font-weight:300;border-radius:3px;padding-top:18px;padding-right:30px;padding-bottom:18px;padding-left:30px}</v>
      </c>
    </row>
    <row r="85" spans="2:85" ht="21" customHeight="1">
      <c r="B85" s="91" t="s">
        <v>824</v>
      </c>
      <c r="C85" s="18" t="s">
        <v>825</v>
      </c>
      <c r="D85" s="36"/>
      <c r="E85" s="36"/>
      <c r="F85" s="16" t="str">
        <f>IF(Table_Styles[[#This Row],[Font Family]]&lt;&gt;"",Table_Styles[[#This Row],[Font Family]],IF(Table_Styles[[#This Row],[Font Family Default]]&lt;&gt;"",Table_Styles[[#This Row],[Font Family Default]],""))</f>
        <v/>
      </c>
      <c r="G85" s="36"/>
      <c r="H85" s="36"/>
      <c r="I85" s="16" t="str">
        <f>IF(Table_Styles[[#This Row],[Font Size]]&lt;&gt;"",Table_Styles[[#This Row],[Font Size]],IF(Table_Styles[[#This Row],[Font Size Default]]&lt;&gt;"",Table_Styles[[#This Row],[Font Size Default]],""))</f>
        <v/>
      </c>
      <c r="J85" s="36"/>
      <c r="K85" s="36"/>
      <c r="L85" s="16" t="str">
        <f>IF(Table_Styles[[#This Row],[Font Weight]]&lt;&gt;"",Table_Styles[[#This Row],[Font Weight]],IF(Table_Styles[[#This Row],[Font Weight Default]]&lt;&gt;"",Table_Styles[[#This Row],[Font Weight Default]],""))</f>
        <v/>
      </c>
      <c r="M85" s="36"/>
      <c r="N85" s="38" t="s">
        <v>552</v>
      </c>
      <c r="O85" s="16" t="str">
        <f>IF(Table_Styles[[#This Row],[Colour]]&lt;&gt;"",Table_Styles[[#This Row],[Colour]],IF(Table_Styles[[#This Row],[Colour Default]]&lt;&gt;"",Table_Styles[[#This Row],[Colour Default]],""))</f>
        <v>#FFFFFF</v>
      </c>
      <c r="P85" s="36"/>
      <c r="Q85" s="93" t="str">
        <f>Colour_Accent_1</f>
        <v>#d6272b</v>
      </c>
      <c r="R85" s="16" t="str">
        <f>IF(Table_Styles[[#This Row],[Background]]&lt;&gt;"",Table_Styles[[#This Row],[Background]],IF(Table_Styles[[#This Row],[Background Default]]&lt;&gt;"",Table_Styles[[#This Row],[Background Default]],""))</f>
        <v>#d6272b</v>
      </c>
      <c r="S85" s="16" t="str">
        <f>"1px solid "&amp;Colour_Accent_1</f>
        <v>1px solid #d6272b</v>
      </c>
      <c r="T85" s="36" t="s">
        <v>710</v>
      </c>
      <c r="U85" s="16" t="str">
        <f>IF(Table_Styles[[#This Row],[Border]]&lt;&gt;"",Table_Styles[[#This Row],[Border]],IF(Table_Styles[[#This Row],[Border Default]]&lt;&gt;"",Table_Styles[[#This Row],[Border Default]],""))</f>
        <v>1px solid #d6272b</v>
      </c>
      <c r="V85" s="36"/>
      <c r="W85" s="36"/>
      <c r="X85" s="16" t="str">
        <f>IF(Table_Styles[[#This Row],[Border Radius]]&lt;&gt;"",Table_Styles[[#This Row],[Border Radius]],IF(Table_Styles[[#This Row],[Border Radius Default]]&lt;&gt;"",Table_Styles[[#This Row],[Border Radius Default]],""))</f>
        <v/>
      </c>
      <c r="Y85" s="36"/>
      <c r="Z85" s="36"/>
      <c r="AA85" s="16" t="str">
        <f>IF(Table_Styles[[#This Row],[MT]]&lt;&gt;"",Table_Styles[[#This Row],[MT]],IF(Table_Styles[[#This Row],[MT Default]]&lt;&gt;"",Table_Styles[[#This Row],[MT Default]],""))</f>
        <v/>
      </c>
      <c r="AB85" s="36"/>
      <c r="AC85" s="36"/>
      <c r="AD85" s="16" t="str">
        <f>IF(Table_Styles[[#This Row],[MR]]&lt;&gt;"",Table_Styles[[#This Row],[MR]],IF(Table_Styles[[#This Row],[MR Default]]&lt;&gt;"",Table_Styles[[#This Row],[MR Default]],""))</f>
        <v/>
      </c>
      <c r="AE85" s="36"/>
      <c r="AF85" s="36"/>
      <c r="AG85" s="16" t="str">
        <f>IF(Table_Styles[[#This Row],[MB]]&lt;&gt;"",Table_Styles[[#This Row],[MB]],IF(Table_Styles[[#This Row],[MB Default]]&lt;&gt;"",Table_Styles[[#This Row],[MB Default]],""))</f>
        <v/>
      </c>
      <c r="AH85" s="36"/>
      <c r="AI85" s="36"/>
      <c r="AJ85" s="16" t="str">
        <f>IF(Table_Styles[[#This Row],[ML]]&lt;&gt;"",Table_Styles[[#This Row],[ML]],IF(Table_Styles[[#This Row],[ML Default]]&lt;&gt;"",Table_Styles[[#This Row],[ML Default]],""))</f>
        <v/>
      </c>
      <c r="AK85" s="36"/>
      <c r="AL85" s="36"/>
      <c r="AM85" s="16" t="str">
        <f>IF(Table_Styles[[#This Row],[PT]]&lt;&gt;"",Table_Styles[[#This Row],[PT]],IF(Table_Styles[[#This Row],[PT Default]]&lt;&gt;"",Table_Styles[[#This Row],[PT Default]],""))</f>
        <v/>
      </c>
      <c r="AN85" s="36"/>
      <c r="AO85" s="36"/>
      <c r="AP85" s="16" t="str">
        <f>IF(Table_Styles[[#This Row],[PR]]&lt;&gt;"",Table_Styles[[#This Row],[PR]],IF(Table_Styles[[#This Row],[PR Default]]&lt;&gt;"",Table_Styles[[#This Row],[PR Default]],""))</f>
        <v/>
      </c>
      <c r="AQ85" s="36"/>
      <c r="AR85" s="36"/>
      <c r="AS85" s="16" t="str">
        <f>IF(Table_Styles[[#This Row],[PB]]&lt;&gt;"",Table_Styles[[#This Row],[PB]],IF(Table_Styles[[#This Row],[PB Default]]&lt;&gt;"",Table_Styles[[#This Row],[PB Default]],""))</f>
        <v/>
      </c>
      <c r="AT85" s="36"/>
      <c r="AU85" s="36"/>
      <c r="AV85" s="16" t="str">
        <f>IF(Table_Styles[[#This Row],[PL]]&lt;&gt;"",Table_Styles[[#This Row],[PL]],IF(Table_Styles[[#This Row],[PL Default]]&lt;&gt;"",Table_Styles[[#This Row],[PL Default]],""))</f>
        <v/>
      </c>
      <c r="AW85" s="36"/>
      <c r="AX85" s="36"/>
      <c r="AY85" s="16" t="str">
        <f>IF(Table_Styles[[#This Row],[BT]]&lt;&gt;"",Table_Styles[[#This Row],[BT]],IF(Table_Styles[[#This Row],[BT Default]]&lt;&gt;"",Table_Styles[[#This Row],[BT Default]],""))</f>
        <v/>
      </c>
      <c r="AZ85" s="36"/>
      <c r="BA85" s="36"/>
      <c r="BB85" s="16" t="str">
        <f>IF(Table_Styles[[#This Row],[BR]]&lt;&gt;"",Table_Styles[[#This Row],[BR]],IF(Table_Styles[[#This Row],[BR Default]]&lt;&gt;"",Table_Styles[[#This Row],[BR Default]],""))</f>
        <v/>
      </c>
      <c r="BC85" s="36"/>
      <c r="BD85" s="36"/>
      <c r="BE85" s="16" t="str">
        <f>IF(Table_Styles[[#This Row],[BB]]&lt;&gt;"",Table_Styles[[#This Row],[BB]],IF(Table_Styles[[#This Row],[BB Default]]&lt;&gt;"",Table_Styles[[#This Row],[BB Default]],""))</f>
        <v/>
      </c>
      <c r="BF85" s="36"/>
      <c r="BG85" s="36"/>
      <c r="BH85" s="16" t="str">
        <f>IF(Table_Styles[[#This Row],[BL]]&lt;&gt;"",Table_Styles[[#This Row],[BL]],IF(Table_Styles[[#This Row],[BL Default]]&lt;&gt;"",Table_Styles[[#This Row],[BL Default]],""))</f>
        <v/>
      </c>
      <c r="BI85" s="36"/>
      <c r="BJ85" s="36"/>
      <c r="BK85" s="16" t="str">
        <f>IF(Table_Styles[[#This Row],[Width]]&lt;&gt;"",Table_Styles[[#This Row],[Width]],IF(Table_Styles[[#This Row],[Width Default]]&lt;&gt;"",Table_Styles[[#This Row],[Width Default]],""))</f>
        <v/>
      </c>
      <c r="BL85" s="36"/>
      <c r="BM85" s="36"/>
      <c r="BN85" s="16" t="str">
        <f>IF(Table_Styles[[#This Row],[Height]]&lt;&gt;"",Table_Styles[[#This Row],[Height]],IF(Table_Styles[[#This Row],[Height Default]]&lt;&gt;"",Table_Styles[[#This Row],[Height Default]],""))</f>
        <v/>
      </c>
      <c r="BO85" s="16"/>
      <c r="BP85" s="16"/>
      <c r="BQ85" s="16" t="str">
        <f>IF(Table_Styles[[#This Row],[Top]]&lt;&gt;"",Table_Styles[[#This Row],[Top]],IF(Table_Styles[[#This Row],[Top Default]]&lt;&gt;"",Table_Styles[[#This Row],[Top Default]],""))</f>
        <v/>
      </c>
      <c r="BR85" s="16"/>
      <c r="BS85" s="16"/>
      <c r="BT85" s="16" t="str">
        <f>IF(Table_Styles[[#This Row],[Right]]&lt;&gt;"",Table_Styles[[#This Row],[Right]],IF(Table_Styles[[#This Row],[Right Default]]&lt;&gt;"",Table_Styles[[#This Row],[Right Default]],""))</f>
        <v/>
      </c>
      <c r="BU85" s="16"/>
      <c r="BV85" s="16"/>
      <c r="BW85" s="16" t="str">
        <f>IF(Table_Styles[[#This Row],[Bottom]]&lt;&gt;"",Table_Styles[[#This Row],[Bottom]],IF(Table_Styles[[#This Row],[Bottom Default]]&lt;&gt;"",Table_Styles[[#This Row],[Bottom Default]],""))</f>
        <v/>
      </c>
      <c r="BX85" s="16"/>
      <c r="BY85" s="16"/>
      <c r="BZ85" s="16" t="str">
        <f>IF(Table_Styles[[#This Row],[Left]]&lt;&gt;"",Table_Styles[[#This Row],[Left]],IF(Table_Styles[[#This Row],[Left Default]]&lt;&gt;"",Table_Styles[[#This Row],[Left Default]],""))</f>
        <v/>
      </c>
      <c r="CA85" s="36"/>
      <c r="CB85" s="18" t="str">
        <f>IF(AND(Table_Styles[[#This Row],[Selector]]&lt;&gt;"",Table_Styles[[#This Row],[Font Family Used]]&lt;&gt;"",Table_Styles[[#This Row],[Font Weight Used]]&lt;&gt;""),Table_Styles[[#This Row],[Font Family Used]]&amp;" "&amp;Table_Styles[[#This Row],[Font Weight Used]],"")</f>
        <v/>
      </c>
      <c r="CC85" s="18" t="str">
        <f ca="1">IF(AND(Table_Styles[[#This Row],[Selector]],COUNTIF(OFFSET(CC:CC,0,0,ROW()-1,1),"="&amp;Table_Styles[[#This Row],[Font]])=0),Table_Styles[[#This Row],[Font]],"")</f>
        <v/>
      </c>
      <c r="CD85" s="18" t="str">
        <f ca="1">IF(Table_Styles[[#This Row],[Unique Font]]&lt;&gt;"",
"{""fontFamily"":"""&amp;Table_Styles[[#This Row],[Font Family Used]]&amp;""",""fontWeight"":"&amp;Table_Styles[[#This Row],[Font Weight Used]]&amp;"}","")</f>
        <v/>
      </c>
      <c r="CE8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#d6272b;border: 1px solid #d6272b</v>
      </c>
      <c r="CF85" s="18" t="str">
        <f>IF(AND(Table_Styles[[#This Row],[Selector]]&lt;&gt;"", Table_Styles[[#This Row],[Config Properties]]&lt;&gt;""),
Table_Styles[[#This Row],[Selector]]&amp;" { "&amp;Table_Styles[[#This Row],[Config Properties]]&amp;" }","")</f>
        <v>nav .btn.btn-primary { color: #FFFFFF;background: #d6272b;border: 1px solid #d6272b }</v>
      </c>
      <c r="CG85" s="18" t="str">
        <f xml:space="preserve">
SUBSTITUTE(SUBSTITUTE(SUBSTITUTE(SUBSTITUTE(SUBSTITUTE(SUBSTITUTE(SUBSTITUTE(SUBSTITUTE(Table_Styles[[#This Row],[Config]],
" {","{"),
"{ ","{"),
" }","}"),
"} ","}"),
" ,",","),
", ",","),
" :",":"),
": ",":")</f>
        <v>nav .btn.btn-primary{color:#FFFFFF;background:#d6272b;border:1px solid #d6272b}</v>
      </c>
    </row>
    <row r="86" spans="2:85" ht="21" customHeight="1">
      <c r="B86" s="91" t="s">
        <v>826</v>
      </c>
      <c r="C86" s="18" t="s">
        <v>827</v>
      </c>
      <c r="D86" s="36"/>
      <c r="E86" s="36"/>
      <c r="F86" s="16" t="str">
        <f>IF(Table_Styles[[#This Row],[Font Family]]&lt;&gt;"",Table_Styles[[#This Row],[Font Family]],IF(Table_Styles[[#This Row],[Font Family Default]]&lt;&gt;"",Table_Styles[[#This Row],[Font Family Default]],""))</f>
        <v/>
      </c>
      <c r="G86" s="36"/>
      <c r="H86" s="36"/>
      <c r="I86" s="16" t="str">
        <f>IF(Table_Styles[[#This Row],[Font Size]]&lt;&gt;"",Table_Styles[[#This Row],[Font Size]],IF(Table_Styles[[#This Row],[Font Size Default]]&lt;&gt;"",Table_Styles[[#This Row],[Font Size Default]],""))</f>
        <v/>
      </c>
      <c r="J86" s="36"/>
      <c r="K86" s="36"/>
      <c r="L86" s="16" t="str">
        <f>IF(Table_Styles[[#This Row],[Font Weight]]&lt;&gt;"",Table_Styles[[#This Row],[Font Weight]],IF(Table_Styles[[#This Row],[Font Weight Default]]&lt;&gt;"",Table_Styles[[#This Row],[Font Weight Default]],""))</f>
        <v/>
      </c>
      <c r="M86" s="36"/>
      <c r="N86" s="38" t="s">
        <v>552</v>
      </c>
      <c r="O86" s="16" t="str">
        <f>IF(Table_Styles[[#This Row],[Colour]]&lt;&gt;"",Table_Styles[[#This Row],[Colour]],IF(Table_Styles[[#This Row],[Colour Default]]&lt;&gt;"",Table_Styles[[#This Row],[Colour Default]],""))</f>
        <v>#FFFFFF</v>
      </c>
      <c r="P86" s="36"/>
      <c r="Q86" s="93" t="str">
        <f>Colour_Accent_1</f>
        <v>#d6272b</v>
      </c>
      <c r="R86" s="16" t="str">
        <f>IF(Table_Styles[[#This Row],[Background]]&lt;&gt;"",Table_Styles[[#This Row],[Background]],IF(Table_Styles[[#This Row],[Background Default]]&lt;&gt;"",Table_Styles[[#This Row],[Background Default]],""))</f>
        <v>#d6272b</v>
      </c>
      <c r="S86" s="16" t="str">
        <f>"1px solid "&amp;Colour_Accent_1</f>
        <v>1px solid #d6272b</v>
      </c>
      <c r="T86" s="36" t="s">
        <v>710</v>
      </c>
      <c r="U86" s="16" t="str">
        <f>IF(Table_Styles[[#This Row],[Border]]&lt;&gt;"",Table_Styles[[#This Row],[Border]],IF(Table_Styles[[#This Row],[Border Default]]&lt;&gt;"",Table_Styles[[#This Row],[Border Default]],""))</f>
        <v>1px solid #d6272b</v>
      </c>
      <c r="V86" s="36"/>
      <c r="W86" s="36"/>
      <c r="X86" s="16" t="str">
        <f>IF(Table_Styles[[#This Row],[Border Radius]]&lt;&gt;"",Table_Styles[[#This Row],[Border Radius]],IF(Table_Styles[[#This Row],[Border Radius Default]]&lt;&gt;"",Table_Styles[[#This Row],[Border Radius Default]],""))</f>
        <v/>
      </c>
      <c r="Y86" s="36"/>
      <c r="Z86" s="36"/>
      <c r="AA86" s="16" t="str">
        <f>IF(Table_Styles[[#This Row],[MT]]&lt;&gt;"",Table_Styles[[#This Row],[MT]],IF(Table_Styles[[#This Row],[MT Default]]&lt;&gt;"",Table_Styles[[#This Row],[MT Default]],""))</f>
        <v/>
      </c>
      <c r="AB86" s="36"/>
      <c r="AC86" s="36"/>
      <c r="AD86" s="16" t="str">
        <f>IF(Table_Styles[[#This Row],[MR]]&lt;&gt;"",Table_Styles[[#This Row],[MR]],IF(Table_Styles[[#This Row],[MR Default]]&lt;&gt;"",Table_Styles[[#This Row],[MR Default]],""))</f>
        <v/>
      </c>
      <c r="AE86" s="36"/>
      <c r="AF86" s="36"/>
      <c r="AG86" s="16" t="str">
        <f>IF(Table_Styles[[#This Row],[MB]]&lt;&gt;"",Table_Styles[[#This Row],[MB]],IF(Table_Styles[[#This Row],[MB Default]]&lt;&gt;"",Table_Styles[[#This Row],[MB Default]],""))</f>
        <v/>
      </c>
      <c r="AH86" s="36"/>
      <c r="AI86" s="36"/>
      <c r="AJ86" s="16" t="str">
        <f>IF(Table_Styles[[#This Row],[ML]]&lt;&gt;"",Table_Styles[[#This Row],[ML]],IF(Table_Styles[[#This Row],[ML Default]]&lt;&gt;"",Table_Styles[[#This Row],[ML Default]],""))</f>
        <v/>
      </c>
      <c r="AK86" s="36"/>
      <c r="AL86" s="36"/>
      <c r="AM86" s="16" t="str">
        <f>IF(Table_Styles[[#This Row],[PT]]&lt;&gt;"",Table_Styles[[#This Row],[PT]],IF(Table_Styles[[#This Row],[PT Default]]&lt;&gt;"",Table_Styles[[#This Row],[PT Default]],""))</f>
        <v/>
      </c>
      <c r="AN86" s="36"/>
      <c r="AO86" s="36"/>
      <c r="AP86" s="16" t="str">
        <f>IF(Table_Styles[[#This Row],[PR]]&lt;&gt;"",Table_Styles[[#This Row],[PR]],IF(Table_Styles[[#This Row],[PR Default]]&lt;&gt;"",Table_Styles[[#This Row],[PR Default]],""))</f>
        <v/>
      </c>
      <c r="AQ86" s="36"/>
      <c r="AR86" s="36"/>
      <c r="AS86" s="16" t="str">
        <f>IF(Table_Styles[[#This Row],[PB]]&lt;&gt;"",Table_Styles[[#This Row],[PB]],IF(Table_Styles[[#This Row],[PB Default]]&lt;&gt;"",Table_Styles[[#This Row],[PB Default]],""))</f>
        <v/>
      </c>
      <c r="AT86" s="36"/>
      <c r="AU86" s="36"/>
      <c r="AV86" s="16" t="str">
        <f>IF(Table_Styles[[#This Row],[PL]]&lt;&gt;"",Table_Styles[[#This Row],[PL]],IF(Table_Styles[[#This Row],[PL Default]]&lt;&gt;"",Table_Styles[[#This Row],[PL Default]],""))</f>
        <v/>
      </c>
      <c r="AW86" s="36"/>
      <c r="AX86" s="36"/>
      <c r="AY86" s="16" t="str">
        <f>IF(Table_Styles[[#This Row],[BT]]&lt;&gt;"",Table_Styles[[#This Row],[BT]],IF(Table_Styles[[#This Row],[BT Default]]&lt;&gt;"",Table_Styles[[#This Row],[BT Default]],""))</f>
        <v/>
      </c>
      <c r="AZ86" s="36"/>
      <c r="BA86" s="36"/>
      <c r="BB86" s="16" t="str">
        <f>IF(Table_Styles[[#This Row],[BR]]&lt;&gt;"",Table_Styles[[#This Row],[BR]],IF(Table_Styles[[#This Row],[BR Default]]&lt;&gt;"",Table_Styles[[#This Row],[BR Default]],""))</f>
        <v/>
      </c>
      <c r="BC86" s="36"/>
      <c r="BD86" s="36"/>
      <c r="BE86" s="16" t="str">
        <f>IF(Table_Styles[[#This Row],[BB]]&lt;&gt;"",Table_Styles[[#This Row],[BB]],IF(Table_Styles[[#This Row],[BB Default]]&lt;&gt;"",Table_Styles[[#This Row],[BB Default]],""))</f>
        <v/>
      </c>
      <c r="BF86" s="36"/>
      <c r="BG86" s="36"/>
      <c r="BH86" s="16" t="str">
        <f>IF(Table_Styles[[#This Row],[BL]]&lt;&gt;"",Table_Styles[[#This Row],[BL]],IF(Table_Styles[[#This Row],[BL Default]]&lt;&gt;"",Table_Styles[[#This Row],[BL Default]],""))</f>
        <v/>
      </c>
      <c r="BI86" s="36"/>
      <c r="BJ86" s="36"/>
      <c r="BK86" s="16" t="str">
        <f>IF(Table_Styles[[#This Row],[Width]]&lt;&gt;"",Table_Styles[[#This Row],[Width]],IF(Table_Styles[[#This Row],[Width Default]]&lt;&gt;"",Table_Styles[[#This Row],[Width Default]],""))</f>
        <v/>
      </c>
      <c r="BL86" s="36"/>
      <c r="BM86" s="36"/>
      <c r="BN86" s="16" t="str">
        <f>IF(Table_Styles[[#This Row],[Height]]&lt;&gt;"",Table_Styles[[#This Row],[Height]],IF(Table_Styles[[#This Row],[Height Default]]&lt;&gt;"",Table_Styles[[#This Row],[Height Default]],""))</f>
        <v/>
      </c>
      <c r="BO86" s="16"/>
      <c r="BP86" s="16"/>
      <c r="BQ86" s="16" t="str">
        <f>IF(Table_Styles[[#This Row],[Top]]&lt;&gt;"",Table_Styles[[#This Row],[Top]],IF(Table_Styles[[#This Row],[Top Default]]&lt;&gt;"",Table_Styles[[#This Row],[Top Default]],""))</f>
        <v/>
      </c>
      <c r="BR86" s="16"/>
      <c r="BS86" s="16"/>
      <c r="BT86" s="16" t="str">
        <f>IF(Table_Styles[[#This Row],[Right]]&lt;&gt;"",Table_Styles[[#This Row],[Right]],IF(Table_Styles[[#This Row],[Right Default]]&lt;&gt;"",Table_Styles[[#This Row],[Right Default]],""))</f>
        <v/>
      </c>
      <c r="BU86" s="16"/>
      <c r="BV86" s="16"/>
      <c r="BW86" s="16" t="str">
        <f>IF(Table_Styles[[#This Row],[Bottom]]&lt;&gt;"",Table_Styles[[#This Row],[Bottom]],IF(Table_Styles[[#This Row],[Bottom Default]]&lt;&gt;"",Table_Styles[[#This Row],[Bottom Default]],""))</f>
        <v/>
      </c>
      <c r="BX86" s="16"/>
      <c r="BY86" s="16"/>
      <c r="BZ86" s="16" t="str">
        <f>IF(Table_Styles[[#This Row],[Left]]&lt;&gt;"",Table_Styles[[#This Row],[Left]],IF(Table_Styles[[#This Row],[Left Default]]&lt;&gt;"",Table_Styles[[#This Row],[Left Default]],""))</f>
        <v/>
      </c>
      <c r="CA86" s="36"/>
      <c r="CB86" s="18" t="str">
        <f>IF(AND(Table_Styles[[#This Row],[Selector]]&lt;&gt;"",Table_Styles[[#This Row],[Font Family Used]]&lt;&gt;"",Table_Styles[[#This Row],[Font Weight Used]]&lt;&gt;""),Table_Styles[[#This Row],[Font Family Used]]&amp;" "&amp;Table_Styles[[#This Row],[Font Weight Used]],"")</f>
        <v/>
      </c>
      <c r="CC86" s="18" t="str">
        <f ca="1">IF(AND(Table_Styles[[#This Row],[Selector]],COUNTIF(OFFSET(CC:CC,0,0,ROW()-1,1),"="&amp;Table_Styles[[#This Row],[Font]])=0),Table_Styles[[#This Row],[Font]],"")</f>
        <v/>
      </c>
      <c r="CD86" s="18" t="str">
        <f ca="1">IF(Table_Styles[[#This Row],[Unique Font]]&lt;&gt;"",
"{""fontFamily"":"""&amp;Table_Styles[[#This Row],[Font Family Used]]&amp;""",""fontWeight"":"&amp;Table_Styles[[#This Row],[Font Weight Used]]&amp;"}","")</f>
        <v/>
      </c>
      <c r="CE8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#d6272b;border: 1px solid #d6272b</v>
      </c>
      <c r="CF86" s="18" t="str">
        <f>IF(AND(Table_Styles[[#This Row],[Selector]]&lt;&gt;"", Table_Styles[[#This Row],[Config Properties]]&lt;&gt;""),
Table_Styles[[#This Row],[Selector]]&amp;" { "&amp;Table_Styles[[#This Row],[Config Properties]]&amp;" }","")</f>
        <v>nav .btn.btn-primary:hover { color: #FFFFFF;background: #d6272b;border: 1px solid #d6272b }</v>
      </c>
      <c r="CG86" s="18" t="str">
        <f xml:space="preserve">
SUBSTITUTE(SUBSTITUTE(SUBSTITUTE(SUBSTITUTE(SUBSTITUTE(SUBSTITUTE(SUBSTITUTE(SUBSTITUTE(Table_Styles[[#This Row],[Config]],
" {","{"),
"{ ","{"),
" }","}"),
"} ","}"),
" ,",","),
", ",","),
" :",":"),
": ",":")</f>
        <v>nav .btn.btn-primary:hover{color:#FFFFFF;background:#d6272b;border:1px solid #d6272b}</v>
      </c>
    </row>
    <row r="87" spans="2:85" ht="21" customHeight="1">
      <c r="B87" s="91" t="s">
        <v>828</v>
      </c>
      <c r="C87" s="18" t="s">
        <v>829</v>
      </c>
      <c r="D87" s="36"/>
      <c r="E87" s="36"/>
      <c r="F87" s="16" t="str">
        <f>IF(Table_Styles[[#This Row],[Font Family]]&lt;&gt;"",Table_Styles[[#This Row],[Font Family]],IF(Table_Styles[[#This Row],[Font Family Default]]&lt;&gt;"",Table_Styles[[#This Row],[Font Family Default]],""))</f>
        <v/>
      </c>
      <c r="G87" s="36"/>
      <c r="H87" s="36"/>
      <c r="I87" s="16" t="str">
        <f>IF(Table_Styles[[#This Row],[Font Size]]&lt;&gt;"",Table_Styles[[#This Row],[Font Size]],IF(Table_Styles[[#This Row],[Font Size Default]]&lt;&gt;"",Table_Styles[[#This Row],[Font Size Default]],""))</f>
        <v/>
      </c>
      <c r="J87" s="36"/>
      <c r="K87" s="36"/>
      <c r="L87" s="16" t="str">
        <f>IF(Table_Styles[[#This Row],[Font Weight]]&lt;&gt;"",Table_Styles[[#This Row],[Font Weight]],IF(Table_Styles[[#This Row],[Font Weight Default]]&lt;&gt;"",Table_Styles[[#This Row],[Font Weight Default]],""))</f>
        <v/>
      </c>
      <c r="M87" s="36"/>
      <c r="N87" s="38" t="s">
        <v>552</v>
      </c>
      <c r="O87" s="16" t="str">
        <f>IF(Table_Styles[[#This Row],[Colour]]&lt;&gt;"",Table_Styles[[#This Row],[Colour]],IF(Table_Styles[[#This Row],[Colour Default]]&lt;&gt;"",Table_Styles[[#This Row],[Colour Default]],""))</f>
        <v>#FFFFFF</v>
      </c>
      <c r="P87" s="36"/>
      <c r="Q87" s="93" t="str">
        <f>Colour_Accent_1</f>
        <v>#d6272b</v>
      </c>
      <c r="R87" s="16" t="str">
        <f>IF(Table_Styles[[#This Row],[Background]]&lt;&gt;"",Table_Styles[[#This Row],[Background]],IF(Table_Styles[[#This Row],[Background Default]]&lt;&gt;"",Table_Styles[[#This Row],[Background Default]],""))</f>
        <v>#d6272b</v>
      </c>
      <c r="S87" s="16" t="str">
        <f>"1px solid "&amp;Colour_Accent_1</f>
        <v>1px solid #d6272b</v>
      </c>
      <c r="T87" s="36" t="s">
        <v>710</v>
      </c>
      <c r="U87" s="16" t="str">
        <f>IF(Table_Styles[[#This Row],[Border]]&lt;&gt;"",Table_Styles[[#This Row],[Border]],IF(Table_Styles[[#This Row],[Border Default]]&lt;&gt;"",Table_Styles[[#This Row],[Border Default]],""))</f>
        <v>1px solid #d6272b</v>
      </c>
      <c r="V87" s="36"/>
      <c r="W87" s="36"/>
      <c r="X87" s="16" t="str">
        <f>IF(Table_Styles[[#This Row],[Border Radius]]&lt;&gt;"",Table_Styles[[#This Row],[Border Radius]],IF(Table_Styles[[#This Row],[Border Radius Default]]&lt;&gt;"",Table_Styles[[#This Row],[Border Radius Default]],""))</f>
        <v/>
      </c>
      <c r="Y87" s="36"/>
      <c r="Z87" s="36"/>
      <c r="AA87" s="16" t="str">
        <f>IF(Table_Styles[[#This Row],[MT]]&lt;&gt;"",Table_Styles[[#This Row],[MT]],IF(Table_Styles[[#This Row],[MT Default]]&lt;&gt;"",Table_Styles[[#This Row],[MT Default]],""))</f>
        <v/>
      </c>
      <c r="AB87" s="36"/>
      <c r="AC87" s="36"/>
      <c r="AD87" s="16" t="str">
        <f>IF(Table_Styles[[#This Row],[MR]]&lt;&gt;"",Table_Styles[[#This Row],[MR]],IF(Table_Styles[[#This Row],[MR Default]]&lt;&gt;"",Table_Styles[[#This Row],[MR Default]],""))</f>
        <v/>
      </c>
      <c r="AE87" s="36"/>
      <c r="AF87" s="36"/>
      <c r="AG87" s="16" t="str">
        <f>IF(Table_Styles[[#This Row],[MB]]&lt;&gt;"",Table_Styles[[#This Row],[MB]],IF(Table_Styles[[#This Row],[MB Default]]&lt;&gt;"",Table_Styles[[#This Row],[MB Default]],""))</f>
        <v/>
      </c>
      <c r="AH87" s="36"/>
      <c r="AI87" s="36"/>
      <c r="AJ87" s="16" t="str">
        <f>IF(Table_Styles[[#This Row],[ML]]&lt;&gt;"",Table_Styles[[#This Row],[ML]],IF(Table_Styles[[#This Row],[ML Default]]&lt;&gt;"",Table_Styles[[#This Row],[ML Default]],""))</f>
        <v/>
      </c>
      <c r="AK87" s="36"/>
      <c r="AL87" s="36"/>
      <c r="AM87" s="16" t="str">
        <f>IF(Table_Styles[[#This Row],[PT]]&lt;&gt;"",Table_Styles[[#This Row],[PT]],IF(Table_Styles[[#This Row],[PT Default]]&lt;&gt;"",Table_Styles[[#This Row],[PT Default]],""))</f>
        <v/>
      </c>
      <c r="AN87" s="36"/>
      <c r="AO87" s="36"/>
      <c r="AP87" s="16" t="str">
        <f>IF(Table_Styles[[#This Row],[PR]]&lt;&gt;"",Table_Styles[[#This Row],[PR]],IF(Table_Styles[[#This Row],[PR Default]]&lt;&gt;"",Table_Styles[[#This Row],[PR Default]],""))</f>
        <v/>
      </c>
      <c r="AQ87" s="36"/>
      <c r="AR87" s="36"/>
      <c r="AS87" s="16" t="str">
        <f>IF(Table_Styles[[#This Row],[PB]]&lt;&gt;"",Table_Styles[[#This Row],[PB]],IF(Table_Styles[[#This Row],[PB Default]]&lt;&gt;"",Table_Styles[[#This Row],[PB Default]],""))</f>
        <v/>
      </c>
      <c r="AT87" s="36"/>
      <c r="AU87" s="36"/>
      <c r="AV87" s="16" t="str">
        <f>IF(Table_Styles[[#This Row],[PL]]&lt;&gt;"",Table_Styles[[#This Row],[PL]],IF(Table_Styles[[#This Row],[PL Default]]&lt;&gt;"",Table_Styles[[#This Row],[PL Default]],""))</f>
        <v/>
      </c>
      <c r="AW87" s="36"/>
      <c r="AX87" s="36"/>
      <c r="AY87" s="16" t="str">
        <f>IF(Table_Styles[[#This Row],[BT]]&lt;&gt;"",Table_Styles[[#This Row],[BT]],IF(Table_Styles[[#This Row],[BT Default]]&lt;&gt;"",Table_Styles[[#This Row],[BT Default]],""))</f>
        <v/>
      </c>
      <c r="AZ87" s="36"/>
      <c r="BA87" s="36"/>
      <c r="BB87" s="16" t="str">
        <f>IF(Table_Styles[[#This Row],[BR]]&lt;&gt;"",Table_Styles[[#This Row],[BR]],IF(Table_Styles[[#This Row],[BR Default]]&lt;&gt;"",Table_Styles[[#This Row],[BR Default]],""))</f>
        <v/>
      </c>
      <c r="BC87" s="36"/>
      <c r="BD87" s="36"/>
      <c r="BE87" s="16" t="str">
        <f>IF(Table_Styles[[#This Row],[BB]]&lt;&gt;"",Table_Styles[[#This Row],[BB]],IF(Table_Styles[[#This Row],[BB Default]]&lt;&gt;"",Table_Styles[[#This Row],[BB Default]],""))</f>
        <v/>
      </c>
      <c r="BF87" s="36"/>
      <c r="BG87" s="36"/>
      <c r="BH87" s="16" t="str">
        <f>IF(Table_Styles[[#This Row],[BL]]&lt;&gt;"",Table_Styles[[#This Row],[BL]],IF(Table_Styles[[#This Row],[BL Default]]&lt;&gt;"",Table_Styles[[#This Row],[BL Default]],""))</f>
        <v/>
      </c>
      <c r="BI87" s="36"/>
      <c r="BJ87" s="36"/>
      <c r="BK87" s="16" t="str">
        <f>IF(Table_Styles[[#This Row],[Width]]&lt;&gt;"",Table_Styles[[#This Row],[Width]],IF(Table_Styles[[#This Row],[Width Default]]&lt;&gt;"",Table_Styles[[#This Row],[Width Default]],""))</f>
        <v/>
      </c>
      <c r="BL87" s="36"/>
      <c r="BM87" s="36"/>
      <c r="BN87" s="16" t="str">
        <f>IF(Table_Styles[[#This Row],[Height]]&lt;&gt;"",Table_Styles[[#This Row],[Height]],IF(Table_Styles[[#This Row],[Height Default]]&lt;&gt;"",Table_Styles[[#This Row],[Height Default]],""))</f>
        <v/>
      </c>
      <c r="BO87" s="16"/>
      <c r="BP87" s="16"/>
      <c r="BQ87" s="16" t="str">
        <f>IF(Table_Styles[[#This Row],[Top]]&lt;&gt;"",Table_Styles[[#This Row],[Top]],IF(Table_Styles[[#This Row],[Top Default]]&lt;&gt;"",Table_Styles[[#This Row],[Top Default]],""))</f>
        <v/>
      </c>
      <c r="BR87" s="16"/>
      <c r="BS87" s="16"/>
      <c r="BT87" s="16" t="str">
        <f>IF(Table_Styles[[#This Row],[Right]]&lt;&gt;"",Table_Styles[[#This Row],[Right]],IF(Table_Styles[[#This Row],[Right Default]]&lt;&gt;"",Table_Styles[[#This Row],[Right Default]],""))</f>
        <v/>
      </c>
      <c r="BU87" s="16"/>
      <c r="BV87" s="16"/>
      <c r="BW87" s="16" t="str">
        <f>IF(Table_Styles[[#This Row],[Bottom]]&lt;&gt;"",Table_Styles[[#This Row],[Bottom]],IF(Table_Styles[[#This Row],[Bottom Default]]&lt;&gt;"",Table_Styles[[#This Row],[Bottom Default]],""))</f>
        <v/>
      </c>
      <c r="BX87" s="16"/>
      <c r="BY87" s="16"/>
      <c r="BZ87" s="16" t="str">
        <f>IF(Table_Styles[[#This Row],[Left]]&lt;&gt;"",Table_Styles[[#This Row],[Left]],IF(Table_Styles[[#This Row],[Left Default]]&lt;&gt;"",Table_Styles[[#This Row],[Left Default]],""))</f>
        <v/>
      </c>
      <c r="CA87" s="36"/>
      <c r="CB87" s="18" t="str">
        <f>IF(AND(Table_Styles[[#This Row],[Selector]]&lt;&gt;"",Table_Styles[[#This Row],[Font Family Used]]&lt;&gt;"",Table_Styles[[#This Row],[Font Weight Used]]&lt;&gt;""),Table_Styles[[#This Row],[Font Family Used]]&amp;" "&amp;Table_Styles[[#This Row],[Font Weight Used]],"")</f>
        <v/>
      </c>
      <c r="CC87" s="18" t="str">
        <f ca="1">IF(AND(Table_Styles[[#This Row],[Selector]],COUNTIF(OFFSET(CC:CC,0,0,ROW()-1,1),"="&amp;Table_Styles[[#This Row],[Font]])=0),Table_Styles[[#This Row],[Font]],"")</f>
        <v/>
      </c>
      <c r="CD87" s="18" t="str">
        <f ca="1">IF(Table_Styles[[#This Row],[Unique Font]]&lt;&gt;"",
"{""fontFamily"":"""&amp;Table_Styles[[#This Row],[Font Family Used]]&amp;""",""fontWeight"":"&amp;Table_Styles[[#This Row],[Font Weight Used]]&amp;"}","")</f>
        <v/>
      </c>
      <c r="CE8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#d6272b;border: 1px solid #d6272b</v>
      </c>
      <c r="CF87" s="18" t="str">
        <f>IF(AND(Table_Styles[[#This Row],[Selector]]&lt;&gt;"", Table_Styles[[#This Row],[Config Properties]]&lt;&gt;""),
Table_Styles[[#This Row],[Selector]]&amp;" { "&amp;Table_Styles[[#This Row],[Config Properties]]&amp;" }","")</f>
        <v>nav .btn.btn-primary:active { color: #FFFFFF;background: #d6272b;border: 1px solid #d6272b }</v>
      </c>
      <c r="CG87" s="18" t="str">
        <f xml:space="preserve">
SUBSTITUTE(SUBSTITUTE(SUBSTITUTE(SUBSTITUTE(SUBSTITUTE(SUBSTITUTE(SUBSTITUTE(SUBSTITUTE(Table_Styles[[#This Row],[Config]],
" {","{"),
"{ ","{"),
" }","}"),
"} ","}"),
" ,",","),
", ",","),
" :",":"),
": ",":")</f>
        <v>nav .btn.btn-primary:active{color:#FFFFFF;background:#d6272b;border:1px solid #d6272b}</v>
      </c>
    </row>
    <row r="88" spans="2:85" ht="21" customHeight="1">
      <c r="B88" s="91" t="s">
        <v>830</v>
      </c>
      <c r="C88" s="18" t="s">
        <v>831</v>
      </c>
      <c r="D88" s="36"/>
      <c r="E88" s="36"/>
      <c r="F88" s="16" t="str">
        <f>IF(Table_Styles[[#This Row],[Font Family]]&lt;&gt;"",Table_Styles[[#This Row],[Font Family]],IF(Table_Styles[[#This Row],[Font Family Default]]&lt;&gt;"",Table_Styles[[#This Row],[Font Family Default]],""))</f>
        <v/>
      </c>
      <c r="G88" s="36"/>
      <c r="H88" s="36"/>
      <c r="I88" s="16" t="str">
        <f>IF(Table_Styles[[#This Row],[Font Size]]&lt;&gt;"",Table_Styles[[#This Row],[Font Size]],IF(Table_Styles[[#This Row],[Font Size Default]]&lt;&gt;"",Table_Styles[[#This Row],[Font Size Default]],""))</f>
        <v/>
      </c>
      <c r="J88" s="36"/>
      <c r="K88" s="36"/>
      <c r="L88" s="16" t="str">
        <f>IF(Table_Styles[[#This Row],[Font Weight]]&lt;&gt;"",Table_Styles[[#This Row],[Font Weight]],IF(Table_Styles[[#This Row],[Font Weight Default]]&lt;&gt;"",Table_Styles[[#This Row],[Font Weight Default]],""))</f>
        <v/>
      </c>
      <c r="M88" s="36"/>
      <c r="N88" s="38" t="str">
        <f>Colour_Foreground_1</f>
        <v>#1d1c1c</v>
      </c>
      <c r="O88" s="16" t="str">
        <f>IF(Table_Styles[[#This Row],[Colour]]&lt;&gt;"",Table_Styles[[#This Row],[Colour]],IF(Table_Styles[[#This Row],[Colour Default]]&lt;&gt;"",Table_Styles[[#This Row],[Colour Default]],""))</f>
        <v>#1d1c1c</v>
      </c>
      <c r="P88" s="93" t="s">
        <v>679</v>
      </c>
      <c r="Q88" s="93" t="str">
        <f>Colour_Background_2</f>
        <v>#f5f8fc</v>
      </c>
      <c r="R88" s="16" t="str">
        <f>IF(Table_Styles[[#This Row],[Background]]&lt;&gt;"",Table_Styles[[#This Row],[Background]],IF(Table_Styles[[#This Row],[Background Default]]&lt;&gt;"",Table_Styles[[#This Row],[Background Default]],""))</f>
        <v>#ffffff</v>
      </c>
      <c r="S88" s="16" t="str">
        <f>"1px solid "&amp;Colour_Borders</f>
        <v>1px solid #c0c8d2</v>
      </c>
      <c r="T88" s="36" t="s">
        <v>710</v>
      </c>
      <c r="U88" s="16" t="str">
        <f>IF(Table_Styles[[#This Row],[Border]]&lt;&gt;"",Table_Styles[[#This Row],[Border]],IF(Table_Styles[[#This Row],[Border Default]]&lt;&gt;"",Table_Styles[[#This Row],[Border Default]],""))</f>
        <v>1px solid #c0c8d2</v>
      </c>
      <c r="V88" s="36"/>
      <c r="W88" s="36"/>
      <c r="X88" s="16" t="str">
        <f>IF(Table_Styles[[#This Row],[Border Radius]]&lt;&gt;"",Table_Styles[[#This Row],[Border Radius]],IF(Table_Styles[[#This Row],[Border Radius Default]]&lt;&gt;"",Table_Styles[[#This Row],[Border Radius Default]],""))</f>
        <v/>
      </c>
      <c r="Y88" s="36"/>
      <c r="Z88" s="36"/>
      <c r="AA88" s="16" t="str">
        <f>IF(Table_Styles[[#This Row],[MT]]&lt;&gt;"",Table_Styles[[#This Row],[MT]],IF(Table_Styles[[#This Row],[MT Default]]&lt;&gt;"",Table_Styles[[#This Row],[MT Default]],""))</f>
        <v/>
      </c>
      <c r="AB88" s="36"/>
      <c r="AC88" s="36"/>
      <c r="AD88" s="16" t="str">
        <f>IF(Table_Styles[[#This Row],[MR]]&lt;&gt;"",Table_Styles[[#This Row],[MR]],IF(Table_Styles[[#This Row],[MR Default]]&lt;&gt;"",Table_Styles[[#This Row],[MR Default]],""))</f>
        <v/>
      </c>
      <c r="AE88" s="36"/>
      <c r="AF88" s="36"/>
      <c r="AG88" s="16" t="str">
        <f>IF(Table_Styles[[#This Row],[MB]]&lt;&gt;"",Table_Styles[[#This Row],[MB]],IF(Table_Styles[[#This Row],[MB Default]]&lt;&gt;"",Table_Styles[[#This Row],[MB Default]],""))</f>
        <v/>
      </c>
      <c r="AH88" s="36"/>
      <c r="AI88" s="36"/>
      <c r="AJ88" s="16" t="str">
        <f>IF(Table_Styles[[#This Row],[ML]]&lt;&gt;"",Table_Styles[[#This Row],[ML]],IF(Table_Styles[[#This Row],[ML Default]]&lt;&gt;"",Table_Styles[[#This Row],[ML Default]],""))</f>
        <v/>
      </c>
      <c r="AK88" s="36"/>
      <c r="AL88" s="36"/>
      <c r="AM88" s="16" t="str">
        <f>IF(Table_Styles[[#This Row],[PT]]&lt;&gt;"",Table_Styles[[#This Row],[PT]],IF(Table_Styles[[#This Row],[PT Default]]&lt;&gt;"",Table_Styles[[#This Row],[PT Default]],""))</f>
        <v/>
      </c>
      <c r="AN88" s="36"/>
      <c r="AO88" s="36"/>
      <c r="AP88" s="16" t="str">
        <f>IF(Table_Styles[[#This Row],[PR]]&lt;&gt;"",Table_Styles[[#This Row],[PR]],IF(Table_Styles[[#This Row],[PR Default]]&lt;&gt;"",Table_Styles[[#This Row],[PR Default]],""))</f>
        <v/>
      </c>
      <c r="AQ88" s="36"/>
      <c r="AR88" s="36"/>
      <c r="AS88" s="16" t="str">
        <f>IF(Table_Styles[[#This Row],[PB]]&lt;&gt;"",Table_Styles[[#This Row],[PB]],IF(Table_Styles[[#This Row],[PB Default]]&lt;&gt;"",Table_Styles[[#This Row],[PB Default]],""))</f>
        <v/>
      </c>
      <c r="AT88" s="36"/>
      <c r="AU88" s="36"/>
      <c r="AV88" s="16" t="str">
        <f>IF(Table_Styles[[#This Row],[PL]]&lt;&gt;"",Table_Styles[[#This Row],[PL]],IF(Table_Styles[[#This Row],[PL Default]]&lt;&gt;"",Table_Styles[[#This Row],[PL Default]],""))</f>
        <v/>
      </c>
      <c r="AW88" s="36"/>
      <c r="AX88" s="36"/>
      <c r="AY88" s="16" t="str">
        <f>IF(Table_Styles[[#This Row],[BT]]&lt;&gt;"",Table_Styles[[#This Row],[BT]],IF(Table_Styles[[#This Row],[BT Default]]&lt;&gt;"",Table_Styles[[#This Row],[BT Default]],""))</f>
        <v/>
      </c>
      <c r="AZ88" s="36"/>
      <c r="BA88" s="36"/>
      <c r="BB88" s="16" t="str">
        <f>IF(Table_Styles[[#This Row],[BR]]&lt;&gt;"",Table_Styles[[#This Row],[BR]],IF(Table_Styles[[#This Row],[BR Default]]&lt;&gt;"",Table_Styles[[#This Row],[BR Default]],""))</f>
        <v/>
      </c>
      <c r="BC88" s="36"/>
      <c r="BD88" s="36"/>
      <c r="BE88" s="16" t="str">
        <f>IF(Table_Styles[[#This Row],[BB]]&lt;&gt;"",Table_Styles[[#This Row],[BB]],IF(Table_Styles[[#This Row],[BB Default]]&lt;&gt;"",Table_Styles[[#This Row],[BB Default]],""))</f>
        <v/>
      </c>
      <c r="BF88" s="36"/>
      <c r="BG88" s="36"/>
      <c r="BH88" s="16" t="str">
        <f>IF(Table_Styles[[#This Row],[BL]]&lt;&gt;"",Table_Styles[[#This Row],[BL]],IF(Table_Styles[[#This Row],[BL Default]]&lt;&gt;"",Table_Styles[[#This Row],[BL Default]],""))</f>
        <v/>
      </c>
      <c r="BI88" s="36"/>
      <c r="BJ88" s="36"/>
      <c r="BK88" s="16" t="str">
        <f>IF(Table_Styles[[#This Row],[Width]]&lt;&gt;"",Table_Styles[[#This Row],[Width]],IF(Table_Styles[[#This Row],[Width Default]]&lt;&gt;"",Table_Styles[[#This Row],[Width Default]],""))</f>
        <v/>
      </c>
      <c r="BL88" s="36"/>
      <c r="BM88" s="36"/>
      <c r="BN88" s="16" t="str">
        <f>IF(Table_Styles[[#This Row],[Height]]&lt;&gt;"",Table_Styles[[#This Row],[Height]],IF(Table_Styles[[#This Row],[Height Default]]&lt;&gt;"",Table_Styles[[#This Row],[Height Default]],""))</f>
        <v/>
      </c>
      <c r="BO88" s="16"/>
      <c r="BP88" s="16"/>
      <c r="BQ88" s="16" t="str">
        <f>IF(Table_Styles[[#This Row],[Top]]&lt;&gt;"",Table_Styles[[#This Row],[Top]],IF(Table_Styles[[#This Row],[Top Default]]&lt;&gt;"",Table_Styles[[#This Row],[Top Default]],""))</f>
        <v/>
      </c>
      <c r="BR88" s="16"/>
      <c r="BS88" s="16"/>
      <c r="BT88" s="16" t="str">
        <f>IF(Table_Styles[[#This Row],[Right]]&lt;&gt;"",Table_Styles[[#This Row],[Right]],IF(Table_Styles[[#This Row],[Right Default]]&lt;&gt;"",Table_Styles[[#This Row],[Right Default]],""))</f>
        <v/>
      </c>
      <c r="BU88" s="16"/>
      <c r="BV88" s="16"/>
      <c r="BW88" s="16" t="str">
        <f>IF(Table_Styles[[#This Row],[Bottom]]&lt;&gt;"",Table_Styles[[#This Row],[Bottom]],IF(Table_Styles[[#This Row],[Bottom Default]]&lt;&gt;"",Table_Styles[[#This Row],[Bottom Default]],""))</f>
        <v/>
      </c>
      <c r="BX88" s="16"/>
      <c r="BY88" s="16"/>
      <c r="BZ88" s="16" t="str">
        <f>IF(Table_Styles[[#This Row],[Left]]&lt;&gt;"",Table_Styles[[#This Row],[Left]],IF(Table_Styles[[#This Row],[Left Default]]&lt;&gt;"",Table_Styles[[#This Row],[Left Default]],""))</f>
        <v/>
      </c>
      <c r="CA88" s="36"/>
      <c r="CB88" s="18" t="str">
        <f>IF(AND(Table_Styles[[#This Row],[Selector]]&lt;&gt;"",Table_Styles[[#This Row],[Font Family Used]]&lt;&gt;"",Table_Styles[[#This Row],[Font Weight Used]]&lt;&gt;""),Table_Styles[[#This Row],[Font Family Used]]&amp;" "&amp;Table_Styles[[#This Row],[Font Weight Used]],"")</f>
        <v/>
      </c>
      <c r="CC88" s="18" t="str">
        <f ca="1">IF(AND(Table_Styles[[#This Row],[Selector]],COUNTIF(OFFSET(CC:CC,0,0,ROW()-1,1),"="&amp;Table_Styles[[#This Row],[Font]])=0),Table_Styles[[#This Row],[Font]],"")</f>
        <v/>
      </c>
      <c r="CD88" s="18" t="str">
        <f ca="1">IF(Table_Styles[[#This Row],[Unique Font]]&lt;&gt;"",
"{""fontFamily"":"""&amp;Table_Styles[[#This Row],[Font Family Used]]&amp;""",""fontWeight"":"&amp;Table_Styles[[#This Row],[Font Weight Used]]&amp;"}","")</f>
        <v/>
      </c>
      <c r="CE8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88" s="18" t="str">
        <f>IF(AND(Table_Styles[[#This Row],[Selector]]&lt;&gt;"", Table_Styles[[#This Row],[Config Properties]]&lt;&gt;""),
Table_Styles[[#This Row],[Selector]]&amp;" { "&amp;Table_Styles[[#This Row],[Config Properties]]&amp;" }","")</f>
        <v>nav .btn.btn-secondary { color: #1d1c1c;background: #ffffff;border: 1px solid #c0c8d2 }</v>
      </c>
      <c r="CG88" s="18" t="str">
        <f xml:space="preserve">
SUBSTITUTE(SUBSTITUTE(SUBSTITUTE(SUBSTITUTE(SUBSTITUTE(SUBSTITUTE(SUBSTITUTE(SUBSTITUTE(Table_Styles[[#This Row],[Config]],
" {","{"),
"{ ","{"),
" }","}"),
"} ","}"),
" ,",","),
", ",","),
" :",":"),
": ",":")</f>
        <v>nav .btn.btn-secondary{color:#1d1c1c;background:#ffffff;border:1px solid #c0c8d2}</v>
      </c>
    </row>
    <row r="89" spans="2:85" ht="21" customHeight="1">
      <c r="B89" s="91" t="s">
        <v>832</v>
      </c>
      <c r="C89" s="18" t="s">
        <v>833</v>
      </c>
      <c r="D89" s="36"/>
      <c r="E89" s="36"/>
      <c r="F89" s="16" t="str">
        <f>IF(Table_Styles[[#This Row],[Font Family]]&lt;&gt;"",Table_Styles[[#This Row],[Font Family]],IF(Table_Styles[[#This Row],[Font Family Default]]&lt;&gt;"",Table_Styles[[#This Row],[Font Family Default]],""))</f>
        <v/>
      </c>
      <c r="G89" s="36"/>
      <c r="H89" s="36"/>
      <c r="I89" s="16" t="str">
        <f>IF(Table_Styles[[#This Row],[Font Size]]&lt;&gt;"",Table_Styles[[#This Row],[Font Size]],IF(Table_Styles[[#This Row],[Font Size Default]]&lt;&gt;"",Table_Styles[[#This Row],[Font Size Default]],""))</f>
        <v/>
      </c>
      <c r="J89" s="36"/>
      <c r="K89" s="36"/>
      <c r="L89" s="16" t="str">
        <f>IF(Table_Styles[[#This Row],[Font Weight]]&lt;&gt;"",Table_Styles[[#This Row],[Font Weight]],IF(Table_Styles[[#This Row],[Font Weight Default]]&lt;&gt;"",Table_Styles[[#This Row],[Font Weight Default]],""))</f>
        <v/>
      </c>
      <c r="M89" s="36"/>
      <c r="N89" s="38" t="str">
        <f>Colour_Foreground_1</f>
        <v>#1d1c1c</v>
      </c>
      <c r="O89" s="16" t="str">
        <f>IF(Table_Styles[[#This Row],[Colour]]&lt;&gt;"",Table_Styles[[#This Row],[Colour]],IF(Table_Styles[[#This Row],[Colour Default]]&lt;&gt;"",Table_Styles[[#This Row],[Colour Default]],""))</f>
        <v>#1d1c1c</v>
      </c>
      <c r="P89" s="93" t="s">
        <v>679</v>
      </c>
      <c r="Q89" s="93" t="str">
        <f>Colour_Background_2</f>
        <v>#f5f8fc</v>
      </c>
      <c r="R89" s="16" t="str">
        <f>IF(Table_Styles[[#This Row],[Background]]&lt;&gt;"",Table_Styles[[#This Row],[Background]],IF(Table_Styles[[#This Row],[Background Default]]&lt;&gt;"",Table_Styles[[#This Row],[Background Default]],""))</f>
        <v>#ffffff</v>
      </c>
      <c r="S89" s="16" t="str">
        <f>"1px solid "&amp;Colour_Borders</f>
        <v>1px solid #c0c8d2</v>
      </c>
      <c r="T89" s="36" t="s">
        <v>710</v>
      </c>
      <c r="U89" s="16" t="str">
        <f>IF(Table_Styles[[#This Row],[Border]]&lt;&gt;"",Table_Styles[[#This Row],[Border]],IF(Table_Styles[[#This Row],[Border Default]]&lt;&gt;"",Table_Styles[[#This Row],[Border Default]],""))</f>
        <v>1px solid #c0c8d2</v>
      </c>
      <c r="V89" s="36"/>
      <c r="W89" s="36"/>
      <c r="X89" s="16" t="str">
        <f>IF(Table_Styles[[#This Row],[Border Radius]]&lt;&gt;"",Table_Styles[[#This Row],[Border Radius]],IF(Table_Styles[[#This Row],[Border Radius Default]]&lt;&gt;"",Table_Styles[[#This Row],[Border Radius Default]],""))</f>
        <v/>
      </c>
      <c r="Y89" s="36"/>
      <c r="Z89" s="36"/>
      <c r="AA89" s="16" t="str">
        <f>IF(Table_Styles[[#This Row],[MT]]&lt;&gt;"",Table_Styles[[#This Row],[MT]],IF(Table_Styles[[#This Row],[MT Default]]&lt;&gt;"",Table_Styles[[#This Row],[MT Default]],""))</f>
        <v/>
      </c>
      <c r="AB89" s="36"/>
      <c r="AC89" s="36"/>
      <c r="AD89" s="16" t="str">
        <f>IF(Table_Styles[[#This Row],[MR]]&lt;&gt;"",Table_Styles[[#This Row],[MR]],IF(Table_Styles[[#This Row],[MR Default]]&lt;&gt;"",Table_Styles[[#This Row],[MR Default]],""))</f>
        <v/>
      </c>
      <c r="AE89" s="36"/>
      <c r="AF89" s="36"/>
      <c r="AG89" s="16" t="str">
        <f>IF(Table_Styles[[#This Row],[MB]]&lt;&gt;"",Table_Styles[[#This Row],[MB]],IF(Table_Styles[[#This Row],[MB Default]]&lt;&gt;"",Table_Styles[[#This Row],[MB Default]],""))</f>
        <v/>
      </c>
      <c r="AH89" s="36"/>
      <c r="AI89" s="36"/>
      <c r="AJ89" s="16" t="str">
        <f>IF(Table_Styles[[#This Row],[ML]]&lt;&gt;"",Table_Styles[[#This Row],[ML]],IF(Table_Styles[[#This Row],[ML Default]]&lt;&gt;"",Table_Styles[[#This Row],[ML Default]],""))</f>
        <v/>
      </c>
      <c r="AK89" s="36"/>
      <c r="AL89" s="36"/>
      <c r="AM89" s="16" t="str">
        <f>IF(Table_Styles[[#This Row],[PT]]&lt;&gt;"",Table_Styles[[#This Row],[PT]],IF(Table_Styles[[#This Row],[PT Default]]&lt;&gt;"",Table_Styles[[#This Row],[PT Default]],""))</f>
        <v/>
      </c>
      <c r="AN89" s="36"/>
      <c r="AO89" s="36"/>
      <c r="AP89" s="16" t="str">
        <f>IF(Table_Styles[[#This Row],[PR]]&lt;&gt;"",Table_Styles[[#This Row],[PR]],IF(Table_Styles[[#This Row],[PR Default]]&lt;&gt;"",Table_Styles[[#This Row],[PR Default]],""))</f>
        <v/>
      </c>
      <c r="AQ89" s="36"/>
      <c r="AR89" s="36"/>
      <c r="AS89" s="16" t="str">
        <f>IF(Table_Styles[[#This Row],[PB]]&lt;&gt;"",Table_Styles[[#This Row],[PB]],IF(Table_Styles[[#This Row],[PB Default]]&lt;&gt;"",Table_Styles[[#This Row],[PB Default]],""))</f>
        <v/>
      </c>
      <c r="AT89" s="36"/>
      <c r="AU89" s="36"/>
      <c r="AV89" s="16" t="str">
        <f>IF(Table_Styles[[#This Row],[PL]]&lt;&gt;"",Table_Styles[[#This Row],[PL]],IF(Table_Styles[[#This Row],[PL Default]]&lt;&gt;"",Table_Styles[[#This Row],[PL Default]],""))</f>
        <v/>
      </c>
      <c r="AW89" s="36"/>
      <c r="AX89" s="36"/>
      <c r="AY89" s="16" t="str">
        <f>IF(Table_Styles[[#This Row],[BT]]&lt;&gt;"",Table_Styles[[#This Row],[BT]],IF(Table_Styles[[#This Row],[BT Default]]&lt;&gt;"",Table_Styles[[#This Row],[BT Default]],""))</f>
        <v/>
      </c>
      <c r="AZ89" s="36"/>
      <c r="BA89" s="36"/>
      <c r="BB89" s="16" t="str">
        <f>IF(Table_Styles[[#This Row],[BR]]&lt;&gt;"",Table_Styles[[#This Row],[BR]],IF(Table_Styles[[#This Row],[BR Default]]&lt;&gt;"",Table_Styles[[#This Row],[BR Default]],""))</f>
        <v/>
      </c>
      <c r="BC89" s="36"/>
      <c r="BD89" s="36"/>
      <c r="BE89" s="16" t="str">
        <f>IF(Table_Styles[[#This Row],[BB]]&lt;&gt;"",Table_Styles[[#This Row],[BB]],IF(Table_Styles[[#This Row],[BB Default]]&lt;&gt;"",Table_Styles[[#This Row],[BB Default]],""))</f>
        <v/>
      </c>
      <c r="BF89" s="36"/>
      <c r="BG89" s="36"/>
      <c r="BH89" s="16" t="str">
        <f>IF(Table_Styles[[#This Row],[BL]]&lt;&gt;"",Table_Styles[[#This Row],[BL]],IF(Table_Styles[[#This Row],[BL Default]]&lt;&gt;"",Table_Styles[[#This Row],[BL Default]],""))</f>
        <v/>
      </c>
      <c r="BI89" s="36"/>
      <c r="BJ89" s="36"/>
      <c r="BK89" s="16" t="str">
        <f>IF(Table_Styles[[#This Row],[Width]]&lt;&gt;"",Table_Styles[[#This Row],[Width]],IF(Table_Styles[[#This Row],[Width Default]]&lt;&gt;"",Table_Styles[[#This Row],[Width Default]],""))</f>
        <v/>
      </c>
      <c r="BL89" s="36"/>
      <c r="BM89" s="36"/>
      <c r="BN89" s="16" t="str">
        <f>IF(Table_Styles[[#This Row],[Height]]&lt;&gt;"",Table_Styles[[#This Row],[Height]],IF(Table_Styles[[#This Row],[Height Default]]&lt;&gt;"",Table_Styles[[#This Row],[Height Default]],""))</f>
        <v/>
      </c>
      <c r="BO89" s="16"/>
      <c r="BP89" s="16"/>
      <c r="BQ89" s="16" t="str">
        <f>IF(Table_Styles[[#This Row],[Top]]&lt;&gt;"",Table_Styles[[#This Row],[Top]],IF(Table_Styles[[#This Row],[Top Default]]&lt;&gt;"",Table_Styles[[#This Row],[Top Default]],""))</f>
        <v/>
      </c>
      <c r="BR89" s="16"/>
      <c r="BS89" s="16"/>
      <c r="BT89" s="16" t="str">
        <f>IF(Table_Styles[[#This Row],[Right]]&lt;&gt;"",Table_Styles[[#This Row],[Right]],IF(Table_Styles[[#This Row],[Right Default]]&lt;&gt;"",Table_Styles[[#This Row],[Right Default]],""))</f>
        <v/>
      </c>
      <c r="BU89" s="16"/>
      <c r="BV89" s="16"/>
      <c r="BW89" s="16" t="str">
        <f>IF(Table_Styles[[#This Row],[Bottom]]&lt;&gt;"",Table_Styles[[#This Row],[Bottom]],IF(Table_Styles[[#This Row],[Bottom Default]]&lt;&gt;"",Table_Styles[[#This Row],[Bottom Default]],""))</f>
        <v/>
      </c>
      <c r="BX89" s="16"/>
      <c r="BY89" s="16"/>
      <c r="BZ89" s="16" t="str">
        <f>IF(Table_Styles[[#This Row],[Left]]&lt;&gt;"",Table_Styles[[#This Row],[Left]],IF(Table_Styles[[#This Row],[Left Default]]&lt;&gt;"",Table_Styles[[#This Row],[Left Default]],""))</f>
        <v/>
      </c>
      <c r="CA89" s="36"/>
      <c r="CB89" s="18" t="str">
        <f>IF(AND(Table_Styles[[#This Row],[Selector]]&lt;&gt;"",Table_Styles[[#This Row],[Font Family Used]]&lt;&gt;"",Table_Styles[[#This Row],[Font Weight Used]]&lt;&gt;""),Table_Styles[[#This Row],[Font Family Used]]&amp;" "&amp;Table_Styles[[#This Row],[Font Weight Used]],"")</f>
        <v/>
      </c>
      <c r="CC89" s="18" t="str">
        <f ca="1">IF(AND(Table_Styles[[#This Row],[Selector]],COUNTIF(OFFSET(CC:CC,0,0,ROW()-1,1),"="&amp;Table_Styles[[#This Row],[Font]])=0),Table_Styles[[#This Row],[Font]],"")</f>
        <v/>
      </c>
      <c r="CD89" s="18" t="str">
        <f ca="1">IF(Table_Styles[[#This Row],[Unique Font]]&lt;&gt;"",
"{""fontFamily"":"""&amp;Table_Styles[[#This Row],[Font Family Used]]&amp;""",""fontWeight"":"&amp;Table_Styles[[#This Row],[Font Weight Used]]&amp;"}","")</f>
        <v/>
      </c>
      <c r="CE8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89" s="18" t="str">
        <f>IF(AND(Table_Styles[[#This Row],[Selector]]&lt;&gt;"", Table_Styles[[#This Row],[Config Properties]]&lt;&gt;""),
Table_Styles[[#This Row],[Selector]]&amp;" { "&amp;Table_Styles[[#This Row],[Config Properties]]&amp;" }","")</f>
        <v>nav .btn.btn-secondary:hover { color: #1d1c1c;background: #ffffff;border: 1px solid #c0c8d2 }</v>
      </c>
      <c r="CG89" s="18" t="str">
        <f xml:space="preserve">
SUBSTITUTE(SUBSTITUTE(SUBSTITUTE(SUBSTITUTE(SUBSTITUTE(SUBSTITUTE(SUBSTITUTE(SUBSTITUTE(Table_Styles[[#This Row],[Config]],
" {","{"),
"{ ","{"),
" }","}"),
"} ","}"),
" ,",","),
", ",","),
" :",":"),
": ",":")</f>
        <v>nav .btn.btn-secondary:hover{color:#1d1c1c;background:#ffffff;border:1px solid #c0c8d2}</v>
      </c>
    </row>
    <row r="90" spans="2:85" ht="21" customHeight="1">
      <c r="B90" s="91" t="s">
        <v>834</v>
      </c>
      <c r="C90" s="18" t="s">
        <v>835</v>
      </c>
      <c r="D90" s="36"/>
      <c r="E90" s="36"/>
      <c r="F90" s="16" t="str">
        <f>IF(Table_Styles[[#This Row],[Font Family]]&lt;&gt;"",Table_Styles[[#This Row],[Font Family]],IF(Table_Styles[[#This Row],[Font Family Default]]&lt;&gt;"",Table_Styles[[#This Row],[Font Family Default]],""))</f>
        <v/>
      </c>
      <c r="G90" s="36"/>
      <c r="H90" s="36"/>
      <c r="I90" s="16" t="str">
        <f>IF(Table_Styles[[#This Row],[Font Size]]&lt;&gt;"",Table_Styles[[#This Row],[Font Size]],IF(Table_Styles[[#This Row],[Font Size Default]]&lt;&gt;"",Table_Styles[[#This Row],[Font Size Default]],""))</f>
        <v/>
      </c>
      <c r="J90" s="36"/>
      <c r="K90" s="36"/>
      <c r="L90" s="16" t="str">
        <f>IF(Table_Styles[[#This Row],[Font Weight]]&lt;&gt;"",Table_Styles[[#This Row],[Font Weight]],IF(Table_Styles[[#This Row],[Font Weight Default]]&lt;&gt;"",Table_Styles[[#This Row],[Font Weight Default]],""))</f>
        <v/>
      </c>
      <c r="M90" s="36"/>
      <c r="N90" s="38" t="str">
        <f>Colour_Foreground_1</f>
        <v>#1d1c1c</v>
      </c>
      <c r="O90" s="16" t="str">
        <f>IF(Table_Styles[[#This Row],[Colour]]&lt;&gt;"",Table_Styles[[#This Row],[Colour]],IF(Table_Styles[[#This Row],[Colour Default]]&lt;&gt;"",Table_Styles[[#This Row],[Colour Default]],""))</f>
        <v>#1d1c1c</v>
      </c>
      <c r="P90" s="93" t="s">
        <v>679</v>
      </c>
      <c r="Q90" s="93" t="str">
        <f>Colour_Background_2</f>
        <v>#f5f8fc</v>
      </c>
      <c r="R90" s="16" t="str">
        <f>IF(Table_Styles[[#This Row],[Background]]&lt;&gt;"",Table_Styles[[#This Row],[Background]],IF(Table_Styles[[#This Row],[Background Default]]&lt;&gt;"",Table_Styles[[#This Row],[Background Default]],""))</f>
        <v>#ffffff</v>
      </c>
      <c r="S90" s="16" t="str">
        <f>"1px solid "&amp;Colour_Borders</f>
        <v>1px solid #c0c8d2</v>
      </c>
      <c r="T90" s="36" t="s">
        <v>710</v>
      </c>
      <c r="U90" s="16" t="str">
        <f>IF(Table_Styles[[#This Row],[Border]]&lt;&gt;"",Table_Styles[[#This Row],[Border]],IF(Table_Styles[[#This Row],[Border Default]]&lt;&gt;"",Table_Styles[[#This Row],[Border Default]],""))</f>
        <v>1px solid #c0c8d2</v>
      </c>
      <c r="V90" s="36"/>
      <c r="W90" s="36"/>
      <c r="X90" s="16" t="str">
        <f>IF(Table_Styles[[#This Row],[Border Radius]]&lt;&gt;"",Table_Styles[[#This Row],[Border Radius]],IF(Table_Styles[[#This Row],[Border Radius Default]]&lt;&gt;"",Table_Styles[[#This Row],[Border Radius Default]],""))</f>
        <v/>
      </c>
      <c r="Y90" s="36"/>
      <c r="Z90" s="36"/>
      <c r="AA90" s="16" t="str">
        <f>IF(Table_Styles[[#This Row],[MT]]&lt;&gt;"",Table_Styles[[#This Row],[MT]],IF(Table_Styles[[#This Row],[MT Default]]&lt;&gt;"",Table_Styles[[#This Row],[MT Default]],""))</f>
        <v/>
      </c>
      <c r="AB90" s="36"/>
      <c r="AC90" s="36"/>
      <c r="AD90" s="16" t="str">
        <f>IF(Table_Styles[[#This Row],[MR]]&lt;&gt;"",Table_Styles[[#This Row],[MR]],IF(Table_Styles[[#This Row],[MR Default]]&lt;&gt;"",Table_Styles[[#This Row],[MR Default]],""))</f>
        <v/>
      </c>
      <c r="AE90" s="36"/>
      <c r="AF90" s="36"/>
      <c r="AG90" s="16" t="str">
        <f>IF(Table_Styles[[#This Row],[MB]]&lt;&gt;"",Table_Styles[[#This Row],[MB]],IF(Table_Styles[[#This Row],[MB Default]]&lt;&gt;"",Table_Styles[[#This Row],[MB Default]],""))</f>
        <v/>
      </c>
      <c r="AH90" s="36"/>
      <c r="AI90" s="36"/>
      <c r="AJ90" s="16" t="str">
        <f>IF(Table_Styles[[#This Row],[ML]]&lt;&gt;"",Table_Styles[[#This Row],[ML]],IF(Table_Styles[[#This Row],[ML Default]]&lt;&gt;"",Table_Styles[[#This Row],[ML Default]],""))</f>
        <v/>
      </c>
      <c r="AK90" s="36"/>
      <c r="AL90" s="36"/>
      <c r="AM90" s="16" t="str">
        <f>IF(Table_Styles[[#This Row],[PT]]&lt;&gt;"",Table_Styles[[#This Row],[PT]],IF(Table_Styles[[#This Row],[PT Default]]&lt;&gt;"",Table_Styles[[#This Row],[PT Default]],""))</f>
        <v/>
      </c>
      <c r="AN90" s="36"/>
      <c r="AO90" s="36"/>
      <c r="AP90" s="16" t="str">
        <f>IF(Table_Styles[[#This Row],[PR]]&lt;&gt;"",Table_Styles[[#This Row],[PR]],IF(Table_Styles[[#This Row],[PR Default]]&lt;&gt;"",Table_Styles[[#This Row],[PR Default]],""))</f>
        <v/>
      </c>
      <c r="AQ90" s="36"/>
      <c r="AR90" s="36"/>
      <c r="AS90" s="16" t="str">
        <f>IF(Table_Styles[[#This Row],[PB]]&lt;&gt;"",Table_Styles[[#This Row],[PB]],IF(Table_Styles[[#This Row],[PB Default]]&lt;&gt;"",Table_Styles[[#This Row],[PB Default]],""))</f>
        <v/>
      </c>
      <c r="AT90" s="36"/>
      <c r="AU90" s="36"/>
      <c r="AV90" s="16" t="str">
        <f>IF(Table_Styles[[#This Row],[PL]]&lt;&gt;"",Table_Styles[[#This Row],[PL]],IF(Table_Styles[[#This Row],[PL Default]]&lt;&gt;"",Table_Styles[[#This Row],[PL Default]],""))</f>
        <v/>
      </c>
      <c r="AW90" s="36"/>
      <c r="AX90" s="36"/>
      <c r="AY90" s="16" t="str">
        <f>IF(Table_Styles[[#This Row],[BT]]&lt;&gt;"",Table_Styles[[#This Row],[BT]],IF(Table_Styles[[#This Row],[BT Default]]&lt;&gt;"",Table_Styles[[#This Row],[BT Default]],""))</f>
        <v/>
      </c>
      <c r="AZ90" s="36"/>
      <c r="BA90" s="36"/>
      <c r="BB90" s="16" t="str">
        <f>IF(Table_Styles[[#This Row],[BR]]&lt;&gt;"",Table_Styles[[#This Row],[BR]],IF(Table_Styles[[#This Row],[BR Default]]&lt;&gt;"",Table_Styles[[#This Row],[BR Default]],""))</f>
        <v/>
      </c>
      <c r="BC90" s="36"/>
      <c r="BD90" s="36"/>
      <c r="BE90" s="16" t="str">
        <f>IF(Table_Styles[[#This Row],[BB]]&lt;&gt;"",Table_Styles[[#This Row],[BB]],IF(Table_Styles[[#This Row],[BB Default]]&lt;&gt;"",Table_Styles[[#This Row],[BB Default]],""))</f>
        <v/>
      </c>
      <c r="BF90" s="36"/>
      <c r="BG90" s="36"/>
      <c r="BH90" s="16" t="str">
        <f>IF(Table_Styles[[#This Row],[BL]]&lt;&gt;"",Table_Styles[[#This Row],[BL]],IF(Table_Styles[[#This Row],[BL Default]]&lt;&gt;"",Table_Styles[[#This Row],[BL Default]],""))</f>
        <v/>
      </c>
      <c r="BI90" s="36"/>
      <c r="BJ90" s="36"/>
      <c r="BK90" s="16" t="str">
        <f>IF(Table_Styles[[#This Row],[Width]]&lt;&gt;"",Table_Styles[[#This Row],[Width]],IF(Table_Styles[[#This Row],[Width Default]]&lt;&gt;"",Table_Styles[[#This Row],[Width Default]],""))</f>
        <v/>
      </c>
      <c r="BL90" s="36"/>
      <c r="BM90" s="36"/>
      <c r="BN90" s="16" t="str">
        <f>IF(Table_Styles[[#This Row],[Height]]&lt;&gt;"",Table_Styles[[#This Row],[Height]],IF(Table_Styles[[#This Row],[Height Default]]&lt;&gt;"",Table_Styles[[#This Row],[Height Default]],""))</f>
        <v/>
      </c>
      <c r="BO90" s="16"/>
      <c r="BP90" s="16"/>
      <c r="BQ90" s="16" t="str">
        <f>IF(Table_Styles[[#This Row],[Top]]&lt;&gt;"",Table_Styles[[#This Row],[Top]],IF(Table_Styles[[#This Row],[Top Default]]&lt;&gt;"",Table_Styles[[#This Row],[Top Default]],""))</f>
        <v/>
      </c>
      <c r="BR90" s="16"/>
      <c r="BS90" s="16"/>
      <c r="BT90" s="16" t="str">
        <f>IF(Table_Styles[[#This Row],[Right]]&lt;&gt;"",Table_Styles[[#This Row],[Right]],IF(Table_Styles[[#This Row],[Right Default]]&lt;&gt;"",Table_Styles[[#This Row],[Right Default]],""))</f>
        <v/>
      </c>
      <c r="BU90" s="16"/>
      <c r="BV90" s="16"/>
      <c r="BW90" s="16" t="str">
        <f>IF(Table_Styles[[#This Row],[Bottom]]&lt;&gt;"",Table_Styles[[#This Row],[Bottom]],IF(Table_Styles[[#This Row],[Bottom Default]]&lt;&gt;"",Table_Styles[[#This Row],[Bottom Default]],""))</f>
        <v/>
      </c>
      <c r="BX90" s="16"/>
      <c r="BY90" s="16"/>
      <c r="BZ90" s="16" t="str">
        <f>IF(Table_Styles[[#This Row],[Left]]&lt;&gt;"",Table_Styles[[#This Row],[Left]],IF(Table_Styles[[#This Row],[Left Default]]&lt;&gt;"",Table_Styles[[#This Row],[Left Default]],""))</f>
        <v/>
      </c>
      <c r="CA90" s="36"/>
      <c r="CB90" s="18" t="str">
        <f>IF(AND(Table_Styles[[#This Row],[Selector]]&lt;&gt;"",Table_Styles[[#This Row],[Font Family Used]]&lt;&gt;"",Table_Styles[[#This Row],[Font Weight Used]]&lt;&gt;""),Table_Styles[[#This Row],[Font Family Used]]&amp;" "&amp;Table_Styles[[#This Row],[Font Weight Used]],"")</f>
        <v/>
      </c>
      <c r="CC90" s="18" t="str">
        <f ca="1">IF(AND(Table_Styles[[#This Row],[Selector]],COUNTIF(OFFSET(CC:CC,0,0,ROW()-1,1),"="&amp;Table_Styles[[#This Row],[Font]])=0),Table_Styles[[#This Row],[Font]],"")</f>
        <v/>
      </c>
      <c r="CD90" s="18" t="str">
        <f ca="1">IF(Table_Styles[[#This Row],[Unique Font]]&lt;&gt;"",
"{""fontFamily"":"""&amp;Table_Styles[[#This Row],[Font Family Used]]&amp;""",""fontWeight"":"&amp;Table_Styles[[#This Row],[Font Weight Used]]&amp;"}","")</f>
        <v/>
      </c>
      <c r="CE9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#ffffff;border: 1px solid #c0c8d2</v>
      </c>
      <c r="CF90" s="18" t="str">
        <f>IF(AND(Table_Styles[[#This Row],[Selector]]&lt;&gt;"", Table_Styles[[#This Row],[Config Properties]]&lt;&gt;""),
Table_Styles[[#This Row],[Selector]]&amp;" { "&amp;Table_Styles[[#This Row],[Config Properties]]&amp;" }","")</f>
        <v>nav .btn.btn-secondary:active { color: #1d1c1c;background: #ffffff;border: 1px solid #c0c8d2 }</v>
      </c>
      <c r="CG90" s="18" t="str">
        <f xml:space="preserve">
SUBSTITUTE(SUBSTITUTE(SUBSTITUTE(SUBSTITUTE(SUBSTITUTE(SUBSTITUTE(SUBSTITUTE(SUBSTITUTE(Table_Styles[[#This Row],[Config]],
" {","{"),
"{ ","{"),
" }","}"),
"} ","}"),
" ,",","),
", ",","),
" :",":"),
": ",":")</f>
        <v>nav .btn.btn-secondary:active{color:#1d1c1c;background:#ffffff;border:1px solid #c0c8d2}</v>
      </c>
    </row>
    <row r="91" spans="2:85" ht="29.25" thickBot="1">
      <c r="B91" s="19" t="s">
        <v>836</v>
      </c>
      <c r="C91" s="19"/>
      <c r="D91" s="35"/>
      <c r="E91" s="35"/>
      <c r="F91" s="19" t="str">
        <f>IF(Table_Styles[[#This Row],[Font Family]]&lt;&gt;"",Table_Styles[[#This Row],[Font Family]],IF(Table_Styles[[#This Row],[Font Family Default]]&lt;&gt;"",Table_Styles[[#This Row],[Font Family Default]],""))</f>
        <v/>
      </c>
      <c r="G91" s="35"/>
      <c r="H91" s="35"/>
      <c r="I91" s="19" t="str">
        <f>IF(Table_Styles[[#This Row],[Font Size]]&lt;&gt;"",Table_Styles[[#This Row],[Font Size]],IF(Table_Styles[[#This Row],[Font Size Default]]&lt;&gt;"",Table_Styles[[#This Row],[Font Size Default]],""))</f>
        <v/>
      </c>
      <c r="J91" s="35"/>
      <c r="K91" s="35"/>
      <c r="L91" s="19" t="str">
        <f>IF(Table_Styles[[#This Row],[Font Weight]]&lt;&gt;"",Table_Styles[[#This Row],[Font Weight]],IF(Table_Styles[[#This Row],[Font Weight Default]]&lt;&gt;"",Table_Styles[[#This Row],[Font Weight Default]],""))</f>
        <v/>
      </c>
      <c r="M91" s="35"/>
      <c r="N91" s="35"/>
      <c r="O91" s="19" t="str">
        <f>IF(Table_Styles[[#This Row],[Colour]]&lt;&gt;"",Table_Styles[[#This Row],[Colour]],IF(Table_Styles[[#This Row],[Colour Default]]&lt;&gt;"",Table_Styles[[#This Row],[Colour Default]],""))</f>
        <v/>
      </c>
      <c r="P91" s="35"/>
      <c r="Q91" s="35"/>
      <c r="R91" s="19" t="str">
        <f>IF(Table_Styles[[#This Row],[Background]]&lt;&gt;"",Table_Styles[[#This Row],[Background]],IF(Table_Styles[[#This Row],[Background Default]]&lt;&gt;"",Table_Styles[[#This Row],[Background Default]],""))</f>
        <v/>
      </c>
      <c r="S91" s="35"/>
      <c r="T91" s="35"/>
      <c r="U91" s="19" t="str">
        <f>IF(Table_Styles[[#This Row],[Border]]&lt;&gt;"",Table_Styles[[#This Row],[Border]],IF(Table_Styles[[#This Row],[Border Default]]&lt;&gt;"",Table_Styles[[#This Row],[Border Default]],""))</f>
        <v/>
      </c>
      <c r="V91" s="35"/>
      <c r="W91" s="35"/>
      <c r="X91" s="19" t="str">
        <f>IF(Table_Styles[[#This Row],[Border Radius]]&lt;&gt;"",Table_Styles[[#This Row],[Border Radius]],IF(Table_Styles[[#This Row],[Border Radius Default]]&lt;&gt;"",Table_Styles[[#This Row],[Border Radius Default]],""))</f>
        <v/>
      </c>
      <c r="Y91" s="35"/>
      <c r="Z91" s="35"/>
      <c r="AA91" s="19" t="str">
        <f>IF(Table_Styles[[#This Row],[MT]]&lt;&gt;"",Table_Styles[[#This Row],[MT]],IF(Table_Styles[[#This Row],[MT Default]]&lt;&gt;"",Table_Styles[[#This Row],[MT Default]],""))</f>
        <v/>
      </c>
      <c r="AB91" s="35"/>
      <c r="AC91" s="35"/>
      <c r="AD91" s="19" t="str">
        <f>IF(Table_Styles[[#This Row],[MR]]&lt;&gt;"",Table_Styles[[#This Row],[MR]],IF(Table_Styles[[#This Row],[MR Default]]&lt;&gt;"",Table_Styles[[#This Row],[MR Default]],""))</f>
        <v/>
      </c>
      <c r="AE91" s="35"/>
      <c r="AF91" s="35"/>
      <c r="AG91" s="19" t="str">
        <f>IF(Table_Styles[[#This Row],[MB]]&lt;&gt;"",Table_Styles[[#This Row],[MB]],IF(Table_Styles[[#This Row],[MB Default]]&lt;&gt;"",Table_Styles[[#This Row],[MB Default]],""))</f>
        <v/>
      </c>
      <c r="AH91" s="35"/>
      <c r="AI91" s="35"/>
      <c r="AJ91" s="19" t="str">
        <f>IF(Table_Styles[[#This Row],[ML]]&lt;&gt;"",Table_Styles[[#This Row],[ML]],IF(Table_Styles[[#This Row],[ML Default]]&lt;&gt;"",Table_Styles[[#This Row],[ML Default]],""))</f>
        <v/>
      </c>
      <c r="AK91" s="35"/>
      <c r="AL91" s="35"/>
      <c r="AM91" s="19" t="str">
        <f>IF(Table_Styles[[#This Row],[PT]]&lt;&gt;"",Table_Styles[[#This Row],[PT]],IF(Table_Styles[[#This Row],[PT Default]]&lt;&gt;"",Table_Styles[[#This Row],[PT Default]],""))</f>
        <v/>
      </c>
      <c r="AN91" s="35"/>
      <c r="AO91" s="35"/>
      <c r="AP91" s="19" t="str">
        <f>IF(Table_Styles[[#This Row],[PR]]&lt;&gt;"",Table_Styles[[#This Row],[PR]],IF(Table_Styles[[#This Row],[PR Default]]&lt;&gt;"",Table_Styles[[#This Row],[PR Default]],""))</f>
        <v/>
      </c>
      <c r="AQ91" s="35"/>
      <c r="AR91" s="35"/>
      <c r="AS91" s="19" t="str">
        <f>IF(Table_Styles[[#This Row],[PB]]&lt;&gt;"",Table_Styles[[#This Row],[PB]],IF(Table_Styles[[#This Row],[PB Default]]&lt;&gt;"",Table_Styles[[#This Row],[PB Default]],""))</f>
        <v/>
      </c>
      <c r="AT91" s="35"/>
      <c r="AU91" s="35"/>
      <c r="AV91" s="19" t="str">
        <f>IF(Table_Styles[[#This Row],[PL]]&lt;&gt;"",Table_Styles[[#This Row],[PL]],IF(Table_Styles[[#This Row],[PL Default]]&lt;&gt;"",Table_Styles[[#This Row],[PL Default]],""))</f>
        <v/>
      </c>
      <c r="AW91" s="35"/>
      <c r="AX91" s="35"/>
      <c r="AY91" s="19" t="str">
        <f>IF(Table_Styles[[#This Row],[BT]]&lt;&gt;"",Table_Styles[[#This Row],[BT]],IF(Table_Styles[[#This Row],[BT Default]]&lt;&gt;"",Table_Styles[[#This Row],[BT Default]],""))</f>
        <v/>
      </c>
      <c r="AZ91" s="35"/>
      <c r="BA91" s="35"/>
      <c r="BB91" s="19" t="str">
        <f>IF(Table_Styles[[#This Row],[BR]]&lt;&gt;"",Table_Styles[[#This Row],[BR]],IF(Table_Styles[[#This Row],[BR Default]]&lt;&gt;"",Table_Styles[[#This Row],[BR Default]],""))</f>
        <v/>
      </c>
      <c r="BC91" s="35"/>
      <c r="BD91" s="35"/>
      <c r="BE91" s="19" t="str">
        <f>IF(Table_Styles[[#This Row],[BB]]&lt;&gt;"",Table_Styles[[#This Row],[BB]],IF(Table_Styles[[#This Row],[BB Default]]&lt;&gt;"",Table_Styles[[#This Row],[BB Default]],""))</f>
        <v/>
      </c>
      <c r="BF91" s="35"/>
      <c r="BG91" s="35"/>
      <c r="BH91" s="19" t="str">
        <f>IF(Table_Styles[[#This Row],[BL]]&lt;&gt;"",Table_Styles[[#This Row],[BL]],IF(Table_Styles[[#This Row],[BL Default]]&lt;&gt;"",Table_Styles[[#This Row],[BL Default]],""))</f>
        <v/>
      </c>
      <c r="BI91" s="35"/>
      <c r="BJ91" s="35"/>
      <c r="BK91" s="19" t="str">
        <f>IF(Table_Styles[[#This Row],[Width]]&lt;&gt;"",Table_Styles[[#This Row],[Width]],IF(Table_Styles[[#This Row],[Width Default]]&lt;&gt;"",Table_Styles[[#This Row],[Width Default]],""))</f>
        <v/>
      </c>
      <c r="BL91" s="35"/>
      <c r="BM91" s="35"/>
      <c r="BN91" s="19" t="str">
        <f>IF(Table_Styles[[#This Row],[Height]]&lt;&gt;"",Table_Styles[[#This Row],[Height]],IF(Table_Styles[[#This Row],[Height Default]]&lt;&gt;"",Table_Styles[[#This Row],[Height Default]],""))</f>
        <v/>
      </c>
      <c r="BO91" s="19"/>
      <c r="BP91" s="19"/>
      <c r="BQ91" s="19" t="str">
        <f>IF(Table_Styles[[#This Row],[Top]]&lt;&gt;"",Table_Styles[[#This Row],[Top]],IF(Table_Styles[[#This Row],[Top Default]]&lt;&gt;"",Table_Styles[[#This Row],[Top Default]],""))</f>
        <v/>
      </c>
      <c r="BR91" s="19"/>
      <c r="BS91" s="19"/>
      <c r="BT91" s="19" t="str">
        <f>IF(Table_Styles[[#This Row],[Right]]&lt;&gt;"",Table_Styles[[#This Row],[Right]],IF(Table_Styles[[#This Row],[Right Default]]&lt;&gt;"",Table_Styles[[#This Row],[Right Default]],""))</f>
        <v/>
      </c>
      <c r="BU91" s="19"/>
      <c r="BV91" s="19"/>
      <c r="BW91" s="19" t="str">
        <f>IF(Table_Styles[[#This Row],[Bottom]]&lt;&gt;"",Table_Styles[[#This Row],[Bottom]],IF(Table_Styles[[#This Row],[Bottom Default]]&lt;&gt;"",Table_Styles[[#This Row],[Bottom Default]],""))</f>
        <v/>
      </c>
      <c r="BX91" s="19"/>
      <c r="BY91" s="19"/>
      <c r="BZ91" s="19" t="str">
        <f>IF(Table_Styles[[#This Row],[Left]]&lt;&gt;"",Table_Styles[[#This Row],[Left]],IF(Table_Styles[[#This Row],[Left Default]]&lt;&gt;"",Table_Styles[[#This Row],[Left Default]],""))</f>
        <v/>
      </c>
      <c r="CA91" s="35"/>
      <c r="CB91" s="19" t="str">
        <f>IF(AND(Table_Styles[[#This Row],[Selector]]&lt;&gt;"",Table_Styles[[#This Row],[Font Family Used]]&lt;&gt;"",Table_Styles[[#This Row],[Font Weight Used]]&lt;&gt;""),Table_Styles[[#This Row],[Font Family Used]]&amp;" "&amp;Table_Styles[[#This Row],[Font Weight Used]],"")</f>
        <v/>
      </c>
      <c r="CC91" s="19" t="str">
        <f ca="1">IF(AND(Table_Styles[[#This Row],[Selector]],COUNTIF(OFFSET(CC:CC,0,0,ROW()-1,1),"="&amp;Table_Styles[[#This Row],[Font]])=0),Table_Styles[[#This Row],[Font]],"")</f>
        <v/>
      </c>
      <c r="CD91" s="19" t="str">
        <f ca="1">IF(Table_Styles[[#This Row],[Unique Font]]&lt;&gt;"",
"{""fontFamily"":"""&amp;Table_Styles[[#This Row],[Font Family Used]]&amp;""",""fontWeight"":"&amp;Table_Styles[[#This Row],[Font Weight Used]]&amp;"}","")</f>
        <v/>
      </c>
      <c r="CE91"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1" s="19" t="str">
        <f>IF(AND(Table_Styles[[#This Row],[Selector]]&lt;&gt;"", Table_Styles[[#This Row],[Config Properties]]&lt;&gt;""),
Table_Styles[[#This Row],[Selector]]&amp;" { "&amp;Table_Styles[[#This Row],[Config Properties]]&amp;" }","")</f>
        <v/>
      </c>
      <c r="CG91" s="19" t="str">
        <f xml:space="preserve">
SUBSTITUTE(SUBSTITUTE(SUBSTITUTE(SUBSTITUTE(SUBSTITUTE(SUBSTITUTE(SUBSTITUTE(SUBSTITUTE(Table_Styles[[#This Row],[Config]],
" {","{"),
"{ ","{"),
" }","}"),
"} ","}"),
" ,",","),
", ",","),
" :",":"),
": ",":")</f>
        <v/>
      </c>
    </row>
    <row r="92" spans="2:85" ht="21" customHeight="1">
      <c r="B92" s="18" t="s">
        <v>837</v>
      </c>
      <c r="C92" s="18" t="s">
        <v>838</v>
      </c>
      <c r="D92" s="36"/>
      <c r="E92" s="36" t="str">
        <f>Settings_Styling_Font_Headings</f>
        <v>Montserrat</v>
      </c>
      <c r="F92" s="16" t="str">
        <f>IF(Table_Styles[[#This Row],[Font Family]]&lt;&gt;"",Table_Styles[[#This Row],[Font Family]],IF(Table_Styles[[#This Row],[Font Family Default]]&lt;&gt;"",Table_Styles[[#This Row],[Font Family Default]],""))</f>
        <v>Montserrat</v>
      </c>
      <c r="G92" s="36" t="s">
        <v>691</v>
      </c>
      <c r="H92" s="93" t="s">
        <v>681</v>
      </c>
      <c r="I92" s="16" t="str">
        <f>IF(Table_Styles[[#This Row],[Font Size]]&lt;&gt;"",Table_Styles[[#This Row],[Font Size]],IF(Table_Styles[[#This Row],[Font Size Default]]&lt;&gt;"",Table_Styles[[#This Row],[Font Size Default]],""))</f>
        <v>24px</v>
      </c>
      <c r="J92" s="36"/>
      <c r="K92" s="36">
        <v>400</v>
      </c>
      <c r="L92" s="16">
        <f>IF(Table_Styles[[#This Row],[Font Weight]]&lt;&gt;"",Table_Styles[[#This Row],[Font Weight]],IF(Table_Styles[[#This Row],[Font Weight Default]]&lt;&gt;"",Table_Styles[[#This Row],[Font Weight Default]],""))</f>
        <v>400</v>
      </c>
      <c r="M92" s="36"/>
      <c r="N92" s="36"/>
      <c r="O92" s="16" t="str">
        <f>IF(Table_Styles[[#This Row],[Colour]]&lt;&gt;"",Table_Styles[[#This Row],[Colour]],IF(Table_Styles[[#This Row],[Colour Default]]&lt;&gt;"",Table_Styles[[#This Row],[Colour Default]],""))</f>
        <v/>
      </c>
      <c r="P92" s="36"/>
      <c r="Q92" s="36"/>
      <c r="R92" s="16" t="str">
        <f>IF(Table_Styles[[#This Row],[Background]]&lt;&gt;"",Table_Styles[[#This Row],[Background]],IF(Table_Styles[[#This Row],[Background Default]]&lt;&gt;"",Table_Styles[[#This Row],[Background Default]],""))</f>
        <v/>
      </c>
      <c r="S92" s="36"/>
      <c r="T92" s="36"/>
      <c r="U92" s="16" t="str">
        <f>IF(Table_Styles[[#This Row],[Border]]&lt;&gt;"",Table_Styles[[#This Row],[Border]],IF(Table_Styles[[#This Row],[Border Default]]&lt;&gt;"",Table_Styles[[#This Row],[Border Default]],""))</f>
        <v/>
      </c>
      <c r="V92" s="36"/>
      <c r="W92" s="36"/>
      <c r="X92" s="16" t="str">
        <f>IF(Table_Styles[[#This Row],[Border Radius]]&lt;&gt;"",Table_Styles[[#This Row],[Border Radius]],IF(Table_Styles[[#This Row],[Border Radius Default]]&lt;&gt;"",Table_Styles[[#This Row],[Border Radius Default]],""))</f>
        <v/>
      </c>
      <c r="Y92" s="36"/>
      <c r="Z92" s="38" t="s">
        <v>666</v>
      </c>
      <c r="AA92" s="16" t="str">
        <f>IF(Table_Styles[[#This Row],[MT]]&lt;&gt;"",Table_Styles[[#This Row],[MT]],IF(Table_Styles[[#This Row],[MT Default]]&lt;&gt;"",Table_Styles[[#This Row],[MT Default]],""))</f>
        <v>30px</v>
      </c>
      <c r="AB92" s="36"/>
      <c r="AC92" s="36"/>
      <c r="AD92" s="16" t="str">
        <f>IF(Table_Styles[[#This Row],[MR]]&lt;&gt;"",Table_Styles[[#This Row],[MR]],IF(Table_Styles[[#This Row],[MR Default]]&lt;&gt;"",Table_Styles[[#This Row],[MR Default]],""))</f>
        <v/>
      </c>
      <c r="AE92" s="36"/>
      <c r="AF92" s="38" t="s">
        <v>571</v>
      </c>
      <c r="AG92" s="16" t="str">
        <f>IF(Table_Styles[[#This Row],[MB]]&lt;&gt;"",Table_Styles[[#This Row],[MB]],IF(Table_Styles[[#This Row],[MB Default]]&lt;&gt;"",Table_Styles[[#This Row],[MB Default]],""))</f>
        <v>3px</v>
      </c>
      <c r="AH92" s="36"/>
      <c r="AI92" s="36"/>
      <c r="AJ92" s="16" t="str">
        <f>IF(Table_Styles[[#This Row],[ML]]&lt;&gt;"",Table_Styles[[#This Row],[ML]],IF(Table_Styles[[#This Row],[ML Default]]&lt;&gt;"",Table_Styles[[#This Row],[ML Default]],""))</f>
        <v/>
      </c>
      <c r="AK92" s="36"/>
      <c r="AL92" s="36"/>
      <c r="AM92" s="16" t="str">
        <f>IF(Table_Styles[[#This Row],[PT]]&lt;&gt;"",Table_Styles[[#This Row],[PT]],IF(Table_Styles[[#This Row],[PT Default]]&lt;&gt;"",Table_Styles[[#This Row],[PT Default]],""))</f>
        <v/>
      </c>
      <c r="AN92" s="36"/>
      <c r="AO92" s="36"/>
      <c r="AP92" s="16" t="str">
        <f>IF(Table_Styles[[#This Row],[PR]]&lt;&gt;"",Table_Styles[[#This Row],[PR]],IF(Table_Styles[[#This Row],[PR Default]]&lt;&gt;"",Table_Styles[[#This Row],[PR Default]],""))</f>
        <v/>
      </c>
      <c r="AQ92" s="36"/>
      <c r="AR92" s="93" t="s">
        <v>689</v>
      </c>
      <c r="AS92" s="16" t="str">
        <f>IF(Table_Styles[[#This Row],[PB]]&lt;&gt;"",Table_Styles[[#This Row],[PB]],IF(Table_Styles[[#This Row],[PB Default]]&lt;&gt;"",Table_Styles[[#This Row],[PB Default]],""))</f>
        <v>10px</v>
      </c>
      <c r="AT92" s="36"/>
      <c r="AU92" s="36"/>
      <c r="AV92" s="16" t="str">
        <f>IF(Table_Styles[[#This Row],[PL]]&lt;&gt;"",Table_Styles[[#This Row],[PL]],IF(Table_Styles[[#This Row],[PL Default]]&lt;&gt;"",Table_Styles[[#This Row],[PL Default]],""))</f>
        <v/>
      </c>
      <c r="AW92" s="36"/>
      <c r="AX92" s="36"/>
      <c r="AY92" s="16" t="str">
        <f>IF(Table_Styles[[#This Row],[BT]]&lt;&gt;"",Table_Styles[[#This Row],[BT]],IF(Table_Styles[[#This Row],[BT Default]]&lt;&gt;"",Table_Styles[[#This Row],[BT Default]],""))</f>
        <v/>
      </c>
      <c r="AZ92" s="36"/>
      <c r="BA92" s="36"/>
      <c r="BB92" s="16" t="str">
        <f>IF(Table_Styles[[#This Row],[BR]]&lt;&gt;"",Table_Styles[[#This Row],[BR]],IF(Table_Styles[[#This Row],[BR Default]]&lt;&gt;"",Table_Styles[[#This Row],[BR Default]],""))</f>
        <v/>
      </c>
      <c r="BC92" s="36"/>
      <c r="BD92" s="36"/>
      <c r="BE92" s="16" t="str">
        <f>IF(Table_Styles[[#This Row],[BB]]&lt;&gt;"",Table_Styles[[#This Row],[BB]],IF(Table_Styles[[#This Row],[BB Default]]&lt;&gt;"",Table_Styles[[#This Row],[BB Default]],""))</f>
        <v/>
      </c>
      <c r="BF92" s="36"/>
      <c r="BG92" s="36"/>
      <c r="BH92" s="16" t="str">
        <f>IF(Table_Styles[[#This Row],[BL]]&lt;&gt;"",Table_Styles[[#This Row],[BL]],IF(Table_Styles[[#This Row],[BL Default]]&lt;&gt;"",Table_Styles[[#This Row],[BL Default]],""))</f>
        <v/>
      </c>
      <c r="BI92" s="36"/>
      <c r="BJ92" s="36"/>
      <c r="BK92" s="16" t="str">
        <f>IF(Table_Styles[[#This Row],[Width]]&lt;&gt;"",Table_Styles[[#This Row],[Width]],IF(Table_Styles[[#This Row],[Width Default]]&lt;&gt;"",Table_Styles[[#This Row],[Width Default]],""))</f>
        <v/>
      </c>
      <c r="BL92" s="36"/>
      <c r="BM92" s="36"/>
      <c r="BN92" s="16" t="str">
        <f>IF(Table_Styles[[#This Row],[Height]]&lt;&gt;"",Table_Styles[[#This Row],[Height]],IF(Table_Styles[[#This Row],[Height Default]]&lt;&gt;"",Table_Styles[[#This Row],[Height Default]],""))</f>
        <v/>
      </c>
      <c r="BO92" s="16"/>
      <c r="BP92" s="16"/>
      <c r="BQ92" s="16" t="str">
        <f>IF(Table_Styles[[#This Row],[Top]]&lt;&gt;"",Table_Styles[[#This Row],[Top]],IF(Table_Styles[[#This Row],[Top Default]]&lt;&gt;"",Table_Styles[[#This Row],[Top Default]],""))</f>
        <v/>
      </c>
      <c r="BR92" s="16"/>
      <c r="BS92" s="16"/>
      <c r="BT92" s="16" t="str">
        <f>IF(Table_Styles[[#This Row],[Right]]&lt;&gt;"",Table_Styles[[#This Row],[Right]],IF(Table_Styles[[#This Row],[Right Default]]&lt;&gt;"",Table_Styles[[#This Row],[Right Default]],""))</f>
        <v/>
      </c>
      <c r="BU92" s="16"/>
      <c r="BV92" s="16"/>
      <c r="BW92" s="16" t="str">
        <f>IF(Table_Styles[[#This Row],[Bottom]]&lt;&gt;"",Table_Styles[[#This Row],[Bottom]],IF(Table_Styles[[#This Row],[Bottom Default]]&lt;&gt;"",Table_Styles[[#This Row],[Bottom Default]],""))</f>
        <v/>
      </c>
      <c r="BX92" s="16"/>
      <c r="BY92" s="16"/>
      <c r="BZ92" s="16" t="str">
        <f>IF(Table_Styles[[#This Row],[Left]]&lt;&gt;"",Table_Styles[[#This Row],[Left]],IF(Table_Styles[[#This Row],[Left Default]]&lt;&gt;"",Table_Styles[[#This Row],[Left Default]],""))</f>
        <v/>
      </c>
      <c r="CA92" s="36"/>
      <c r="CB92" s="18" t="str">
        <f>IF(AND(Table_Styles[[#This Row],[Selector]]&lt;&gt;"",Table_Styles[[#This Row],[Font Family Used]]&lt;&gt;"",Table_Styles[[#This Row],[Font Weight Used]]&lt;&gt;""),Table_Styles[[#This Row],[Font Family Used]]&amp;" "&amp;Table_Styles[[#This Row],[Font Weight Used]],"")</f>
        <v>Montserrat 400</v>
      </c>
      <c r="CC92" s="18" t="str">
        <f ca="1">IF(AND(Table_Styles[[#This Row],[Selector]],COUNTIF(OFFSET(CC:CC,0,0,ROW()-1,1),"="&amp;Table_Styles[[#This Row],[Font]])=0),Table_Styles[[#This Row],[Font]],"")</f>
        <v/>
      </c>
      <c r="CD92" s="18" t="str">
        <f ca="1">IF(Table_Styles[[#This Row],[Unique Font]]&lt;&gt;"",
"{""fontFamily"":"""&amp;Table_Styles[[#This Row],[Font Family Used]]&amp;""",""fontWeight"":"&amp;Table_Styles[[#This Row],[Font Weight Used]]&amp;"}","")</f>
        <v/>
      </c>
      <c r="CE9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24px;font-weight: 400;margin-top: 30px;margin-bottom: 3px;padding-bottom: 10px</v>
      </c>
      <c r="CF92" s="18" t="str">
        <f>IF(AND(Table_Styles[[#This Row],[Selector]]&lt;&gt;"", Table_Styles[[#This Row],[Config Properties]]&lt;&gt;""),
Table_Styles[[#This Row],[Selector]]&amp;" { "&amp;Table_Styles[[#This Row],[Config Properties]]&amp;" }","")</f>
        <v>nav#progress-bar h4 { font-family: 'Montserrat';font-size: 24px;font-weight: 400;margin-top: 30px;margin-bottom: 3px;padding-bottom: 10px }</v>
      </c>
      <c r="CG92" s="18" t="str">
        <f xml:space="preserve">
SUBSTITUTE(SUBSTITUTE(SUBSTITUTE(SUBSTITUTE(SUBSTITUTE(SUBSTITUTE(SUBSTITUTE(SUBSTITUTE(Table_Styles[[#This Row],[Config]],
" {","{"),
"{ ","{"),
" }","}"),
"} ","}"),
" ,",","),
", ",","),
" :",":"),
": ",":")</f>
        <v>nav#progress-bar h4{font-family:'Montserrat';font-size:24px;font-weight:400;margin-top:30px;margin-bottom:3px;padding-bottom:10px}</v>
      </c>
    </row>
    <row r="93" spans="2:85" ht="21" customHeight="1">
      <c r="B93" s="18" t="s">
        <v>839</v>
      </c>
      <c r="C93" s="39" t="s">
        <v>840</v>
      </c>
      <c r="D93" s="36"/>
      <c r="E93" s="36"/>
      <c r="F93" s="16" t="str">
        <f>IF(Table_Styles[[#This Row],[Font Family]]&lt;&gt;"",Table_Styles[[#This Row],[Font Family]],IF(Table_Styles[[#This Row],[Font Family Default]]&lt;&gt;"",Table_Styles[[#This Row],[Font Family Default]],""))</f>
        <v/>
      </c>
      <c r="G93" s="36"/>
      <c r="H93" s="36"/>
      <c r="I93" s="16" t="str">
        <f>IF(Table_Styles[[#This Row],[Font Size]]&lt;&gt;"",Table_Styles[[#This Row],[Font Size]],IF(Table_Styles[[#This Row],[Font Size Default]]&lt;&gt;"",Table_Styles[[#This Row],[Font Size Default]],""))</f>
        <v/>
      </c>
      <c r="J93" s="36"/>
      <c r="K93" s="36"/>
      <c r="L93" s="16" t="str">
        <f>IF(Table_Styles[[#This Row],[Font Weight]]&lt;&gt;"",Table_Styles[[#This Row],[Font Weight]],IF(Table_Styles[[#This Row],[Font Weight Default]]&lt;&gt;"",Table_Styles[[#This Row],[Font Weight Default]],""))</f>
        <v/>
      </c>
      <c r="M93" s="36"/>
      <c r="N93" s="36" t="str">
        <f>Colour_Foreground_1</f>
        <v>#1d1c1c</v>
      </c>
      <c r="O93" s="16" t="str">
        <f>IF(Table_Styles[[#This Row],[Colour]]&lt;&gt;"",Table_Styles[[#This Row],[Colour]],IF(Table_Styles[[#This Row],[Colour Default]]&lt;&gt;"",Table_Styles[[#This Row],[Colour Default]],""))</f>
        <v>#1d1c1c</v>
      </c>
      <c r="P93" s="36"/>
      <c r="Q93" s="36"/>
      <c r="R93" s="16" t="str">
        <f>IF(Table_Styles[[#This Row],[Background]]&lt;&gt;"",Table_Styles[[#This Row],[Background]],IF(Table_Styles[[#This Row],[Background Default]]&lt;&gt;"",Table_Styles[[#This Row],[Background Default]],""))</f>
        <v/>
      </c>
      <c r="S93" s="36"/>
      <c r="T93" s="36"/>
      <c r="U93" s="16" t="str">
        <f>IF(Table_Styles[[#This Row],[Border]]&lt;&gt;"",Table_Styles[[#This Row],[Border]],IF(Table_Styles[[#This Row],[Border Default]]&lt;&gt;"",Table_Styles[[#This Row],[Border Default]],""))</f>
        <v/>
      </c>
      <c r="V93" s="36"/>
      <c r="W93" s="36"/>
      <c r="X93" s="16" t="str">
        <f>IF(Table_Styles[[#This Row],[Border Radius]]&lt;&gt;"",Table_Styles[[#This Row],[Border Radius]],IF(Table_Styles[[#This Row],[Border Radius Default]]&lt;&gt;"",Table_Styles[[#This Row],[Border Radius Default]],""))</f>
        <v/>
      </c>
      <c r="Y93" s="36"/>
      <c r="Z93" s="36"/>
      <c r="AA93" s="16" t="str">
        <f>IF(Table_Styles[[#This Row],[MT]]&lt;&gt;"",Table_Styles[[#This Row],[MT]],IF(Table_Styles[[#This Row],[MT Default]]&lt;&gt;"",Table_Styles[[#This Row],[MT Default]],""))</f>
        <v/>
      </c>
      <c r="AB93" s="36"/>
      <c r="AC93" s="36"/>
      <c r="AD93" s="16" t="str">
        <f>IF(Table_Styles[[#This Row],[MR]]&lt;&gt;"",Table_Styles[[#This Row],[MR]],IF(Table_Styles[[#This Row],[MR Default]]&lt;&gt;"",Table_Styles[[#This Row],[MR Default]],""))</f>
        <v/>
      </c>
      <c r="AE93" s="36"/>
      <c r="AF93" s="36"/>
      <c r="AG93" s="16" t="str">
        <f>IF(Table_Styles[[#This Row],[MB]]&lt;&gt;"",Table_Styles[[#This Row],[MB]],IF(Table_Styles[[#This Row],[MB Default]]&lt;&gt;"",Table_Styles[[#This Row],[MB Default]],""))</f>
        <v/>
      </c>
      <c r="AH93" s="36"/>
      <c r="AI93" s="36"/>
      <c r="AJ93" s="16" t="str">
        <f>IF(Table_Styles[[#This Row],[ML]]&lt;&gt;"",Table_Styles[[#This Row],[ML]],IF(Table_Styles[[#This Row],[ML Default]]&lt;&gt;"",Table_Styles[[#This Row],[ML Default]],""))</f>
        <v/>
      </c>
      <c r="AK93" s="36"/>
      <c r="AL93" s="36"/>
      <c r="AM93" s="16" t="str">
        <f>IF(Table_Styles[[#This Row],[PT]]&lt;&gt;"",Table_Styles[[#This Row],[PT]],IF(Table_Styles[[#This Row],[PT Default]]&lt;&gt;"",Table_Styles[[#This Row],[PT Default]],""))</f>
        <v/>
      </c>
      <c r="AN93" s="36"/>
      <c r="AO93" s="36"/>
      <c r="AP93" s="16" t="str">
        <f>IF(Table_Styles[[#This Row],[PR]]&lt;&gt;"",Table_Styles[[#This Row],[PR]],IF(Table_Styles[[#This Row],[PR Default]]&lt;&gt;"",Table_Styles[[#This Row],[PR Default]],""))</f>
        <v/>
      </c>
      <c r="AQ93" s="36"/>
      <c r="AR93" s="36"/>
      <c r="AS93" s="16" t="str">
        <f>IF(Table_Styles[[#This Row],[PB]]&lt;&gt;"",Table_Styles[[#This Row],[PB]],IF(Table_Styles[[#This Row],[PB Default]]&lt;&gt;"",Table_Styles[[#This Row],[PB Default]],""))</f>
        <v/>
      </c>
      <c r="AT93" s="36"/>
      <c r="AU93" s="36"/>
      <c r="AV93" s="16" t="str">
        <f>IF(Table_Styles[[#This Row],[PL]]&lt;&gt;"",Table_Styles[[#This Row],[PL]],IF(Table_Styles[[#This Row],[PL Default]]&lt;&gt;"",Table_Styles[[#This Row],[PL Default]],""))</f>
        <v/>
      </c>
      <c r="AW93" s="36"/>
      <c r="AX93" s="36"/>
      <c r="AY93" s="16" t="str">
        <f>IF(Table_Styles[[#This Row],[BT]]&lt;&gt;"",Table_Styles[[#This Row],[BT]],IF(Table_Styles[[#This Row],[BT Default]]&lt;&gt;"",Table_Styles[[#This Row],[BT Default]],""))</f>
        <v/>
      </c>
      <c r="AZ93" s="36"/>
      <c r="BA93" s="36"/>
      <c r="BB93" s="16" t="str">
        <f>IF(Table_Styles[[#This Row],[BR]]&lt;&gt;"",Table_Styles[[#This Row],[BR]],IF(Table_Styles[[#This Row],[BR Default]]&lt;&gt;"",Table_Styles[[#This Row],[BR Default]],""))</f>
        <v/>
      </c>
      <c r="BC93" s="36"/>
      <c r="BD93" s="36" t="str">
        <f>"4px solid "&amp;Colour_Accent_1</f>
        <v>4px solid #d6272b</v>
      </c>
      <c r="BE93" s="16" t="str">
        <f>IF(Table_Styles[[#This Row],[BB]]&lt;&gt;"",Table_Styles[[#This Row],[BB]],IF(Table_Styles[[#This Row],[BB Default]]&lt;&gt;"",Table_Styles[[#This Row],[BB Default]],""))</f>
        <v>4px solid #d6272b</v>
      </c>
      <c r="BF93" s="36"/>
      <c r="BG93" s="36"/>
      <c r="BH93" s="16" t="str">
        <f>IF(Table_Styles[[#This Row],[BL]]&lt;&gt;"",Table_Styles[[#This Row],[BL]],IF(Table_Styles[[#This Row],[BL Default]]&lt;&gt;"",Table_Styles[[#This Row],[BL Default]],""))</f>
        <v/>
      </c>
      <c r="BI93" s="36"/>
      <c r="BJ93" s="36"/>
      <c r="BK93" s="16" t="str">
        <f>IF(Table_Styles[[#This Row],[Width]]&lt;&gt;"",Table_Styles[[#This Row],[Width]],IF(Table_Styles[[#This Row],[Width Default]]&lt;&gt;"",Table_Styles[[#This Row],[Width Default]],""))</f>
        <v/>
      </c>
      <c r="BL93" s="36"/>
      <c r="BM93" s="36"/>
      <c r="BN93" s="16" t="str">
        <f>IF(Table_Styles[[#This Row],[Height]]&lt;&gt;"",Table_Styles[[#This Row],[Height]],IF(Table_Styles[[#This Row],[Height Default]]&lt;&gt;"",Table_Styles[[#This Row],[Height Default]],""))</f>
        <v/>
      </c>
      <c r="BO93" s="16"/>
      <c r="BP93" s="16"/>
      <c r="BQ93" s="16" t="str">
        <f>IF(Table_Styles[[#This Row],[Top]]&lt;&gt;"",Table_Styles[[#This Row],[Top]],IF(Table_Styles[[#This Row],[Top Default]]&lt;&gt;"",Table_Styles[[#This Row],[Top Default]],""))</f>
        <v/>
      </c>
      <c r="BR93" s="16"/>
      <c r="BS93" s="16"/>
      <c r="BT93" s="16" t="str">
        <f>IF(Table_Styles[[#This Row],[Right]]&lt;&gt;"",Table_Styles[[#This Row],[Right]],IF(Table_Styles[[#This Row],[Right Default]]&lt;&gt;"",Table_Styles[[#This Row],[Right Default]],""))</f>
        <v/>
      </c>
      <c r="BU93" s="16"/>
      <c r="BV93" s="16"/>
      <c r="BW93" s="16" t="str">
        <f>IF(Table_Styles[[#This Row],[Bottom]]&lt;&gt;"",Table_Styles[[#This Row],[Bottom]],IF(Table_Styles[[#This Row],[Bottom Default]]&lt;&gt;"",Table_Styles[[#This Row],[Bottom Default]],""))</f>
        <v/>
      </c>
      <c r="BX93" s="16"/>
      <c r="BY93" s="16"/>
      <c r="BZ93" s="16" t="str">
        <f>IF(Table_Styles[[#This Row],[Left]]&lt;&gt;"",Table_Styles[[#This Row],[Left]],IF(Table_Styles[[#This Row],[Left Default]]&lt;&gt;"",Table_Styles[[#This Row],[Left Default]],""))</f>
        <v/>
      </c>
      <c r="CA93" s="36"/>
      <c r="CB93" s="18" t="str">
        <f>IF(AND(Table_Styles[[#This Row],[Selector]]&lt;&gt;"",Table_Styles[[#This Row],[Font Family Used]]&lt;&gt;"",Table_Styles[[#This Row],[Font Weight Used]]&lt;&gt;""),Table_Styles[[#This Row],[Font Family Used]]&amp;" "&amp;Table_Styles[[#This Row],[Font Weight Used]],"")</f>
        <v/>
      </c>
      <c r="CC93" s="18" t="str">
        <f ca="1">IF(AND(Table_Styles[[#This Row],[Selector]],COUNTIF(OFFSET(CC:CC,0,0,ROW()-1,1),"="&amp;Table_Styles[[#This Row],[Font]])=0),Table_Styles[[#This Row],[Font]],"")</f>
        <v/>
      </c>
      <c r="CD93" s="18" t="str">
        <f ca="1">IF(Table_Styles[[#This Row],[Unique Font]]&lt;&gt;"",
"{""fontFamily"":"""&amp;Table_Styles[[#This Row],[Font Family Used]]&amp;""",""fontWeight"":"&amp;Table_Styles[[#This Row],[Font Weight Used]]&amp;"}","")</f>
        <v/>
      </c>
      <c r="CE9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#1d1c1c;border-bottom: 4px solid #d6272b</v>
      </c>
      <c r="CF93" s="18" t="str">
        <f>IF(AND(Table_Styles[[#This Row],[Selector]]&lt;&gt;"", Table_Styles[[#This Row],[Config Properties]]&lt;&gt;""),
Table_Styles[[#This Row],[Selector]]&amp;" { "&amp;Table_Styles[[#This Row],[Config Properties]]&amp;" }","")</f>
        <v>nav#progress-bar h4.active { color: #1d1c1c;border-bottom: 4px solid #d6272b }</v>
      </c>
      <c r="CG93" s="18" t="str">
        <f xml:space="preserve">
SUBSTITUTE(SUBSTITUTE(SUBSTITUTE(SUBSTITUTE(SUBSTITUTE(SUBSTITUTE(SUBSTITUTE(SUBSTITUTE(Table_Styles[[#This Row],[Config]],
" {","{"),
"{ ","{"),
" }","}"),
"} ","}"),
" ,",","),
", ",","),
" :",":"),
": ",":")</f>
        <v>nav#progress-bar h4.active{color:#1d1c1c;border-bottom:4px solid #d6272b}</v>
      </c>
    </row>
    <row r="94" spans="2:85" ht="21" customHeight="1">
      <c r="B94" s="18" t="s">
        <v>841</v>
      </c>
      <c r="C94" s="18" t="s">
        <v>842</v>
      </c>
      <c r="D94" s="36"/>
      <c r="E94" s="36"/>
      <c r="F94" s="16" t="str">
        <f>IF(Table_Styles[[#This Row],[Font Family]]&lt;&gt;"",Table_Styles[[#This Row],[Font Family]],IF(Table_Styles[[#This Row],[Font Family Default]]&lt;&gt;"",Table_Styles[[#This Row],[Font Family Default]],""))</f>
        <v/>
      </c>
      <c r="G94" s="36"/>
      <c r="H94" s="36"/>
      <c r="I94" s="16" t="str">
        <f>IF(Table_Styles[[#This Row],[Font Size]]&lt;&gt;"",Table_Styles[[#This Row],[Font Size]],IF(Table_Styles[[#This Row],[Font Size Default]]&lt;&gt;"",Table_Styles[[#This Row],[Font Size Default]],""))</f>
        <v/>
      </c>
      <c r="J94" s="36"/>
      <c r="K94" s="36"/>
      <c r="L94" s="16" t="str">
        <f>IF(Table_Styles[[#This Row],[Font Weight]]&lt;&gt;"",Table_Styles[[#This Row],[Font Weight]],IF(Table_Styles[[#This Row],[Font Weight Default]]&lt;&gt;"",Table_Styles[[#This Row],[Font Weight Default]],""))</f>
        <v/>
      </c>
      <c r="M94" s="36"/>
      <c r="N94" s="93" t="s">
        <v>843</v>
      </c>
      <c r="O94" s="16" t="str">
        <f>IF(Table_Styles[[#This Row],[Colour]]&lt;&gt;"",Table_Styles[[#This Row],[Colour]],IF(Table_Styles[[#This Row],[Colour Default]]&lt;&gt;"",Table_Styles[[#This Row],[Colour Default]],""))</f>
        <v>#d6dce0</v>
      </c>
      <c r="P94" s="36"/>
      <c r="Q94" s="36"/>
      <c r="R94" s="16" t="str">
        <f>IF(Table_Styles[[#This Row],[Background]]&lt;&gt;"",Table_Styles[[#This Row],[Background]],IF(Table_Styles[[#This Row],[Background Default]]&lt;&gt;"",Table_Styles[[#This Row],[Background Default]],""))</f>
        <v/>
      </c>
      <c r="S94" s="36"/>
      <c r="T94" s="36"/>
      <c r="U94" s="16" t="str">
        <f>IF(Table_Styles[[#This Row],[Border]]&lt;&gt;"",Table_Styles[[#This Row],[Border]],IF(Table_Styles[[#This Row],[Border Default]]&lt;&gt;"",Table_Styles[[#This Row],[Border Default]],""))</f>
        <v/>
      </c>
      <c r="V94" s="36"/>
      <c r="W94" s="36"/>
      <c r="X94" s="16" t="str">
        <f>IF(Table_Styles[[#This Row],[Border Radius]]&lt;&gt;"",Table_Styles[[#This Row],[Border Radius]],IF(Table_Styles[[#This Row],[Border Radius Default]]&lt;&gt;"",Table_Styles[[#This Row],[Border Radius Default]],""))</f>
        <v/>
      </c>
      <c r="Y94" s="36"/>
      <c r="Z94" s="36"/>
      <c r="AA94" s="16" t="str">
        <f>IF(Table_Styles[[#This Row],[MT]]&lt;&gt;"",Table_Styles[[#This Row],[MT]],IF(Table_Styles[[#This Row],[MT Default]]&lt;&gt;"",Table_Styles[[#This Row],[MT Default]],""))</f>
        <v/>
      </c>
      <c r="AB94" s="36"/>
      <c r="AC94" s="36"/>
      <c r="AD94" s="16" t="str">
        <f>IF(Table_Styles[[#This Row],[MR]]&lt;&gt;"",Table_Styles[[#This Row],[MR]],IF(Table_Styles[[#This Row],[MR Default]]&lt;&gt;"",Table_Styles[[#This Row],[MR Default]],""))</f>
        <v/>
      </c>
      <c r="AE94" s="36"/>
      <c r="AF94" s="36"/>
      <c r="AG94" s="16" t="str">
        <f>IF(Table_Styles[[#This Row],[MB]]&lt;&gt;"",Table_Styles[[#This Row],[MB]],IF(Table_Styles[[#This Row],[MB Default]]&lt;&gt;"",Table_Styles[[#This Row],[MB Default]],""))</f>
        <v/>
      </c>
      <c r="AH94" s="36"/>
      <c r="AI94" s="36"/>
      <c r="AJ94" s="16" t="str">
        <f>IF(Table_Styles[[#This Row],[ML]]&lt;&gt;"",Table_Styles[[#This Row],[ML]],IF(Table_Styles[[#This Row],[ML Default]]&lt;&gt;"",Table_Styles[[#This Row],[ML Default]],""))</f>
        <v/>
      </c>
      <c r="AK94" s="36"/>
      <c r="AL94" s="36"/>
      <c r="AM94" s="16" t="str">
        <f>IF(Table_Styles[[#This Row],[PT]]&lt;&gt;"",Table_Styles[[#This Row],[PT]],IF(Table_Styles[[#This Row],[PT Default]]&lt;&gt;"",Table_Styles[[#This Row],[PT Default]],""))</f>
        <v/>
      </c>
      <c r="AN94" s="36"/>
      <c r="AO94" s="36"/>
      <c r="AP94" s="16" t="str">
        <f>IF(Table_Styles[[#This Row],[PR]]&lt;&gt;"",Table_Styles[[#This Row],[PR]],IF(Table_Styles[[#This Row],[PR Default]]&lt;&gt;"",Table_Styles[[#This Row],[PR Default]],""))</f>
        <v/>
      </c>
      <c r="AQ94" s="36"/>
      <c r="AR94" s="36"/>
      <c r="AS94" s="16" t="str">
        <f>IF(Table_Styles[[#This Row],[PB]]&lt;&gt;"",Table_Styles[[#This Row],[PB]],IF(Table_Styles[[#This Row],[PB Default]]&lt;&gt;"",Table_Styles[[#This Row],[PB Default]],""))</f>
        <v/>
      </c>
      <c r="AT94" s="36"/>
      <c r="AU94" s="36"/>
      <c r="AV94" s="16" t="str">
        <f>IF(Table_Styles[[#This Row],[PL]]&lt;&gt;"",Table_Styles[[#This Row],[PL]],IF(Table_Styles[[#This Row],[PL Default]]&lt;&gt;"",Table_Styles[[#This Row],[PL Default]],""))</f>
        <v/>
      </c>
      <c r="AW94" s="36"/>
      <c r="AX94" s="36"/>
      <c r="AY94" s="16" t="str">
        <f>IF(Table_Styles[[#This Row],[BT]]&lt;&gt;"",Table_Styles[[#This Row],[BT]],IF(Table_Styles[[#This Row],[BT Default]]&lt;&gt;"",Table_Styles[[#This Row],[BT Default]],""))</f>
        <v/>
      </c>
      <c r="AZ94" s="36"/>
      <c r="BA94" s="36"/>
      <c r="BB94" s="16" t="str">
        <f>IF(Table_Styles[[#This Row],[BR]]&lt;&gt;"",Table_Styles[[#This Row],[BR]],IF(Table_Styles[[#This Row],[BR Default]]&lt;&gt;"",Table_Styles[[#This Row],[BR Default]],""))</f>
        <v/>
      </c>
      <c r="BC94" s="36"/>
      <c r="BD94" s="93" t="s">
        <v>844</v>
      </c>
      <c r="BE94" s="16" t="str">
        <f>IF(Table_Styles[[#This Row],[BB]]&lt;&gt;"",Table_Styles[[#This Row],[BB]],IF(Table_Styles[[#This Row],[BB Default]]&lt;&gt;"",Table_Styles[[#This Row],[BB Default]],""))</f>
        <v>4px solid #e4eaee</v>
      </c>
      <c r="BF94" s="36"/>
      <c r="BG94" s="36"/>
      <c r="BH94" s="16" t="str">
        <f>IF(Table_Styles[[#This Row],[BL]]&lt;&gt;"",Table_Styles[[#This Row],[BL]],IF(Table_Styles[[#This Row],[BL Default]]&lt;&gt;"",Table_Styles[[#This Row],[BL Default]],""))</f>
        <v/>
      </c>
      <c r="BI94" s="36"/>
      <c r="BJ94" s="36"/>
      <c r="BK94" s="16" t="str">
        <f>IF(Table_Styles[[#This Row],[Width]]&lt;&gt;"",Table_Styles[[#This Row],[Width]],IF(Table_Styles[[#This Row],[Width Default]]&lt;&gt;"",Table_Styles[[#This Row],[Width Default]],""))</f>
        <v/>
      </c>
      <c r="BL94" s="36"/>
      <c r="BM94" s="36"/>
      <c r="BN94" s="16" t="str">
        <f>IF(Table_Styles[[#This Row],[Height]]&lt;&gt;"",Table_Styles[[#This Row],[Height]],IF(Table_Styles[[#This Row],[Height Default]]&lt;&gt;"",Table_Styles[[#This Row],[Height Default]],""))</f>
        <v/>
      </c>
      <c r="BO94" s="16"/>
      <c r="BP94" s="16"/>
      <c r="BQ94" s="16" t="str">
        <f>IF(Table_Styles[[#This Row],[Top]]&lt;&gt;"",Table_Styles[[#This Row],[Top]],IF(Table_Styles[[#This Row],[Top Default]]&lt;&gt;"",Table_Styles[[#This Row],[Top Default]],""))</f>
        <v/>
      </c>
      <c r="BR94" s="16"/>
      <c r="BS94" s="16"/>
      <c r="BT94" s="16" t="str">
        <f>IF(Table_Styles[[#This Row],[Right]]&lt;&gt;"",Table_Styles[[#This Row],[Right]],IF(Table_Styles[[#This Row],[Right Default]]&lt;&gt;"",Table_Styles[[#This Row],[Right Default]],""))</f>
        <v/>
      </c>
      <c r="BU94" s="16"/>
      <c r="BV94" s="16"/>
      <c r="BW94" s="16" t="str">
        <f>IF(Table_Styles[[#This Row],[Bottom]]&lt;&gt;"",Table_Styles[[#This Row],[Bottom]],IF(Table_Styles[[#This Row],[Bottom Default]]&lt;&gt;"",Table_Styles[[#This Row],[Bottom Default]],""))</f>
        <v/>
      </c>
      <c r="BX94" s="16"/>
      <c r="BY94" s="16"/>
      <c r="BZ94" s="16" t="str">
        <f>IF(Table_Styles[[#This Row],[Left]]&lt;&gt;"",Table_Styles[[#This Row],[Left]],IF(Table_Styles[[#This Row],[Left Default]]&lt;&gt;"",Table_Styles[[#This Row],[Left Default]],""))</f>
        <v/>
      </c>
      <c r="CA94" s="36"/>
      <c r="CB94" s="18" t="str">
        <f>IF(AND(Table_Styles[[#This Row],[Selector]]&lt;&gt;"",Table_Styles[[#This Row],[Font Family Used]]&lt;&gt;"",Table_Styles[[#This Row],[Font Weight Used]]&lt;&gt;""),Table_Styles[[#This Row],[Font Family Used]]&amp;" "&amp;Table_Styles[[#This Row],[Font Weight Used]],"")</f>
        <v/>
      </c>
      <c r="CC94" s="18" t="str">
        <f ca="1">IF(AND(Table_Styles[[#This Row],[Selector]],COUNTIF(OFFSET(CC:CC,0,0,ROW()-1,1),"="&amp;Table_Styles[[#This Row],[Font]])=0),Table_Styles[[#This Row],[Font]],"")</f>
        <v/>
      </c>
      <c r="CD94" s="18" t="str">
        <f ca="1">IF(Table_Styles[[#This Row],[Unique Font]]&lt;&gt;"",
"{""fontFamily"":"""&amp;Table_Styles[[#This Row],[Font Family Used]]&amp;""",""fontWeight"":"&amp;Table_Styles[[#This Row],[Font Weight Used]]&amp;"}","")</f>
        <v/>
      </c>
      <c r="CE9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#d6dce0;border-bottom: 4px solid #e4eaee</v>
      </c>
      <c r="CF94" s="18" t="str">
        <f>IF(AND(Table_Styles[[#This Row],[Selector]]&lt;&gt;"", Table_Styles[[#This Row],[Config Properties]]&lt;&gt;""),
Table_Styles[[#This Row],[Selector]]&amp;" { "&amp;Table_Styles[[#This Row],[Config Properties]]&amp;" }","")</f>
        <v>nav#progress-bar h4.inactive { color: #d6dce0;border-bottom: 4px solid #e4eaee }</v>
      </c>
      <c r="CG94" s="18" t="str">
        <f xml:space="preserve">
SUBSTITUTE(SUBSTITUTE(SUBSTITUTE(SUBSTITUTE(SUBSTITUTE(SUBSTITUTE(SUBSTITUTE(SUBSTITUTE(Table_Styles[[#This Row],[Config]],
" {","{"),
"{ ","{"),
" }","}"),
"} ","}"),
" ,",","),
", ",","),
" :",":"),
": ",":")</f>
        <v>nav#progress-bar h4.inactive{color:#d6dce0;border-bottom:4px solid #e4eaee}</v>
      </c>
    </row>
    <row r="95" spans="2:85" ht="29.25" thickBot="1">
      <c r="B95" s="19" t="s">
        <v>673</v>
      </c>
      <c r="C95" s="19"/>
      <c r="D95" s="35"/>
      <c r="E95" s="35"/>
      <c r="F95" s="19" t="str">
        <f>IF(Table_Styles[[#This Row],[Font Family]]&lt;&gt;"",Table_Styles[[#This Row],[Font Family]],IF(Table_Styles[[#This Row],[Font Family Default]]&lt;&gt;"",Table_Styles[[#This Row],[Font Family Default]],""))</f>
        <v/>
      </c>
      <c r="G95" s="35"/>
      <c r="H95" s="35"/>
      <c r="I95" s="19" t="str">
        <f>IF(Table_Styles[[#This Row],[Font Size]]&lt;&gt;"",Table_Styles[[#This Row],[Font Size]],IF(Table_Styles[[#This Row],[Font Size Default]]&lt;&gt;"",Table_Styles[[#This Row],[Font Size Default]],""))</f>
        <v/>
      </c>
      <c r="J95" s="35"/>
      <c r="K95" s="35"/>
      <c r="L95" s="19" t="str">
        <f>IF(Table_Styles[[#This Row],[Font Weight]]&lt;&gt;"",Table_Styles[[#This Row],[Font Weight]],IF(Table_Styles[[#This Row],[Font Weight Default]]&lt;&gt;"",Table_Styles[[#This Row],[Font Weight Default]],""))</f>
        <v/>
      </c>
      <c r="M95" s="35"/>
      <c r="N95" s="35"/>
      <c r="O95" s="19" t="str">
        <f>IF(Table_Styles[[#This Row],[Colour]]&lt;&gt;"",Table_Styles[[#This Row],[Colour]],IF(Table_Styles[[#This Row],[Colour Default]]&lt;&gt;"",Table_Styles[[#This Row],[Colour Default]],""))</f>
        <v/>
      </c>
      <c r="P95" s="35"/>
      <c r="Q95" s="35"/>
      <c r="R95" s="19" t="str">
        <f>IF(Table_Styles[[#This Row],[Background]]&lt;&gt;"",Table_Styles[[#This Row],[Background]],IF(Table_Styles[[#This Row],[Background Default]]&lt;&gt;"",Table_Styles[[#This Row],[Background Default]],""))</f>
        <v/>
      </c>
      <c r="S95" s="35"/>
      <c r="T95" s="35"/>
      <c r="U95" s="19" t="str">
        <f>IF(Table_Styles[[#This Row],[Border]]&lt;&gt;"",Table_Styles[[#This Row],[Border]],IF(Table_Styles[[#This Row],[Border Default]]&lt;&gt;"",Table_Styles[[#This Row],[Border Default]],""))</f>
        <v/>
      </c>
      <c r="V95" s="35"/>
      <c r="W95" s="35"/>
      <c r="X95" s="19" t="str">
        <f>IF(Table_Styles[[#This Row],[Border Radius]]&lt;&gt;"",Table_Styles[[#This Row],[Border Radius]],IF(Table_Styles[[#This Row],[Border Radius Default]]&lt;&gt;"",Table_Styles[[#This Row],[Border Radius Default]],""))</f>
        <v/>
      </c>
      <c r="Y95" s="35"/>
      <c r="Z95" s="35"/>
      <c r="AA95" s="19" t="str">
        <f>IF(Table_Styles[[#This Row],[MT]]&lt;&gt;"",Table_Styles[[#This Row],[MT]],IF(Table_Styles[[#This Row],[MT Default]]&lt;&gt;"",Table_Styles[[#This Row],[MT Default]],""))</f>
        <v/>
      </c>
      <c r="AB95" s="35"/>
      <c r="AC95" s="35"/>
      <c r="AD95" s="19" t="str">
        <f>IF(Table_Styles[[#This Row],[MR]]&lt;&gt;"",Table_Styles[[#This Row],[MR]],IF(Table_Styles[[#This Row],[MR Default]]&lt;&gt;"",Table_Styles[[#This Row],[MR Default]],""))</f>
        <v/>
      </c>
      <c r="AE95" s="35"/>
      <c r="AF95" s="35"/>
      <c r="AG95" s="19" t="str">
        <f>IF(Table_Styles[[#This Row],[MB]]&lt;&gt;"",Table_Styles[[#This Row],[MB]],IF(Table_Styles[[#This Row],[MB Default]]&lt;&gt;"",Table_Styles[[#This Row],[MB Default]],""))</f>
        <v/>
      </c>
      <c r="AH95" s="35"/>
      <c r="AI95" s="35"/>
      <c r="AJ95" s="19" t="str">
        <f>IF(Table_Styles[[#This Row],[ML]]&lt;&gt;"",Table_Styles[[#This Row],[ML]],IF(Table_Styles[[#This Row],[ML Default]]&lt;&gt;"",Table_Styles[[#This Row],[ML Default]],""))</f>
        <v/>
      </c>
      <c r="AK95" s="35"/>
      <c r="AL95" s="35"/>
      <c r="AM95" s="19" t="str">
        <f>IF(Table_Styles[[#This Row],[PT]]&lt;&gt;"",Table_Styles[[#This Row],[PT]],IF(Table_Styles[[#This Row],[PT Default]]&lt;&gt;"",Table_Styles[[#This Row],[PT Default]],""))</f>
        <v/>
      </c>
      <c r="AN95" s="35"/>
      <c r="AO95" s="35"/>
      <c r="AP95" s="19" t="str">
        <f>IF(Table_Styles[[#This Row],[PR]]&lt;&gt;"",Table_Styles[[#This Row],[PR]],IF(Table_Styles[[#This Row],[PR Default]]&lt;&gt;"",Table_Styles[[#This Row],[PR Default]],""))</f>
        <v/>
      </c>
      <c r="AQ95" s="35"/>
      <c r="AR95" s="35"/>
      <c r="AS95" s="19" t="str">
        <f>IF(Table_Styles[[#This Row],[PB]]&lt;&gt;"",Table_Styles[[#This Row],[PB]],IF(Table_Styles[[#This Row],[PB Default]]&lt;&gt;"",Table_Styles[[#This Row],[PB Default]],""))</f>
        <v/>
      </c>
      <c r="AT95" s="35"/>
      <c r="AU95" s="35"/>
      <c r="AV95" s="19" t="str">
        <f>IF(Table_Styles[[#This Row],[PL]]&lt;&gt;"",Table_Styles[[#This Row],[PL]],IF(Table_Styles[[#This Row],[PL Default]]&lt;&gt;"",Table_Styles[[#This Row],[PL Default]],""))</f>
        <v/>
      </c>
      <c r="AW95" s="35"/>
      <c r="AX95" s="35"/>
      <c r="AY95" s="19" t="str">
        <f>IF(Table_Styles[[#This Row],[BT]]&lt;&gt;"",Table_Styles[[#This Row],[BT]],IF(Table_Styles[[#This Row],[BT Default]]&lt;&gt;"",Table_Styles[[#This Row],[BT Default]],""))</f>
        <v/>
      </c>
      <c r="AZ95" s="35"/>
      <c r="BA95" s="35"/>
      <c r="BB95" s="19" t="str">
        <f>IF(Table_Styles[[#This Row],[BR]]&lt;&gt;"",Table_Styles[[#This Row],[BR]],IF(Table_Styles[[#This Row],[BR Default]]&lt;&gt;"",Table_Styles[[#This Row],[BR Default]],""))</f>
        <v/>
      </c>
      <c r="BC95" s="35"/>
      <c r="BD95" s="35"/>
      <c r="BE95" s="19" t="str">
        <f>IF(Table_Styles[[#This Row],[BB]]&lt;&gt;"",Table_Styles[[#This Row],[BB]],IF(Table_Styles[[#This Row],[BB Default]]&lt;&gt;"",Table_Styles[[#This Row],[BB Default]],""))</f>
        <v/>
      </c>
      <c r="BF95" s="35"/>
      <c r="BG95" s="35"/>
      <c r="BH95" s="19" t="str">
        <f>IF(Table_Styles[[#This Row],[BL]]&lt;&gt;"",Table_Styles[[#This Row],[BL]],IF(Table_Styles[[#This Row],[BL Default]]&lt;&gt;"",Table_Styles[[#This Row],[BL Default]],""))</f>
        <v/>
      </c>
      <c r="BI95" s="35"/>
      <c r="BJ95" s="35"/>
      <c r="BK95" s="19" t="str">
        <f>IF(Table_Styles[[#This Row],[Width]]&lt;&gt;"",Table_Styles[[#This Row],[Width]],IF(Table_Styles[[#This Row],[Width Default]]&lt;&gt;"",Table_Styles[[#This Row],[Width Default]],""))</f>
        <v/>
      </c>
      <c r="BL95" s="35"/>
      <c r="BM95" s="35"/>
      <c r="BN95" s="19" t="str">
        <f>IF(Table_Styles[[#This Row],[Height]]&lt;&gt;"",Table_Styles[[#This Row],[Height]],IF(Table_Styles[[#This Row],[Height Default]]&lt;&gt;"",Table_Styles[[#This Row],[Height Default]],""))</f>
        <v/>
      </c>
      <c r="BO95" s="19"/>
      <c r="BP95" s="19"/>
      <c r="BQ95" s="19" t="str">
        <f>IF(Table_Styles[[#This Row],[Top]]&lt;&gt;"",Table_Styles[[#This Row],[Top]],IF(Table_Styles[[#This Row],[Top Default]]&lt;&gt;"",Table_Styles[[#This Row],[Top Default]],""))</f>
        <v/>
      </c>
      <c r="BR95" s="19"/>
      <c r="BS95" s="19"/>
      <c r="BT95" s="19" t="str">
        <f>IF(Table_Styles[[#This Row],[Right]]&lt;&gt;"",Table_Styles[[#This Row],[Right]],IF(Table_Styles[[#This Row],[Right Default]]&lt;&gt;"",Table_Styles[[#This Row],[Right Default]],""))</f>
        <v/>
      </c>
      <c r="BU95" s="19"/>
      <c r="BV95" s="19"/>
      <c r="BW95" s="19" t="str">
        <f>IF(Table_Styles[[#This Row],[Bottom]]&lt;&gt;"",Table_Styles[[#This Row],[Bottom]],IF(Table_Styles[[#This Row],[Bottom Default]]&lt;&gt;"",Table_Styles[[#This Row],[Bottom Default]],""))</f>
        <v/>
      </c>
      <c r="BX95" s="19"/>
      <c r="BY95" s="19"/>
      <c r="BZ95" s="19" t="str">
        <f>IF(Table_Styles[[#This Row],[Left]]&lt;&gt;"",Table_Styles[[#This Row],[Left]],IF(Table_Styles[[#This Row],[Left Default]]&lt;&gt;"",Table_Styles[[#This Row],[Left Default]],""))</f>
        <v/>
      </c>
      <c r="CA95" s="35"/>
      <c r="CB95" s="19" t="str">
        <f>IF(AND(Table_Styles[[#This Row],[Selector]]&lt;&gt;"",Table_Styles[[#This Row],[Font Family Used]]&lt;&gt;"",Table_Styles[[#This Row],[Font Weight Used]]&lt;&gt;""),Table_Styles[[#This Row],[Font Family Used]]&amp;" "&amp;Table_Styles[[#This Row],[Font Weight Used]],"")</f>
        <v/>
      </c>
      <c r="CC95" s="19" t="str">
        <f ca="1">IF(AND(Table_Styles[[#This Row],[Selector]],COUNTIF(OFFSET(CC:CC,0,0,ROW()-1,1),"="&amp;Table_Styles[[#This Row],[Font]])=0),Table_Styles[[#This Row],[Font]],"")</f>
        <v/>
      </c>
      <c r="CD95" s="19" t="str">
        <f ca="1">IF(Table_Styles[[#This Row],[Unique Font]]&lt;&gt;"",
"{""fontFamily"":"""&amp;Table_Styles[[#This Row],[Font Family Used]]&amp;""",""fontWeight"":"&amp;Table_Styles[[#This Row],[Font Weight Used]]&amp;"}","")</f>
        <v/>
      </c>
      <c r="CE95"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5" s="19" t="str">
        <f>IF(AND(Table_Styles[[#This Row],[Selector]]&lt;&gt;"", Table_Styles[[#This Row],[Config Properties]]&lt;&gt;""),
Table_Styles[[#This Row],[Selector]]&amp;" { "&amp;Table_Styles[[#This Row],[Config Properties]]&amp;" }","")</f>
        <v/>
      </c>
      <c r="CG95" s="19" t="str">
        <f xml:space="preserve">
SUBSTITUTE(SUBSTITUTE(SUBSTITUTE(SUBSTITUTE(SUBSTITUTE(SUBSTITUTE(SUBSTITUTE(SUBSTITUTE(Table_Styles[[#This Row],[Config]],
" {","{"),
"{ ","{"),
" }","}"),
"} ","}"),
" ,",","),
", ",","),
" :",":"),
": ",":")</f>
        <v/>
      </c>
    </row>
    <row r="96" spans="2:85" ht="21" customHeight="1">
      <c r="B96" s="18" t="s">
        <v>784</v>
      </c>
      <c r="C96" s="39" t="s">
        <v>845</v>
      </c>
      <c r="D96" s="51"/>
      <c r="E96" s="36"/>
      <c r="F96" s="16" t="str">
        <f>IF(Table_Styles[[#This Row],[Font Family]]&lt;&gt;"",Table_Styles[[#This Row],[Font Family]],IF(Table_Styles[[#This Row],[Font Family Default]]&lt;&gt;"",Table_Styles[[#This Row],[Font Family Default]],""))</f>
        <v/>
      </c>
      <c r="G96" s="51"/>
      <c r="H96" s="36"/>
      <c r="I96" s="16" t="str">
        <f>IF(Table_Styles[[#This Row],[Font Size]]&lt;&gt;"",Table_Styles[[#This Row],[Font Size]],IF(Table_Styles[[#This Row],[Font Size Default]]&lt;&gt;"",Table_Styles[[#This Row],[Font Size Default]],""))</f>
        <v/>
      </c>
      <c r="J96" s="51"/>
      <c r="K96" s="36"/>
      <c r="L96" s="16" t="str">
        <f>IF(Table_Styles[[#This Row],[Font Weight]]&lt;&gt;"",Table_Styles[[#This Row],[Font Weight]],IF(Table_Styles[[#This Row],[Font Weight Default]]&lt;&gt;"",Table_Styles[[#This Row],[Font Weight Default]],""))</f>
        <v/>
      </c>
      <c r="M96" s="51"/>
      <c r="N96" s="36"/>
      <c r="O96" s="16" t="str">
        <f>IF(Table_Styles[[#This Row],[Colour]]&lt;&gt;"",Table_Styles[[#This Row],[Colour]],IF(Table_Styles[[#This Row],[Colour Default]]&lt;&gt;"",Table_Styles[[#This Row],[Colour Default]],""))</f>
        <v/>
      </c>
      <c r="P96" s="51"/>
      <c r="Q96" s="36"/>
      <c r="R96" s="16" t="str">
        <f>IF(Table_Styles[[#This Row],[Background]]&lt;&gt;"",Table_Styles[[#This Row],[Background]],IF(Table_Styles[[#This Row],[Background Default]]&lt;&gt;"",Table_Styles[[#This Row],[Background Default]],""))</f>
        <v/>
      </c>
      <c r="S96" s="51"/>
      <c r="T96" s="36"/>
      <c r="U96" s="16" t="str">
        <f>IF(Table_Styles[[#This Row],[Border]]&lt;&gt;"",Table_Styles[[#This Row],[Border]],IF(Table_Styles[[#This Row],[Border Default]]&lt;&gt;"",Table_Styles[[#This Row],[Border Default]],""))</f>
        <v/>
      </c>
      <c r="V96" s="36"/>
      <c r="W96" s="36"/>
      <c r="X96" s="16" t="str">
        <f>IF(Table_Styles[[#This Row],[Border Radius]]&lt;&gt;"",Table_Styles[[#This Row],[Border Radius]],IF(Table_Styles[[#This Row],[Border Radius Default]]&lt;&gt;"",Table_Styles[[#This Row],[Border Radius Default]],""))</f>
        <v/>
      </c>
      <c r="Y96" s="51"/>
      <c r="Z96" s="36"/>
      <c r="AA96" s="16" t="str">
        <f>IF(Table_Styles[[#This Row],[MT]]&lt;&gt;"",Table_Styles[[#This Row],[MT]],IF(Table_Styles[[#This Row],[MT Default]]&lt;&gt;"",Table_Styles[[#This Row],[MT Default]],""))</f>
        <v/>
      </c>
      <c r="AB96" s="51"/>
      <c r="AC96" s="36"/>
      <c r="AD96" s="16" t="str">
        <f>IF(Table_Styles[[#This Row],[MR]]&lt;&gt;"",Table_Styles[[#This Row],[MR]],IF(Table_Styles[[#This Row],[MR Default]]&lt;&gt;"",Table_Styles[[#This Row],[MR Default]],""))</f>
        <v/>
      </c>
      <c r="AE96" s="51"/>
      <c r="AF96" s="36"/>
      <c r="AG96" s="16" t="str">
        <f>IF(Table_Styles[[#This Row],[MB]]&lt;&gt;"",Table_Styles[[#This Row],[MB]],IF(Table_Styles[[#This Row],[MB Default]]&lt;&gt;"",Table_Styles[[#This Row],[MB Default]],""))</f>
        <v/>
      </c>
      <c r="AH96" s="51"/>
      <c r="AI96" s="36"/>
      <c r="AJ96" s="16" t="str">
        <f>IF(Table_Styles[[#This Row],[ML]]&lt;&gt;"",Table_Styles[[#This Row],[ML]],IF(Table_Styles[[#This Row],[ML Default]]&lt;&gt;"",Table_Styles[[#This Row],[ML Default]],""))</f>
        <v/>
      </c>
      <c r="AK96" s="51"/>
      <c r="AL96" s="36"/>
      <c r="AM96" s="16" t="str">
        <f>IF(Table_Styles[[#This Row],[PT]]&lt;&gt;"",Table_Styles[[#This Row],[PT]],IF(Table_Styles[[#This Row],[PT Default]]&lt;&gt;"",Table_Styles[[#This Row],[PT Default]],""))</f>
        <v/>
      </c>
      <c r="AN96" s="51"/>
      <c r="AO96" s="36"/>
      <c r="AP96" s="16" t="str">
        <f>IF(Table_Styles[[#This Row],[PR]]&lt;&gt;"",Table_Styles[[#This Row],[PR]],IF(Table_Styles[[#This Row],[PR Default]]&lt;&gt;"",Table_Styles[[#This Row],[PR Default]],""))</f>
        <v/>
      </c>
      <c r="AQ96" s="51"/>
      <c r="AR96" s="36"/>
      <c r="AS96" s="16" t="str">
        <f>IF(Table_Styles[[#This Row],[PB]]&lt;&gt;"",Table_Styles[[#This Row],[PB]],IF(Table_Styles[[#This Row],[PB Default]]&lt;&gt;"",Table_Styles[[#This Row],[PB Default]],""))</f>
        <v/>
      </c>
      <c r="AT96" s="51"/>
      <c r="AU96" s="36"/>
      <c r="AV96" s="16" t="str">
        <f>IF(Table_Styles[[#This Row],[PL]]&lt;&gt;"",Table_Styles[[#This Row],[PL]],IF(Table_Styles[[#This Row],[PL Default]]&lt;&gt;"",Table_Styles[[#This Row],[PL Default]],""))</f>
        <v/>
      </c>
      <c r="AW96" s="51"/>
      <c r="AX96" s="36"/>
      <c r="AY96" s="16" t="str">
        <f>IF(Table_Styles[[#This Row],[BT]]&lt;&gt;"",Table_Styles[[#This Row],[BT]],IF(Table_Styles[[#This Row],[BT Default]]&lt;&gt;"",Table_Styles[[#This Row],[BT Default]],""))</f>
        <v/>
      </c>
      <c r="AZ96" s="51"/>
      <c r="BA96" s="36"/>
      <c r="BB96" s="16" t="str">
        <f>IF(Table_Styles[[#This Row],[BR]]&lt;&gt;"",Table_Styles[[#This Row],[BR]],IF(Table_Styles[[#This Row],[BR Default]]&lt;&gt;"",Table_Styles[[#This Row],[BR Default]],""))</f>
        <v/>
      </c>
      <c r="BC96" s="51"/>
      <c r="BD96" s="36"/>
      <c r="BE96" s="16" t="str">
        <f>IF(Table_Styles[[#This Row],[BB]]&lt;&gt;"",Table_Styles[[#This Row],[BB]],IF(Table_Styles[[#This Row],[BB Default]]&lt;&gt;"",Table_Styles[[#This Row],[BB Default]],""))</f>
        <v/>
      </c>
      <c r="BF96" s="51"/>
      <c r="BG96" s="36"/>
      <c r="BH96" s="16" t="str">
        <f>IF(Table_Styles[[#This Row],[BL]]&lt;&gt;"",Table_Styles[[#This Row],[BL]],IF(Table_Styles[[#This Row],[BL Default]]&lt;&gt;"",Table_Styles[[#This Row],[BL Default]],""))</f>
        <v/>
      </c>
      <c r="BI96" s="36"/>
      <c r="BJ96" s="36"/>
      <c r="BK96" s="16" t="str">
        <f>IF(Table_Styles[[#This Row],[Width]]&lt;&gt;"",Table_Styles[[#This Row],[Width]],IF(Table_Styles[[#This Row],[Width Default]]&lt;&gt;"",Table_Styles[[#This Row],[Width Default]],""))</f>
        <v/>
      </c>
      <c r="BL96" s="36"/>
      <c r="BM96" s="36"/>
      <c r="BN96" s="16" t="str">
        <f>IF(Table_Styles[[#This Row],[Height]]&lt;&gt;"",Table_Styles[[#This Row],[Height]],IF(Table_Styles[[#This Row],[Height Default]]&lt;&gt;"",Table_Styles[[#This Row],[Height Default]],""))</f>
        <v/>
      </c>
      <c r="BO96" s="16"/>
      <c r="BP96" s="16"/>
      <c r="BQ96" s="16" t="str">
        <f>IF(Table_Styles[[#This Row],[Top]]&lt;&gt;"",Table_Styles[[#This Row],[Top]],IF(Table_Styles[[#This Row],[Top Default]]&lt;&gt;"",Table_Styles[[#This Row],[Top Default]],""))</f>
        <v/>
      </c>
      <c r="BR96" s="16"/>
      <c r="BS96" s="16"/>
      <c r="BT96" s="16" t="str">
        <f>IF(Table_Styles[[#This Row],[Right]]&lt;&gt;"",Table_Styles[[#This Row],[Right]],IF(Table_Styles[[#This Row],[Right Default]]&lt;&gt;"",Table_Styles[[#This Row],[Right Default]],""))</f>
        <v/>
      </c>
      <c r="BU96" s="16"/>
      <c r="BV96" s="16"/>
      <c r="BW96" s="16" t="str">
        <f>IF(Table_Styles[[#This Row],[Bottom]]&lt;&gt;"",Table_Styles[[#This Row],[Bottom]],IF(Table_Styles[[#This Row],[Bottom Default]]&lt;&gt;"",Table_Styles[[#This Row],[Bottom Default]],""))</f>
        <v/>
      </c>
      <c r="BX96" s="16"/>
      <c r="BY96" s="16"/>
      <c r="BZ96" s="16" t="str">
        <f>IF(Table_Styles[[#This Row],[Left]]&lt;&gt;"",Table_Styles[[#This Row],[Left]],IF(Table_Styles[[#This Row],[Left Default]]&lt;&gt;"",Table_Styles[[#This Row],[Left Default]],""))</f>
        <v/>
      </c>
      <c r="CA96" s="51"/>
      <c r="CB96" s="18" t="str">
        <f>IF(AND(Table_Styles[[#This Row],[Selector]]&lt;&gt;"",Table_Styles[[#This Row],[Font Family Used]]&lt;&gt;"",Table_Styles[[#This Row],[Font Weight Used]]&lt;&gt;""),Table_Styles[[#This Row],[Font Family Used]]&amp;" "&amp;Table_Styles[[#This Row],[Font Weight Used]],"")</f>
        <v/>
      </c>
      <c r="CC96" s="18" t="str">
        <f ca="1">IF(AND(Table_Styles[[#This Row],[Selector]],COUNTIF(OFFSET(CC:CC,0,0,ROW()-1,1),"="&amp;Table_Styles[[#This Row],[Font]])=0),Table_Styles[[#This Row],[Font]],"")</f>
        <v/>
      </c>
      <c r="CD96" s="18" t="str">
        <f ca="1">IF(Table_Styles[[#This Row],[Unique Font]]&lt;&gt;"",
"{""fontFamily"":"""&amp;Table_Styles[[#This Row],[Font Family Used]]&amp;""",""fontWeight"":"&amp;Table_Styles[[#This Row],[Font Weight Used]]&amp;"}","")</f>
        <v/>
      </c>
      <c r="CE9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96" s="18" t="str">
        <f>IF(AND(Table_Styles[[#This Row],[Selector]]&lt;&gt;"", Table_Styles[[#This Row],[Config Properties]]&lt;&gt;""),
Table_Styles[[#This Row],[Selector]]&amp;" { "&amp;Table_Styles[[#This Row],[Config Properties]]&amp;" }","")</f>
        <v/>
      </c>
      <c r="CG96" s="18" t="str">
        <f xml:space="preserve">
SUBSTITUTE(SUBSTITUTE(SUBSTITUTE(SUBSTITUTE(SUBSTITUTE(SUBSTITUTE(SUBSTITUTE(SUBSTITUTE(Table_Styles[[#This Row],[Config]],
" {","{"),
"{ ","{"),
" }","}"),
"} ","}"),
" ,",","),
", ",","),
" :",":"),
": ",":")</f>
        <v/>
      </c>
    </row>
    <row r="97" spans="2:85" ht="21" customHeight="1">
      <c r="B97" s="18" t="s">
        <v>2</v>
      </c>
      <c r="C97" s="39" t="s">
        <v>846</v>
      </c>
      <c r="D97" s="36"/>
      <c r="E97" s="36" t="str">
        <f>Settings_Styling_Font_Body_Text</f>
        <v>Nunito</v>
      </c>
      <c r="F97" s="16" t="str">
        <f>IF(Table_Styles[[#This Row],[Font Family]]&lt;&gt;"",Table_Styles[[#This Row],[Font Family]],IF(Table_Styles[[#This Row],[Font Family Default]]&lt;&gt;"",Table_Styles[[#This Row],[Font Family Default]],""))</f>
        <v>Nunito</v>
      </c>
      <c r="G97" s="36"/>
      <c r="H97" s="36"/>
      <c r="I97" s="16" t="str">
        <f>IF(Table_Styles[[#This Row],[Font Size]]&lt;&gt;"",Table_Styles[[#This Row],[Font Size]],IF(Table_Styles[[#This Row],[Font Size Default]]&lt;&gt;"",Table_Styles[[#This Row],[Font Size Default]],""))</f>
        <v/>
      </c>
      <c r="J97" s="36"/>
      <c r="K97" s="36">
        <f>Settings_Styling_Font_Weight_Body_Text</f>
        <v>300</v>
      </c>
      <c r="L97" s="16">
        <f>IF(Table_Styles[[#This Row],[Font Weight]]&lt;&gt;"",Table_Styles[[#This Row],[Font Weight]],IF(Table_Styles[[#This Row],[Font Weight Default]]&lt;&gt;"",Table_Styles[[#This Row],[Font Weight Default]],""))</f>
        <v>300</v>
      </c>
      <c r="M97" s="36"/>
      <c r="N97" s="36" t="str">
        <f>Colour_Background_1</f>
        <v>#FFFFFF</v>
      </c>
      <c r="O97" s="16" t="str">
        <f>IF(Table_Styles[[#This Row],[Colour]]&lt;&gt;"",Table_Styles[[#This Row],[Colour]],IF(Table_Styles[[#This Row],[Colour Default]]&lt;&gt;"",Table_Styles[[#This Row],[Colour Default]],""))</f>
        <v>#FFFFFF</v>
      </c>
      <c r="P97" s="94" t="str">
        <f>Colour_Accent_1</f>
        <v>#d6272b</v>
      </c>
      <c r="Q97" s="36" t="str">
        <f>Colour_Accent_2</f>
        <v>#d6272b</v>
      </c>
      <c r="R97" s="16" t="str">
        <f>IF(Table_Styles[[#This Row],[Background]]&lt;&gt;"",Table_Styles[[#This Row],[Background]],IF(Table_Styles[[#This Row],[Background Default]]&lt;&gt;"",Table_Styles[[#This Row],[Background Default]],""))</f>
        <v>#d6272b</v>
      </c>
      <c r="S97" s="36"/>
      <c r="T97" s="36"/>
      <c r="U97" s="16" t="str">
        <f>IF(Table_Styles[[#This Row],[Border]]&lt;&gt;"",Table_Styles[[#This Row],[Border]],IF(Table_Styles[[#This Row],[Border Default]]&lt;&gt;"",Table_Styles[[#This Row],[Border Default]],""))</f>
        <v/>
      </c>
      <c r="V97" s="36"/>
      <c r="W97" s="36"/>
      <c r="X97" s="16" t="str">
        <f>IF(Table_Styles[[#This Row],[Border Radius]]&lt;&gt;"",Table_Styles[[#This Row],[Border Radius]],IF(Table_Styles[[#This Row],[Border Radius Default]]&lt;&gt;"",Table_Styles[[#This Row],[Border Radius Default]],""))</f>
        <v/>
      </c>
      <c r="Y97" s="36"/>
      <c r="Z97" s="36"/>
      <c r="AA97" s="16" t="str">
        <f>IF(Table_Styles[[#This Row],[MT]]&lt;&gt;"",Table_Styles[[#This Row],[MT]],IF(Table_Styles[[#This Row],[MT Default]]&lt;&gt;"",Table_Styles[[#This Row],[MT Default]],""))</f>
        <v/>
      </c>
      <c r="AB97" s="36"/>
      <c r="AC97" s="36"/>
      <c r="AD97" s="16" t="str">
        <f>IF(Table_Styles[[#This Row],[MR]]&lt;&gt;"",Table_Styles[[#This Row],[MR]],IF(Table_Styles[[#This Row],[MR Default]]&lt;&gt;"",Table_Styles[[#This Row],[MR Default]],""))</f>
        <v/>
      </c>
      <c r="AE97" s="36"/>
      <c r="AF97" s="36"/>
      <c r="AG97" s="16" t="str">
        <f>IF(Table_Styles[[#This Row],[MB]]&lt;&gt;"",Table_Styles[[#This Row],[MB]],IF(Table_Styles[[#This Row],[MB Default]]&lt;&gt;"",Table_Styles[[#This Row],[MB Default]],""))</f>
        <v/>
      </c>
      <c r="AH97" s="36"/>
      <c r="AI97" s="36"/>
      <c r="AJ97" s="16" t="str">
        <f>IF(Table_Styles[[#This Row],[ML]]&lt;&gt;"",Table_Styles[[#This Row],[ML]],IF(Table_Styles[[#This Row],[ML Default]]&lt;&gt;"",Table_Styles[[#This Row],[ML Default]],""))</f>
        <v/>
      </c>
      <c r="AK97" s="36"/>
      <c r="AL97" s="36" t="s">
        <v>681</v>
      </c>
      <c r="AM97" s="16" t="str">
        <f>IF(Table_Styles[[#This Row],[PT]]&lt;&gt;"",Table_Styles[[#This Row],[PT]],IF(Table_Styles[[#This Row],[PT Default]]&lt;&gt;"",Table_Styles[[#This Row],[PT Default]],""))</f>
        <v>20px</v>
      </c>
      <c r="AN97" s="36"/>
      <c r="AO97" s="36" t="s">
        <v>681</v>
      </c>
      <c r="AP97" s="16" t="str">
        <f>IF(Table_Styles[[#This Row],[PR]]&lt;&gt;"",Table_Styles[[#This Row],[PR]],IF(Table_Styles[[#This Row],[PR Default]]&lt;&gt;"",Table_Styles[[#This Row],[PR Default]],""))</f>
        <v>20px</v>
      </c>
      <c r="AQ97" s="36"/>
      <c r="AR97" s="36" t="s">
        <v>681</v>
      </c>
      <c r="AS97" s="16" t="str">
        <f>IF(Table_Styles[[#This Row],[PB]]&lt;&gt;"",Table_Styles[[#This Row],[PB]],IF(Table_Styles[[#This Row],[PB Default]]&lt;&gt;"",Table_Styles[[#This Row],[PB Default]],""))</f>
        <v>20px</v>
      </c>
      <c r="AT97" s="36"/>
      <c r="AU97" s="36" t="s">
        <v>681</v>
      </c>
      <c r="AV97" s="16" t="str">
        <f>IF(Table_Styles[[#This Row],[PL]]&lt;&gt;"",Table_Styles[[#This Row],[PL]],IF(Table_Styles[[#This Row],[PL Default]]&lt;&gt;"",Table_Styles[[#This Row],[PL Default]],""))</f>
        <v>20px</v>
      </c>
      <c r="AW97" s="36"/>
      <c r="AX97" s="36"/>
      <c r="AY97" s="16" t="str">
        <f>IF(Table_Styles[[#This Row],[BT]]&lt;&gt;"",Table_Styles[[#This Row],[BT]],IF(Table_Styles[[#This Row],[BT Default]]&lt;&gt;"",Table_Styles[[#This Row],[BT Default]],""))</f>
        <v/>
      </c>
      <c r="AZ97" s="36"/>
      <c r="BA97" s="36"/>
      <c r="BB97" s="16" t="str">
        <f>IF(Table_Styles[[#This Row],[BR]]&lt;&gt;"",Table_Styles[[#This Row],[BR]],IF(Table_Styles[[#This Row],[BR Default]]&lt;&gt;"",Table_Styles[[#This Row],[BR Default]],""))</f>
        <v/>
      </c>
      <c r="BC97" s="36"/>
      <c r="BD97" s="36"/>
      <c r="BE97" s="16" t="str">
        <f>IF(Table_Styles[[#This Row],[BB]]&lt;&gt;"",Table_Styles[[#This Row],[BB]],IF(Table_Styles[[#This Row],[BB Default]]&lt;&gt;"",Table_Styles[[#This Row],[BB Default]],""))</f>
        <v/>
      </c>
      <c r="BF97" s="36"/>
      <c r="BG97" s="36"/>
      <c r="BH97" s="16" t="str">
        <f>IF(Table_Styles[[#This Row],[BL]]&lt;&gt;"",Table_Styles[[#This Row],[BL]],IF(Table_Styles[[#This Row],[BL Default]]&lt;&gt;"",Table_Styles[[#This Row],[BL Default]],""))</f>
        <v/>
      </c>
      <c r="BI97" s="36"/>
      <c r="BJ97" s="36"/>
      <c r="BK97" s="16" t="str">
        <f>IF(Table_Styles[[#This Row],[Width]]&lt;&gt;"",Table_Styles[[#This Row],[Width]],IF(Table_Styles[[#This Row],[Width Default]]&lt;&gt;"",Table_Styles[[#This Row],[Width Default]],""))</f>
        <v/>
      </c>
      <c r="BL97" s="36"/>
      <c r="BM97" s="36"/>
      <c r="BN97" s="16" t="str">
        <f>IF(Table_Styles[[#This Row],[Height]]&lt;&gt;"",Table_Styles[[#This Row],[Height]],IF(Table_Styles[[#This Row],[Height Default]]&lt;&gt;"",Table_Styles[[#This Row],[Height Default]],""))</f>
        <v/>
      </c>
      <c r="BO97" s="16"/>
      <c r="BP97" s="16"/>
      <c r="BQ97" s="16" t="str">
        <f>IF(Table_Styles[[#This Row],[Top]]&lt;&gt;"",Table_Styles[[#This Row],[Top]],IF(Table_Styles[[#This Row],[Top Default]]&lt;&gt;"",Table_Styles[[#This Row],[Top Default]],""))</f>
        <v/>
      </c>
      <c r="BR97" s="16"/>
      <c r="BS97" s="16"/>
      <c r="BT97" s="16" t="str">
        <f>IF(Table_Styles[[#This Row],[Right]]&lt;&gt;"",Table_Styles[[#This Row],[Right]],IF(Table_Styles[[#This Row],[Right Default]]&lt;&gt;"",Table_Styles[[#This Row],[Right Default]],""))</f>
        <v/>
      </c>
      <c r="BU97" s="16"/>
      <c r="BV97" s="16"/>
      <c r="BW97" s="16" t="str">
        <f>IF(Table_Styles[[#This Row],[Bottom]]&lt;&gt;"",Table_Styles[[#This Row],[Bottom]],IF(Table_Styles[[#This Row],[Bottom Default]]&lt;&gt;"",Table_Styles[[#This Row],[Bottom Default]],""))</f>
        <v/>
      </c>
      <c r="BX97" s="16"/>
      <c r="BY97" s="16"/>
      <c r="BZ97" s="16" t="str">
        <f>IF(Table_Styles[[#This Row],[Left]]&lt;&gt;"",Table_Styles[[#This Row],[Left]],IF(Table_Styles[[#This Row],[Left Default]]&lt;&gt;"",Table_Styles[[#This Row],[Left Default]],""))</f>
        <v/>
      </c>
      <c r="CA97" s="36"/>
      <c r="CB97" s="18" t="str">
        <f>IF(AND(Table_Styles[[#This Row],[Selector]]&lt;&gt;"",Table_Styles[[#This Row],[Font Family Used]]&lt;&gt;"",Table_Styles[[#This Row],[Font Weight Used]]&lt;&gt;""),Table_Styles[[#This Row],[Font Family Used]]&amp;" "&amp;Table_Styles[[#This Row],[Font Weight Used]],"")</f>
        <v>Nunito 300</v>
      </c>
      <c r="CC97" s="18" t="str">
        <f ca="1">IF(AND(Table_Styles[[#This Row],[Selector]],COUNTIF(OFFSET(CC:CC,0,0,ROW()-1,1),"="&amp;Table_Styles[[#This Row],[Font]])=0),Table_Styles[[#This Row],[Font]],"")</f>
        <v/>
      </c>
      <c r="CD97" s="18" t="str">
        <f ca="1">IF(Table_Styles[[#This Row],[Unique Font]]&lt;&gt;"",
"{""fontFamily"":"""&amp;Table_Styles[[#This Row],[Font Family Used]]&amp;""",""fontWeight"":"&amp;Table_Styles[[#This Row],[Font Weight Used]]&amp;"}","")</f>
        <v/>
      </c>
      <c r="CE9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#FFFFFF;background: #d6272b;padding-top: 20px;padding-right: 20px;padding-bottom: 20px;padding-left: 20px</v>
      </c>
      <c r="CF97" s="18" t="str">
        <f>IF(AND(Table_Styles[[#This Row],[Selector]]&lt;&gt;"", Table_Styles[[#This Row],[Config Properties]]&lt;&gt;""),
Table_Styles[[#This Row],[Selector]]&amp;" { "&amp;Table_Styles[[#This Row],[Config Properties]]&amp;" }","")</f>
        <v>#sidebar .header { font-family: 'Nunito';font-weight: 300;color: #FFFFFF;background: #d6272b;padding-top: 20px;padding-right: 20px;padding-bottom: 20px;padding-left: 20px }</v>
      </c>
      <c r="CG97" s="18" t="str">
        <f xml:space="preserve">
SUBSTITUTE(SUBSTITUTE(SUBSTITUTE(SUBSTITUTE(SUBSTITUTE(SUBSTITUTE(SUBSTITUTE(SUBSTITUTE(Table_Styles[[#This Row],[Config]],
" {","{"),
"{ ","{"),
" }","}"),
"} ","}"),
" ,",","),
", ",","),
" :",":"),
": ",":")</f>
        <v>#sidebar .header{font-family:'Nunito';font-weight:300;color:#FFFFFF;background:#d6272b;padding-top:20px;padding-right:20px;padding-bottom:20px;padding-left:20px}</v>
      </c>
    </row>
    <row r="98" spans="2:85" ht="21" customHeight="1">
      <c r="B98" s="91" t="s">
        <v>662</v>
      </c>
      <c r="C98" s="91" t="s">
        <v>847</v>
      </c>
      <c r="D98" s="36"/>
      <c r="E98" s="36" t="str">
        <f>Settings_Styling_Font_Body_Text</f>
        <v>Nunito</v>
      </c>
      <c r="F98" s="16" t="str">
        <f>IF(Table_Styles[[#This Row],[Font Family]]&lt;&gt;"",Table_Styles[[#This Row],[Font Family]],IF(Table_Styles[[#This Row],[Font Family Default]]&lt;&gt;"",Table_Styles[[#This Row],[Font Family Default]],""))</f>
        <v>Nunito</v>
      </c>
      <c r="G98" s="36"/>
      <c r="H98" s="36"/>
      <c r="I98" s="16" t="str">
        <f>IF(Table_Styles[[#This Row],[Font Size]]&lt;&gt;"",Table_Styles[[#This Row],[Font Size]],IF(Table_Styles[[#This Row],[Font Size Default]]&lt;&gt;"",Table_Styles[[#This Row],[Font Size Default]],""))</f>
        <v/>
      </c>
      <c r="J98" s="36"/>
      <c r="K98" s="36">
        <f>Settings_Styling_Font_Weight_Body_Text</f>
        <v>300</v>
      </c>
      <c r="L98" s="16">
        <f>IF(Table_Styles[[#This Row],[Font Weight]]&lt;&gt;"",Table_Styles[[#This Row],[Font Weight]],IF(Table_Styles[[#This Row],[Font Weight Default]]&lt;&gt;"",Table_Styles[[#This Row],[Font Weight Default]],""))</f>
        <v>300</v>
      </c>
      <c r="M98" s="16"/>
      <c r="N98" s="31" t="str">
        <f>Colour_Foreground_1</f>
        <v>#1d1c1c</v>
      </c>
      <c r="O98" s="16" t="str">
        <f>IF(Table_Styles[[#This Row],[Colour]]&lt;&gt;"",Table_Styles[[#This Row],[Colour]],IF(Table_Styles[[#This Row],[Colour Default]]&lt;&gt;"",Table_Styles[[#This Row],[Colour Default]],""))</f>
        <v>#1d1c1c</v>
      </c>
      <c r="P98" s="94" t="str">
        <f>Colour_Background_2</f>
        <v>#f5f8fc</v>
      </c>
      <c r="Q98" s="36" t="str">
        <f>Colour_Foreground_1</f>
        <v>#1d1c1c</v>
      </c>
      <c r="R98" s="16" t="str">
        <f>IF(Table_Styles[[#This Row],[Background]]&lt;&gt;"",Table_Styles[[#This Row],[Background]],IF(Table_Styles[[#This Row],[Background Default]]&lt;&gt;"",Table_Styles[[#This Row],[Background Default]],""))</f>
        <v>#f5f8fc</v>
      </c>
      <c r="S98" s="16" t="str">
        <f>"1px solid "&amp;Colour_Borders</f>
        <v>1px solid #c0c8d2</v>
      </c>
      <c r="T98" s="36"/>
      <c r="U98" s="16" t="str">
        <f>IF(Table_Styles[[#This Row],[Border]]&lt;&gt;"",Table_Styles[[#This Row],[Border]],IF(Table_Styles[[#This Row],[Border Default]]&lt;&gt;"",Table_Styles[[#This Row],[Border Default]],""))</f>
        <v>1px solid #c0c8d2</v>
      </c>
      <c r="V98" s="36"/>
      <c r="W98" s="36"/>
      <c r="X98" s="16" t="str">
        <f>IF(Table_Styles[[#This Row],[Border Radius]]&lt;&gt;"",Table_Styles[[#This Row],[Border Radius]],IF(Table_Styles[[#This Row],[Border Radius Default]]&lt;&gt;"",Table_Styles[[#This Row],[Border Radius Default]],""))</f>
        <v/>
      </c>
      <c r="Y98" s="36"/>
      <c r="Z98" s="36"/>
      <c r="AA98" s="16" t="str">
        <f>IF(Table_Styles[[#This Row],[MT]]&lt;&gt;"",Table_Styles[[#This Row],[MT]],IF(Table_Styles[[#This Row],[MT Default]]&lt;&gt;"",Table_Styles[[#This Row],[MT Default]],""))</f>
        <v/>
      </c>
      <c r="AB98" s="36"/>
      <c r="AC98" s="36"/>
      <c r="AD98" s="16" t="str">
        <f>IF(Table_Styles[[#This Row],[MR]]&lt;&gt;"",Table_Styles[[#This Row],[MR]],IF(Table_Styles[[#This Row],[MR Default]]&lt;&gt;"",Table_Styles[[#This Row],[MR Default]],""))</f>
        <v/>
      </c>
      <c r="AE98" s="36"/>
      <c r="AF98" s="36"/>
      <c r="AG98" s="16" t="str">
        <f>IF(Table_Styles[[#This Row],[MB]]&lt;&gt;"",Table_Styles[[#This Row],[MB]],IF(Table_Styles[[#This Row],[MB Default]]&lt;&gt;"",Table_Styles[[#This Row],[MB Default]],""))</f>
        <v/>
      </c>
      <c r="AH98" s="36"/>
      <c r="AI98" s="36"/>
      <c r="AJ98" s="16" t="str">
        <f>IF(Table_Styles[[#This Row],[ML]]&lt;&gt;"",Table_Styles[[#This Row],[ML]],IF(Table_Styles[[#This Row],[ML Default]]&lt;&gt;"",Table_Styles[[#This Row],[ML Default]],""))</f>
        <v/>
      </c>
      <c r="AK98" s="36"/>
      <c r="AL98" s="36" t="s">
        <v>681</v>
      </c>
      <c r="AM98" s="16" t="str">
        <f>IF(Table_Styles[[#This Row],[PT]]&lt;&gt;"",Table_Styles[[#This Row],[PT]],IF(Table_Styles[[#This Row],[PT Default]]&lt;&gt;"",Table_Styles[[#This Row],[PT Default]],""))</f>
        <v>20px</v>
      </c>
      <c r="AN98" s="36"/>
      <c r="AO98" s="36" t="s">
        <v>681</v>
      </c>
      <c r="AP98" s="16" t="str">
        <f>IF(Table_Styles[[#This Row],[PR]]&lt;&gt;"",Table_Styles[[#This Row],[PR]],IF(Table_Styles[[#This Row],[PR Default]]&lt;&gt;"",Table_Styles[[#This Row],[PR Default]],""))</f>
        <v>20px</v>
      </c>
      <c r="AQ98" s="36"/>
      <c r="AR98" s="36" t="s">
        <v>681</v>
      </c>
      <c r="AS98" s="16" t="str">
        <f>IF(Table_Styles[[#This Row],[PB]]&lt;&gt;"",Table_Styles[[#This Row],[PB]],IF(Table_Styles[[#This Row],[PB Default]]&lt;&gt;"",Table_Styles[[#This Row],[PB Default]],""))</f>
        <v>20px</v>
      </c>
      <c r="AT98" s="36"/>
      <c r="AU98" s="36" t="s">
        <v>681</v>
      </c>
      <c r="AV98" s="16" t="str">
        <f>IF(Table_Styles[[#This Row],[PL]]&lt;&gt;"",Table_Styles[[#This Row],[PL]],IF(Table_Styles[[#This Row],[PL Default]]&lt;&gt;"",Table_Styles[[#This Row],[PL Default]],""))</f>
        <v>20px</v>
      </c>
      <c r="AW98" s="38" t="s">
        <v>665</v>
      </c>
      <c r="AX98" s="36"/>
      <c r="AY98" s="16" t="str">
        <f>IF(Table_Styles[[#This Row],[BT]]&lt;&gt;"",Table_Styles[[#This Row],[BT]],IF(Table_Styles[[#This Row],[BT Default]]&lt;&gt;"",Table_Styles[[#This Row],[BT Default]],""))</f>
        <v>0</v>
      </c>
      <c r="AZ98" s="36"/>
      <c r="BA98" s="36"/>
      <c r="BB98" s="16" t="str">
        <f>IF(Table_Styles[[#This Row],[BR]]&lt;&gt;"",Table_Styles[[#This Row],[BR]],IF(Table_Styles[[#This Row],[BR Default]]&lt;&gt;"",Table_Styles[[#This Row],[BR Default]],""))</f>
        <v/>
      </c>
      <c r="BC98" s="36"/>
      <c r="BD98" s="36"/>
      <c r="BE98" s="16" t="str">
        <f>IF(Table_Styles[[#This Row],[BB]]&lt;&gt;"",Table_Styles[[#This Row],[BB]],IF(Table_Styles[[#This Row],[BB Default]]&lt;&gt;"",Table_Styles[[#This Row],[BB Default]],""))</f>
        <v/>
      </c>
      <c r="BF98" s="36"/>
      <c r="BG98" s="36"/>
      <c r="BH98" s="16" t="str">
        <f>IF(Table_Styles[[#This Row],[BL]]&lt;&gt;"",Table_Styles[[#This Row],[BL]],IF(Table_Styles[[#This Row],[BL Default]]&lt;&gt;"",Table_Styles[[#This Row],[BL Default]],""))</f>
        <v/>
      </c>
      <c r="BI98" s="36"/>
      <c r="BJ98" s="36"/>
      <c r="BK98" s="16" t="str">
        <f>IF(Table_Styles[[#This Row],[Width]]&lt;&gt;"",Table_Styles[[#This Row],[Width]],IF(Table_Styles[[#This Row],[Width Default]]&lt;&gt;"",Table_Styles[[#This Row],[Width Default]],""))</f>
        <v/>
      </c>
      <c r="BL98" s="36"/>
      <c r="BM98" s="36"/>
      <c r="BN98" s="16" t="str">
        <f>IF(Table_Styles[[#This Row],[Height]]&lt;&gt;"",Table_Styles[[#This Row],[Height]],IF(Table_Styles[[#This Row],[Height Default]]&lt;&gt;"",Table_Styles[[#This Row],[Height Default]],""))</f>
        <v/>
      </c>
      <c r="BO98" s="16"/>
      <c r="BP98" s="16"/>
      <c r="BQ98" s="16" t="str">
        <f>IF(Table_Styles[[#This Row],[Top]]&lt;&gt;"",Table_Styles[[#This Row],[Top]],IF(Table_Styles[[#This Row],[Top Default]]&lt;&gt;"",Table_Styles[[#This Row],[Top Default]],""))</f>
        <v/>
      </c>
      <c r="BR98" s="16"/>
      <c r="BS98" s="16"/>
      <c r="BT98" s="16" t="str">
        <f>IF(Table_Styles[[#This Row],[Right]]&lt;&gt;"",Table_Styles[[#This Row],[Right]],IF(Table_Styles[[#This Row],[Right Default]]&lt;&gt;"",Table_Styles[[#This Row],[Right Default]],""))</f>
        <v/>
      </c>
      <c r="BU98" s="16"/>
      <c r="BV98" s="16"/>
      <c r="BW98" s="16" t="str">
        <f>IF(Table_Styles[[#This Row],[Bottom]]&lt;&gt;"",Table_Styles[[#This Row],[Bottom]],IF(Table_Styles[[#This Row],[Bottom Default]]&lt;&gt;"",Table_Styles[[#This Row],[Bottom Default]],""))</f>
        <v/>
      </c>
      <c r="BX98" s="16"/>
      <c r="BY98" s="16"/>
      <c r="BZ98" s="16" t="str">
        <f>IF(Table_Styles[[#This Row],[Left]]&lt;&gt;"",Table_Styles[[#This Row],[Left]],IF(Table_Styles[[#This Row],[Left Default]]&lt;&gt;"",Table_Styles[[#This Row],[Left Default]],""))</f>
        <v/>
      </c>
      <c r="CA98" s="36"/>
      <c r="CB98" s="18" t="str">
        <f>IF(AND(Table_Styles[[#This Row],[Selector]]&lt;&gt;"",Table_Styles[[#This Row],[Font Family Used]]&lt;&gt;"",Table_Styles[[#This Row],[Font Weight Used]]&lt;&gt;""),Table_Styles[[#This Row],[Font Family Used]]&amp;" "&amp;Table_Styles[[#This Row],[Font Weight Used]],"")</f>
        <v>Nunito 300</v>
      </c>
      <c r="CC98" s="18" t="str">
        <f ca="1">IF(AND(Table_Styles[[#This Row],[Selector]],COUNTIF(OFFSET(CC:CC,0,0,ROW()-1,1),"="&amp;Table_Styles[[#This Row],[Font]])=0),Table_Styles[[#This Row],[Font]],"")</f>
        <v/>
      </c>
      <c r="CD98" s="18" t="str">
        <f ca="1">IF(Table_Styles[[#This Row],[Unique Font]]&lt;&gt;"",
"{""fontFamily"":"""&amp;Table_Styles[[#This Row],[Font Family Used]]&amp;""",""fontWeight"":"&amp;Table_Styles[[#This Row],[Font Weight Used]]&amp;"}","")</f>
        <v/>
      </c>
      <c r="CE9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#f5f8fc;border: 1px solid #c0c8d2;padding-top: 20px;padding-right: 20px;padding-bottom: 20px;padding-left: 20px;border-top: 0</v>
      </c>
      <c r="CF98" s="18" t="str">
        <f>IF(AND(Table_Styles[[#This Row],[Selector]]&lt;&gt;"", Table_Styles[[#This Row],[Config Properties]]&lt;&gt;""),
Table_Styles[[#This Row],[Selector]]&amp;" { "&amp;Table_Styles[[#This Row],[Config Properties]]&amp;" }","")</f>
        <v>#sidebar .body { font-family: 'Nunito';font-weight: 300;color: #1d1c1c;background: #f5f8fc;border: 1px solid #c0c8d2;padding-top: 20px;padding-right: 20px;padding-bottom: 20px;padding-left: 20px;border-top: 0 }</v>
      </c>
      <c r="CG98" s="18" t="str">
        <f xml:space="preserve">
SUBSTITUTE(SUBSTITUTE(SUBSTITUTE(SUBSTITUTE(SUBSTITUTE(SUBSTITUTE(SUBSTITUTE(SUBSTITUTE(Table_Styles[[#This Row],[Config]],
" {","{"),
"{ ","{"),
" }","}"),
"} ","}"),
" ,",","),
", ",","),
" :",":"),
": ",":")</f>
        <v>#sidebar .body{font-family:'Nunito';font-weight:300;color:#1d1c1c;background:#f5f8fc;border:1px solid #c0c8d2;padding-top:20px;padding-right:20px;padding-bottom:20px;padding-left:20px;border-top:0}</v>
      </c>
    </row>
    <row r="99" spans="2:85" ht="21" customHeight="1">
      <c r="B99" s="18" t="s">
        <v>848</v>
      </c>
      <c r="C99" s="91" t="s">
        <v>849</v>
      </c>
      <c r="D99" s="51"/>
      <c r="E99" s="36" t="str">
        <f>Settings_Styling_Font_Body_Text</f>
        <v>Nunito</v>
      </c>
      <c r="F99" s="16" t="str">
        <f>IF(Table_Styles[[#This Row],[Font Family]]&lt;&gt;"",Table_Styles[[#This Row],[Font Family]],IF(Table_Styles[[#This Row],[Font Family Default]]&lt;&gt;"",Table_Styles[[#This Row],[Font Family Default]],""))</f>
        <v>Nunito</v>
      </c>
      <c r="G99" s="51"/>
      <c r="H99" s="36"/>
      <c r="I99" s="16" t="str">
        <f>IF(Table_Styles[[#This Row],[Font Size]]&lt;&gt;"",Table_Styles[[#This Row],[Font Size]],IF(Table_Styles[[#This Row],[Font Size Default]]&lt;&gt;"",Table_Styles[[#This Row],[Font Size Default]],""))</f>
        <v/>
      </c>
      <c r="J99" s="51"/>
      <c r="K99" s="36">
        <f>Settings_Styling_Font_Weight_Body_Text</f>
        <v>300</v>
      </c>
      <c r="L99" s="16">
        <f>IF(Table_Styles[[#This Row],[Font Weight]]&lt;&gt;"",Table_Styles[[#This Row],[Font Weight]],IF(Table_Styles[[#This Row],[Font Weight Default]]&lt;&gt;"",Table_Styles[[#This Row],[Font Weight Default]],""))</f>
        <v>300</v>
      </c>
      <c r="M99" s="51"/>
      <c r="N99" s="31" t="str">
        <f>Colour_Foreground_1</f>
        <v>#1d1c1c</v>
      </c>
      <c r="O99" s="16" t="str">
        <f>IF(Table_Styles[[#This Row],[Colour]]&lt;&gt;"",Table_Styles[[#This Row],[Colour]],IF(Table_Styles[[#This Row],[Colour Default]]&lt;&gt;"",Table_Styles[[#This Row],[Colour Default]],""))</f>
        <v>#1d1c1c</v>
      </c>
      <c r="P99" s="51"/>
      <c r="Q99" s="36" t="str">
        <f>Colour_Foreground_1</f>
        <v>#1d1c1c</v>
      </c>
      <c r="R99" s="16" t="str">
        <f>IF(Table_Styles[[#This Row],[Background]]&lt;&gt;"",Table_Styles[[#This Row],[Background]],IF(Table_Styles[[#This Row],[Background Default]]&lt;&gt;"",Table_Styles[[#This Row],[Background Default]],""))</f>
        <v>#1d1c1c</v>
      </c>
      <c r="S99" s="51"/>
      <c r="T99" s="36"/>
      <c r="U99" s="16" t="str">
        <f>IF(Table_Styles[[#This Row],[Border]]&lt;&gt;"",Table_Styles[[#This Row],[Border]],IF(Table_Styles[[#This Row],[Border Default]]&lt;&gt;"",Table_Styles[[#This Row],[Border Default]],""))</f>
        <v/>
      </c>
      <c r="V99" s="36"/>
      <c r="W99" s="36"/>
      <c r="X99" s="16" t="str">
        <f>IF(Table_Styles[[#This Row],[Border Radius]]&lt;&gt;"",Table_Styles[[#This Row],[Border Radius]],IF(Table_Styles[[#This Row],[Border Radius Default]]&lt;&gt;"",Table_Styles[[#This Row],[Border Radius Default]],""))</f>
        <v/>
      </c>
      <c r="Y99" s="51"/>
      <c r="Z99" s="36"/>
      <c r="AA99" s="16" t="str">
        <f>IF(Table_Styles[[#This Row],[MT]]&lt;&gt;"",Table_Styles[[#This Row],[MT]],IF(Table_Styles[[#This Row],[MT Default]]&lt;&gt;"",Table_Styles[[#This Row],[MT Default]],""))</f>
        <v/>
      </c>
      <c r="AB99" s="51"/>
      <c r="AC99" s="36"/>
      <c r="AD99" s="16" t="str">
        <f>IF(Table_Styles[[#This Row],[MR]]&lt;&gt;"",Table_Styles[[#This Row],[MR]],IF(Table_Styles[[#This Row],[MR Default]]&lt;&gt;"",Table_Styles[[#This Row],[MR Default]],""))</f>
        <v/>
      </c>
      <c r="AE99" s="51"/>
      <c r="AF99" s="36"/>
      <c r="AG99" s="16" t="str">
        <f>IF(Table_Styles[[#This Row],[MB]]&lt;&gt;"",Table_Styles[[#This Row],[MB]],IF(Table_Styles[[#This Row],[MB Default]]&lt;&gt;"",Table_Styles[[#This Row],[MB Default]],""))</f>
        <v/>
      </c>
      <c r="AH99" s="51"/>
      <c r="AI99" s="36"/>
      <c r="AJ99" s="16" t="str">
        <f>IF(Table_Styles[[#This Row],[ML]]&lt;&gt;"",Table_Styles[[#This Row],[ML]],IF(Table_Styles[[#This Row],[ML Default]]&lt;&gt;"",Table_Styles[[#This Row],[ML Default]],""))</f>
        <v/>
      </c>
      <c r="AK99" s="51"/>
      <c r="AL99" s="36" t="s">
        <v>681</v>
      </c>
      <c r="AM99" s="16" t="str">
        <f>IF(Table_Styles[[#This Row],[PT]]&lt;&gt;"",Table_Styles[[#This Row],[PT]],IF(Table_Styles[[#This Row],[PT Default]]&lt;&gt;"",Table_Styles[[#This Row],[PT Default]],""))</f>
        <v>20px</v>
      </c>
      <c r="AN99" s="51"/>
      <c r="AO99" s="36" t="s">
        <v>681</v>
      </c>
      <c r="AP99" s="16" t="str">
        <f>IF(Table_Styles[[#This Row],[PR]]&lt;&gt;"",Table_Styles[[#This Row],[PR]],IF(Table_Styles[[#This Row],[PR Default]]&lt;&gt;"",Table_Styles[[#This Row],[PR Default]],""))</f>
        <v>20px</v>
      </c>
      <c r="AQ99" s="51"/>
      <c r="AR99" s="36" t="s">
        <v>681</v>
      </c>
      <c r="AS99" s="16" t="str">
        <f>IF(Table_Styles[[#This Row],[PB]]&lt;&gt;"",Table_Styles[[#This Row],[PB]],IF(Table_Styles[[#This Row],[PB Default]]&lt;&gt;"",Table_Styles[[#This Row],[PB Default]],""))</f>
        <v>20px</v>
      </c>
      <c r="AT99" s="51"/>
      <c r="AU99" s="36" t="s">
        <v>681</v>
      </c>
      <c r="AV99" s="16" t="str">
        <f>IF(Table_Styles[[#This Row],[PL]]&lt;&gt;"",Table_Styles[[#This Row],[PL]],IF(Table_Styles[[#This Row],[PL Default]]&lt;&gt;"",Table_Styles[[#This Row],[PL Default]],""))</f>
        <v>20px</v>
      </c>
      <c r="AW99" s="51"/>
      <c r="AX99" s="16" t="str">
        <f>"1px solid "&amp;Colour_Foreground_2</f>
        <v>1px solid #4e4e4f</v>
      </c>
      <c r="AY99" s="16" t="str">
        <f>IF(Table_Styles[[#This Row],[BT]]&lt;&gt;"",Table_Styles[[#This Row],[BT]],IF(Table_Styles[[#This Row],[BT Default]]&lt;&gt;"",Table_Styles[[#This Row],[BT Default]],""))</f>
        <v>1px solid #4e4e4f</v>
      </c>
      <c r="AZ99" s="51"/>
      <c r="BA99" s="36"/>
      <c r="BB99" s="16" t="str">
        <f>IF(Table_Styles[[#This Row],[BR]]&lt;&gt;"",Table_Styles[[#This Row],[BR]],IF(Table_Styles[[#This Row],[BR Default]]&lt;&gt;"",Table_Styles[[#This Row],[BR Default]],""))</f>
        <v/>
      </c>
      <c r="BC99" s="51"/>
      <c r="BD99" s="36"/>
      <c r="BE99" s="16" t="str">
        <f>IF(Table_Styles[[#This Row],[BB]]&lt;&gt;"",Table_Styles[[#This Row],[BB]],IF(Table_Styles[[#This Row],[BB Default]]&lt;&gt;"",Table_Styles[[#This Row],[BB Default]],""))</f>
        <v/>
      </c>
      <c r="BF99" s="51"/>
      <c r="BG99" s="36"/>
      <c r="BH99" s="16" t="str">
        <f>IF(Table_Styles[[#This Row],[BL]]&lt;&gt;"",Table_Styles[[#This Row],[BL]],IF(Table_Styles[[#This Row],[BL Default]]&lt;&gt;"",Table_Styles[[#This Row],[BL Default]],""))</f>
        <v/>
      </c>
      <c r="BI99" s="36"/>
      <c r="BJ99" s="36"/>
      <c r="BK99" s="16" t="str">
        <f>IF(Table_Styles[[#This Row],[Width]]&lt;&gt;"",Table_Styles[[#This Row],[Width]],IF(Table_Styles[[#This Row],[Width Default]]&lt;&gt;"",Table_Styles[[#This Row],[Width Default]],""))</f>
        <v/>
      </c>
      <c r="BL99" s="36"/>
      <c r="BM99" s="36"/>
      <c r="BN99" s="16" t="str">
        <f>IF(Table_Styles[[#This Row],[Height]]&lt;&gt;"",Table_Styles[[#This Row],[Height]],IF(Table_Styles[[#This Row],[Height Default]]&lt;&gt;"",Table_Styles[[#This Row],[Height Default]],""))</f>
        <v/>
      </c>
      <c r="BO99" s="16"/>
      <c r="BP99" s="16"/>
      <c r="BQ99" s="16" t="str">
        <f>IF(Table_Styles[[#This Row],[Top]]&lt;&gt;"",Table_Styles[[#This Row],[Top]],IF(Table_Styles[[#This Row],[Top Default]]&lt;&gt;"",Table_Styles[[#This Row],[Top Default]],""))</f>
        <v/>
      </c>
      <c r="BR99" s="16"/>
      <c r="BS99" s="16"/>
      <c r="BT99" s="16" t="str">
        <f>IF(Table_Styles[[#This Row],[Right]]&lt;&gt;"",Table_Styles[[#This Row],[Right]],IF(Table_Styles[[#This Row],[Right Default]]&lt;&gt;"",Table_Styles[[#This Row],[Right Default]],""))</f>
        <v/>
      </c>
      <c r="BU99" s="16"/>
      <c r="BV99" s="16"/>
      <c r="BW99" s="16" t="str">
        <f>IF(Table_Styles[[#This Row],[Bottom]]&lt;&gt;"",Table_Styles[[#This Row],[Bottom]],IF(Table_Styles[[#This Row],[Bottom Default]]&lt;&gt;"",Table_Styles[[#This Row],[Bottom Default]],""))</f>
        <v/>
      </c>
      <c r="BX99" s="16"/>
      <c r="BY99" s="16"/>
      <c r="BZ99" s="16" t="str">
        <f>IF(Table_Styles[[#This Row],[Left]]&lt;&gt;"",Table_Styles[[#This Row],[Left]],IF(Table_Styles[[#This Row],[Left Default]]&lt;&gt;"",Table_Styles[[#This Row],[Left Default]],""))</f>
        <v/>
      </c>
      <c r="CA99" s="51"/>
      <c r="CB99" s="18" t="str">
        <f>IF(AND(Table_Styles[[#This Row],[Selector]]&lt;&gt;"",Table_Styles[[#This Row],[Font Family Used]]&lt;&gt;"",Table_Styles[[#This Row],[Font Weight Used]]&lt;&gt;""),Table_Styles[[#This Row],[Font Family Used]]&amp;" "&amp;Table_Styles[[#This Row],[Font Weight Used]],"")</f>
        <v>Nunito 300</v>
      </c>
      <c r="CC99" s="18" t="str">
        <f ca="1">IF(AND(Table_Styles[[#This Row],[Selector]],COUNTIF(OFFSET(CC:CC,0,0,ROW()-1,1),"="&amp;Table_Styles[[#This Row],[Font]])=0),Table_Styles[[#This Row],[Font]],"")</f>
        <v/>
      </c>
      <c r="CD99" s="18" t="str">
        <f ca="1">IF(Table_Styles[[#This Row],[Unique Font]]&lt;&gt;"",
"{""fontFamily"":"""&amp;Table_Styles[[#This Row],[Font Family Used]]&amp;""",""fontWeight"":"&amp;Table_Styles[[#This Row],[Font Weight Used]]&amp;"}","")</f>
        <v/>
      </c>
      <c r="CE9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'Nunito';font-weight: 300;color: #1d1c1c;background: #1d1c1c;padding-top: 20px;padding-right: 20px;padding-bottom: 20px;padding-left: 20px;border-top: 1px solid #4e4e4f</v>
      </c>
      <c r="CF99" s="18" t="str">
        <f>IF(AND(Table_Styles[[#This Row],[Selector]]&lt;&gt;"", Table_Styles[[#This Row],[Config Properties]]&lt;&gt;""),
Table_Styles[[#This Row],[Selector]]&amp;" { "&amp;Table_Styles[[#This Row],[Config Properties]]&amp;" }","")</f>
        <v>#sidebar .footer { font-family: 'Nunito';font-weight: 300;color: #1d1c1c;background: #1d1c1c;padding-top: 20px;padding-right: 20px;padding-bottom: 20px;padding-left: 20px;border-top: 1px solid #4e4e4f }</v>
      </c>
      <c r="CG99" s="18" t="str">
        <f xml:space="preserve">
SUBSTITUTE(SUBSTITUTE(SUBSTITUTE(SUBSTITUTE(SUBSTITUTE(SUBSTITUTE(SUBSTITUTE(SUBSTITUTE(Table_Styles[[#This Row],[Config]],
" {","{"),
"{ ","{"),
" }","}"),
"} ","}"),
" ,",","),
", ",","),
" :",":"),
": ",":")</f>
        <v>#sidebar .footer{font-family:'Nunito';font-weight:300;color:#1d1c1c;background:#1d1c1c;padding-top:20px;padding-right:20px;padding-bottom:20px;padding-left:20px;border-top:1px solid #4e4e4f}</v>
      </c>
    </row>
    <row r="100" spans="2:85" ht="21" customHeight="1">
      <c r="B100" s="18" t="s">
        <v>19</v>
      </c>
      <c r="C100" s="39" t="s">
        <v>850</v>
      </c>
      <c r="D100" s="36"/>
      <c r="E100" s="36" t="str">
        <f>Settings_Styling_Font_Body_Text</f>
        <v>Nunito</v>
      </c>
      <c r="F100" s="16" t="str">
        <f>IF(Table_Styles[[#This Row],[Font Family]]&lt;&gt;"",Table_Styles[[#This Row],[Font Family]],IF(Table_Styles[[#This Row],[Font Family Default]]&lt;&gt;"",Table_Styles[[#This Row],[Font Family Default]],""))</f>
        <v>Nunito</v>
      </c>
      <c r="G100" s="36"/>
      <c r="H100" s="93" t="s">
        <v>701</v>
      </c>
      <c r="I100" s="16" t="str">
        <f>IF(Table_Styles[[#This Row],[Font Size]]&lt;&gt;"",Table_Styles[[#This Row],[Font Size]],IF(Table_Styles[[#This Row],[Font Size Default]]&lt;&gt;"",Table_Styles[[#This Row],[Font Size Default]],""))</f>
        <v>16px</v>
      </c>
      <c r="J100" s="36"/>
      <c r="K100" s="36">
        <f>Settings_Styling_Font_Weight_Labels</f>
        <v>700</v>
      </c>
      <c r="L100" s="16">
        <f>IF(Table_Styles[[#This Row],[Font Weight]]&lt;&gt;"",Table_Styles[[#This Row],[Font Weight]],IF(Table_Styles[[#This Row],[Font Weight Default]]&lt;&gt;"",Table_Styles[[#This Row],[Font Weight Default]],""))</f>
        <v>700</v>
      </c>
      <c r="M100" s="16"/>
      <c r="N100" s="31" t="str">
        <f>Colour_Foreground_1</f>
        <v>#1d1c1c</v>
      </c>
      <c r="O100" s="16" t="str">
        <f>IF(Table_Styles[[#This Row],[Colour]]&lt;&gt;"",Table_Styles[[#This Row],[Colour]],IF(Table_Styles[[#This Row],[Colour Default]]&lt;&gt;"",Table_Styles[[#This Row],[Colour Default]],""))</f>
        <v>#1d1c1c</v>
      </c>
      <c r="P100" s="36"/>
      <c r="Q100" s="36"/>
      <c r="R100" s="16" t="str">
        <f>IF(Table_Styles[[#This Row],[Background]]&lt;&gt;"",Table_Styles[[#This Row],[Background]],IF(Table_Styles[[#This Row],[Background Default]]&lt;&gt;"",Table_Styles[[#This Row],[Background Default]],""))</f>
        <v/>
      </c>
      <c r="S100" s="36"/>
      <c r="T100" s="36"/>
      <c r="U100" s="16" t="str">
        <f>IF(Table_Styles[[#This Row],[Border]]&lt;&gt;"",Table_Styles[[#This Row],[Border]],IF(Table_Styles[[#This Row],[Border Default]]&lt;&gt;"",Table_Styles[[#This Row],[Border Default]],""))</f>
        <v/>
      </c>
      <c r="V100" s="36"/>
      <c r="W100" s="36"/>
      <c r="X100" s="16" t="str">
        <f>IF(Table_Styles[[#This Row],[Border Radius]]&lt;&gt;"",Table_Styles[[#This Row],[Border Radius]],IF(Table_Styles[[#This Row],[Border Radius Default]]&lt;&gt;"",Table_Styles[[#This Row],[Border Radius Default]],""))</f>
        <v/>
      </c>
      <c r="Y100" s="36"/>
      <c r="Z100" s="36">
        <v>0</v>
      </c>
      <c r="AA100" s="16">
        <f>IF(Table_Styles[[#This Row],[MT]]&lt;&gt;"",Table_Styles[[#This Row],[MT]],IF(Table_Styles[[#This Row],[MT Default]]&lt;&gt;"",Table_Styles[[#This Row],[MT Default]],""))</f>
        <v>0</v>
      </c>
      <c r="AB100" s="36"/>
      <c r="AC100" s="36"/>
      <c r="AD100" s="16" t="str">
        <f>IF(Table_Styles[[#This Row],[MR]]&lt;&gt;"",Table_Styles[[#This Row],[MR]],IF(Table_Styles[[#This Row],[MR Default]]&lt;&gt;"",Table_Styles[[#This Row],[MR Default]],""))</f>
        <v/>
      </c>
      <c r="AE100" s="36"/>
      <c r="AF100" s="36" t="s">
        <v>694</v>
      </c>
      <c r="AG100" s="16" t="str">
        <f>IF(Table_Styles[[#This Row],[MB]]&lt;&gt;"",Table_Styles[[#This Row],[MB]],IF(Table_Styles[[#This Row],[MB Default]]&lt;&gt;"",Table_Styles[[#This Row],[MB Default]],""))</f>
        <v>5px</v>
      </c>
      <c r="AH100" s="36"/>
      <c r="AI100" s="36"/>
      <c r="AJ100" s="16" t="str">
        <f>IF(Table_Styles[[#This Row],[ML]]&lt;&gt;"",Table_Styles[[#This Row],[ML]],IF(Table_Styles[[#This Row],[ML Default]]&lt;&gt;"",Table_Styles[[#This Row],[ML Default]],""))</f>
        <v/>
      </c>
      <c r="AK100" s="36"/>
      <c r="AL100" s="36"/>
      <c r="AM100" s="16" t="str">
        <f>IF(Table_Styles[[#This Row],[PT]]&lt;&gt;"",Table_Styles[[#This Row],[PT]],IF(Table_Styles[[#This Row],[PT Default]]&lt;&gt;"",Table_Styles[[#This Row],[PT Default]],""))</f>
        <v/>
      </c>
      <c r="AN100" s="36"/>
      <c r="AO100" s="36"/>
      <c r="AP100" s="16" t="str">
        <f>IF(Table_Styles[[#This Row],[PR]]&lt;&gt;"",Table_Styles[[#This Row],[PR]],IF(Table_Styles[[#This Row],[PR Default]]&lt;&gt;"",Table_Styles[[#This Row],[PR Default]],""))</f>
        <v/>
      </c>
      <c r="AQ100" s="36"/>
      <c r="AR100" s="36"/>
      <c r="AS100" s="16" t="str">
        <f>IF(Table_Styles[[#This Row],[PB]]&lt;&gt;"",Table_Styles[[#This Row],[PB]],IF(Table_Styles[[#This Row],[PB Default]]&lt;&gt;"",Table_Styles[[#This Row],[PB Default]],""))</f>
        <v/>
      </c>
      <c r="AT100" s="36"/>
      <c r="AU100" s="36"/>
      <c r="AV100" s="16" t="str">
        <f>IF(Table_Styles[[#This Row],[PL]]&lt;&gt;"",Table_Styles[[#This Row],[PL]],IF(Table_Styles[[#This Row],[PL Default]]&lt;&gt;"",Table_Styles[[#This Row],[PL Default]],""))</f>
        <v/>
      </c>
      <c r="AW100" s="36"/>
      <c r="AX100" s="36"/>
      <c r="AY100" s="16" t="str">
        <f>IF(Table_Styles[[#This Row],[BT]]&lt;&gt;"",Table_Styles[[#This Row],[BT]],IF(Table_Styles[[#This Row],[BT Default]]&lt;&gt;"",Table_Styles[[#This Row],[BT Default]],""))</f>
        <v/>
      </c>
      <c r="AZ100" s="36"/>
      <c r="BA100" s="36"/>
      <c r="BB100" s="16" t="str">
        <f>IF(Table_Styles[[#This Row],[BR]]&lt;&gt;"",Table_Styles[[#This Row],[BR]],IF(Table_Styles[[#This Row],[BR Default]]&lt;&gt;"",Table_Styles[[#This Row],[BR Default]],""))</f>
        <v/>
      </c>
      <c r="BC100" s="36"/>
      <c r="BD100" s="36"/>
      <c r="BE100" s="16" t="str">
        <f>IF(Table_Styles[[#This Row],[BB]]&lt;&gt;"",Table_Styles[[#This Row],[BB]],IF(Table_Styles[[#This Row],[BB Default]]&lt;&gt;"",Table_Styles[[#This Row],[BB Default]],""))</f>
        <v/>
      </c>
      <c r="BF100" s="36"/>
      <c r="BG100" s="36"/>
      <c r="BH100" s="16" t="str">
        <f>IF(Table_Styles[[#This Row],[BL]]&lt;&gt;"",Table_Styles[[#This Row],[BL]],IF(Table_Styles[[#This Row],[BL Default]]&lt;&gt;"",Table_Styles[[#This Row],[BL Default]],""))</f>
        <v/>
      </c>
      <c r="BI100" s="36"/>
      <c r="BJ100" s="36"/>
      <c r="BK100" s="16" t="str">
        <f>IF(Table_Styles[[#This Row],[Width]]&lt;&gt;"",Table_Styles[[#This Row],[Width]],IF(Table_Styles[[#This Row],[Width Default]]&lt;&gt;"",Table_Styles[[#This Row],[Width Default]],""))</f>
        <v/>
      </c>
      <c r="BL100" s="36"/>
      <c r="BM100" s="36"/>
      <c r="BN100" s="16" t="str">
        <f>IF(Table_Styles[[#This Row],[Height]]&lt;&gt;"",Table_Styles[[#This Row],[Height]],IF(Table_Styles[[#This Row],[Height Default]]&lt;&gt;"",Table_Styles[[#This Row],[Height Default]],""))</f>
        <v/>
      </c>
      <c r="BO100" s="16"/>
      <c r="BP100" s="16"/>
      <c r="BQ100" s="16" t="str">
        <f>IF(Table_Styles[[#This Row],[Top]]&lt;&gt;"",Table_Styles[[#This Row],[Top]],IF(Table_Styles[[#This Row],[Top Default]]&lt;&gt;"",Table_Styles[[#This Row],[Top Default]],""))</f>
        <v/>
      </c>
      <c r="BR100" s="16"/>
      <c r="BS100" s="16"/>
      <c r="BT100" s="16" t="str">
        <f>IF(Table_Styles[[#This Row],[Right]]&lt;&gt;"",Table_Styles[[#This Row],[Right]],IF(Table_Styles[[#This Row],[Right Default]]&lt;&gt;"",Table_Styles[[#This Row],[Right Default]],""))</f>
        <v/>
      </c>
      <c r="BU100" s="16"/>
      <c r="BV100" s="16"/>
      <c r="BW100" s="16" t="str">
        <f>IF(Table_Styles[[#This Row],[Bottom]]&lt;&gt;"",Table_Styles[[#This Row],[Bottom]],IF(Table_Styles[[#This Row],[Bottom Default]]&lt;&gt;"",Table_Styles[[#This Row],[Bottom Default]],""))</f>
        <v/>
      </c>
      <c r="BX100" s="16"/>
      <c r="BY100" s="16"/>
      <c r="BZ100" s="16" t="str">
        <f>IF(Table_Styles[[#This Row],[Left]]&lt;&gt;"",Table_Styles[[#This Row],[Left]],IF(Table_Styles[[#This Row],[Left Default]]&lt;&gt;"",Table_Styles[[#This Row],[Left Default]],""))</f>
        <v/>
      </c>
      <c r="CA100" s="36"/>
      <c r="CB100" s="18" t="str">
        <f>IF(AND(Table_Styles[[#This Row],[Selector]]&lt;&gt;"",Table_Styles[[#This Row],[Font Family Used]]&lt;&gt;"",Table_Styles[[#This Row],[Font Weight Used]]&lt;&gt;""),Table_Styles[[#This Row],[Font Family Used]]&amp;" "&amp;Table_Styles[[#This Row],[Font Weight Used]],"")</f>
        <v>Nunito 700</v>
      </c>
      <c r="CC100" s="18" t="str">
        <f ca="1">IF(AND(Table_Styles[[#This Row],[Selector]],COUNTIF(OFFSET(CC:CC,0,0,ROW()-1,1),"="&amp;Table_Styles[[#This Row],[Font]])=0),Table_Styles[[#This Row],[Font]],"")</f>
        <v/>
      </c>
      <c r="CD100" s="18" t="str">
        <f ca="1">IF(Table_Styles[[#This Row],[Unique Font]]&lt;&gt;"",
"{""fontFamily"":"""&amp;Table_Styles[[#This Row],[Font Family Used]]&amp;""",""fontWeight"":"&amp;Table_Styles[[#This Row],[Font Weight Used]]&amp;"}","")</f>
        <v/>
      </c>
      <c r="CE10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16px;font-weight: 700;color: #1d1c1c;margin-top: 0;margin-bottom: 5px</v>
      </c>
      <c r="CF100" s="18" t="str">
        <f>IF(AND(Table_Styles[[#This Row],[Selector]]&lt;&gt;"", Table_Styles[[#This Row],[Config Properties]]&lt;&gt;""),
Table_Styles[[#This Row],[Selector]]&amp;" { "&amp;Table_Styles[[#This Row],[Config Properties]]&amp;" }","")</f>
        <v>#sidebar .body h3 { font-family: 'Nunito';font-size: 16px;font-weight: 700;color: #1d1c1c;margin-top: 0;margin-bottom: 5px }</v>
      </c>
      <c r="CG100" s="18" t="str">
        <f xml:space="preserve">
SUBSTITUTE(SUBSTITUTE(SUBSTITUTE(SUBSTITUTE(SUBSTITUTE(SUBSTITUTE(SUBSTITUTE(SUBSTITUTE(Table_Styles[[#This Row],[Config]],
" {","{"),
"{ ","{"),
" }","}"),
"} ","}"),
" ,",","),
", ",","),
" :",":"),
": ",":")</f>
        <v>#sidebar .body h3{font-family:'Nunito';font-size:16px;font-weight:700;color:#1d1c1c;margin-top:0;margin-bottom:5px}</v>
      </c>
    </row>
    <row r="101" spans="2:85" ht="21" customHeight="1">
      <c r="B101" s="18" t="s">
        <v>423</v>
      </c>
      <c r="C101" s="39" t="s">
        <v>851</v>
      </c>
      <c r="D101" s="36"/>
      <c r="E101" s="36" t="str">
        <f>Settings_Styling_Font_Body_Text</f>
        <v>Nunito</v>
      </c>
      <c r="F101" s="16" t="str">
        <f>IF(Table_Styles[[#This Row],[Font Family]]&lt;&gt;"",Table_Styles[[#This Row],[Font Family]],IF(Table_Styles[[#This Row],[Font Family Default]]&lt;&gt;"",Table_Styles[[#This Row],[Font Family Default]],""))</f>
        <v>Nunito</v>
      </c>
      <c r="G101" s="36"/>
      <c r="H101" s="38" t="s">
        <v>702</v>
      </c>
      <c r="I101" s="16" t="str">
        <f>IF(Table_Styles[[#This Row],[Font Size]]&lt;&gt;"",Table_Styles[[#This Row],[Font Size]],IF(Table_Styles[[#This Row],[Font Size Default]]&lt;&gt;"",Table_Styles[[#This Row],[Font Size Default]],""))</f>
        <v>14px</v>
      </c>
      <c r="J101" s="36"/>
      <c r="K101" s="36">
        <v>300</v>
      </c>
      <c r="L101" s="16">
        <f>IF(Table_Styles[[#This Row],[Font Weight]]&lt;&gt;"",Table_Styles[[#This Row],[Font Weight]],IF(Table_Styles[[#This Row],[Font Weight Default]]&lt;&gt;"",Table_Styles[[#This Row],[Font Weight Default]],""))</f>
        <v>300</v>
      </c>
      <c r="M101" s="16"/>
      <c r="N101" s="31" t="str">
        <f>Colour_Foreground_1</f>
        <v>#1d1c1c</v>
      </c>
      <c r="O101" s="16" t="str">
        <f>IF(Table_Styles[[#This Row],[Colour]]&lt;&gt;"",Table_Styles[[#This Row],[Colour]],IF(Table_Styles[[#This Row],[Colour Default]]&lt;&gt;"",Table_Styles[[#This Row],[Colour Default]],""))</f>
        <v>#1d1c1c</v>
      </c>
      <c r="P101" s="36"/>
      <c r="Q101" s="36"/>
      <c r="R101" s="16" t="str">
        <f>IF(Table_Styles[[#This Row],[Background]]&lt;&gt;"",Table_Styles[[#This Row],[Background]],IF(Table_Styles[[#This Row],[Background Default]]&lt;&gt;"",Table_Styles[[#This Row],[Background Default]],""))</f>
        <v/>
      </c>
      <c r="S101" s="36"/>
      <c r="T101" s="36"/>
      <c r="U101" s="16" t="str">
        <f>IF(Table_Styles[[#This Row],[Border]]&lt;&gt;"",Table_Styles[[#This Row],[Border]],IF(Table_Styles[[#This Row],[Border Default]]&lt;&gt;"",Table_Styles[[#This Row],[Border Default]],""))</f>
        <v/>
      </c>
      <c r="V101" s="36"/>
      <c r="W101" s="36"/>
      <c r="X101" s="16" t="str">
        <f>IF(Table_Styles[[#This Row],[Border Radius]]&lt;&gt;"",Table_Styles[[#This Row],[Border Radius]],IF(Table_Styles[[#This Row],[Border Radius Default]]&lt;&gt;"",Table_Styles[[#This Row],[Border Radius Default]],""))</f>
        <v/>
      </c>
      <c r="Y101" s="36"/>
      <c r="Z101" s="36">
        <v>0</v>
      </c>
      <c r="AA101" s="16">
        <f>IF(Table_Styles[[#This Row],[MT]]&lt;&gt;"",Table_Styles[[#This Row],[MT]],IF(Table_Styles[[#This Row],[MT Default]]&lt;&gt;"",Table_Styles[[#This Row],[MT Default]],""))</f>
        <v>0</v>
      </c>
      <c r="AB101" s="36"/>
      <c r="AC101" s="36"/>
      <c r="AD101" s="16" t="str">
        <f>IF(Table_Styles[[#This Row],[MR]]&lt;&gt;"",Table_Styles[[#This Row],[MR]],IF(Table_Styles[[#This Row],[MR Default]]&lt;&gt;"",Table_Styles[[#This Row],[MR Default]],""))</f>
        <v/>
      </c>
      <c r="AE101" s="36"/>
      <c r="AF101" s="36">
        <v>0</v>
      </c>
      <c r="AG101" s="16">
        <f>IF(Table_Styles[[#This Row],[MB]]&lt;&gt;"",Table_Styles[[#This Row],[MB]],IF(Table_Styles[[#This Row],[MB Default]]&lt;&gt;"",Table_Styles[[#This Row],[MB Default]],""))</f>
        <v>0</v>
      </c>
      <c r="AH101" s="36"/>
      <c r="AI101" s="36"/>
      <c r="AJ101" s="16" t="str">
        <f>IF(Table_Styles[[#This Row],[ML]]&lt;&gt;"",Table_Styles[[#This Row],[ML]],IF(Table_Styles[[#This Row],[ML Default]]&lt;&gt;"",Table_Styles[[#This Row],[ML Default]],""))</f>
        <v/>
      </c>
      <c r="AK101" s="36"/>
      <c r="AL101" s="36"/>
      <c r="AM101" s="16" t="str">
        <f>IF(Table_Styles[[#This Row],[PT]]&lt;&gt;"",Table_Styles[[#This Row],[PT]],IF(Table_Styles[[#This Row],[PT Default]]&lt;&gt;"",Table_Styles[[#This Row],[PT Default]],""))</f>
        <v/>
      </c>
      <c r="AN101" s="36"/>
      <c r="AO101" s="36"/>
      <c r="AP101" s="16" t="str">
        <f>IF(Table_Styles[[#This Row],[PR]]&lt;&gt;"",Table_Styles[[#This Row],[PR]],IF(Table_Styles[[#This Row],[PR Default]]&lt;&gt;"",Table_Styles[[#This Row],[PR Default]],""))</f>
        <v/>
      </c>
      <c r="AQ101" s="36"/>
      <c r="AR101" s="36"/>
      <c r="AS101" s="16" t="str">
        <f>IF(Table_Styles[[#This Row],[PB]]&lt;&gt;"",Table_Styles[[#This Row],[PB]],IF(Table_Styles[[#This Row],[PB Default]]&lt;&gt;"",Table_Styles[[#This Row],[PB Default]],""))</f>
        <v/>
      </c>
      <c r="AT101" s="36"/>
      <c r="AU101" s="36"/>
      <c r="AV101" s="16" t="str">
        <f>IF(Table_Styles[[#This Row],[PL]]&lt;&gt;"",Table_Styles[[#This Row],[PL]],IF(Table_Styles[[#This Row],[PL Default]]&lt;&gt;"",Table_Styles[[#This Row],[PL Default]],""))</f>
        <v/>
      </c>
      <c r="AW101" s="36"/>
      <c r="AX101" s="36"/>
      <c r="AY101" s="16" t="str">
        <f>IF(Table_Styles[[#This Row],[BT]]&lt;&gt;"",Table_Styles[[#This Row],[BT]],IF(Table_Styles[[#This Row],[BT Default]]&lt;&gt;"",Table_Styles[[#This Row],[BT Default]],""))</f>
        <v/>
      </c>
      <c r="AZ101" s="36"/>
      <c r="BA101" s="36"/>
      <c r="BB101" s="16" t="str">
        <f>IF(Table_Styles[[#This Row],[BR]]&lt;&gt;"",Table_Styles[[#This Row],[BR]],IF(Table_Styles[[#This Row],[BR Default]]&lt;&gt;"",Table_Styles[[#This Row],[BR Default]],""))</f>
        <v/>
      </c>
      <c r="BC101" s="36"/>
      <c r="BD101" s="36"/>
      <c r="BE101" s="16" t="str">
        <f>IF(Table_Styles[[#This Row],[BB]]&lt;&gt;"",Table_Styles[[#This Row],[BB]],IF(Table_Styles[[#This Row],[BB Default]]&lt;&gt;"",Table_Styles[[#This Row],[BB Default]],""))</f>
        <v/>
      </c>
      <c r="BF101" s="36"/>
      <c r="BG101" s="36"/>
      <c r="BH101" s="16" t="str">
        <f>IF(Table_Styles[[#This Row],[BL]]&lt;&gt;"",Table_Styles[[#This Row],[BL]],IF(Table_Styles[[#This Row],[BL Default]]&lt;&gt;"",Table_Styles[[#This Row],[BL Default]],""))</f>
        <v/>
      </c>
      <c r="BI101" s="36"/>
      <c r="BJ101" s="36"/>
      <c r="BK101" s="16" t="str">
        <f>IF(Table_Styles[[#This Row],[Width]]&lt;&gt;"",Table_Styles[[#This Row],[Width]],IF(Table_Styles[[#This Row],[Width Default]]&lt;&gt;"",Table_Styles[[#This Row],[Width Default]],""))</f>
        <v/>
      </c>
      <c r="BL101" s="36"/>
      <c r="BM101" s="36"/>
      <c r="BN101" s="16" t="str">
        <f>IF(Table_Styles[[#This Row],[Height]]&lt;&gt;"",Table_Styles[[#This Row],[Height]],IF(Table_Styles[[#This Row],[Height Default]]&lt;&gt;"",Table_Styles[[#This Row],[Height Default]],""))</f>
        <v/>
      </c>
      <c r="BO101" s="16"/>
      <c r="BP101" s="16"/>
      <c r="BQ101" s="16" t="str">
        <f>IF(Table_Styles[[#This Row],[Top]]&lt;&gt;"",Table_Styles[[#This Row],[Top]],IF(Table_Styles[[#This Row],[Top Default]]&lt;&gt;"",Table_Styles[[#This Row],[Top Default]],""))</f>
        <v/>
      </c>
      <c r="BR101" s="16"/>
      <c r="BS101" s="16"/>
      <c r="BT101" s="16" t="str">
        <f>IF(Table_Styles[[#This Row],[Right]]&lt;&gt;"",Table_Styles[[#This Row],[Right]],IF(Table_Styles[[#This Row],[Right Default]]&lt;&gt;"",Table_Styles[[#This Row],[Right Default]],""))</f>
        <v/>
      </c>
      <c r="BU101" s="16"/>
      <c r="BV101" s="16"/>
      <c r="BW101" s="16" t="str">
        <f>IF(Table_Styles[[#This Row],[Bottom]]&lt;&gt;"",Table_Styles[[#This Row],[Bottom]],IF(Table_Styles[[#This Row],[Bottom Default]]&lt;&gt;"",Table_Styles[[#This Row],[Bottom Default]],""))</f>
        <v/>
      </c>
      <c r="BX101" s="16"/>
      <c r="BY101" s="16"/>
      <c r="BZ101" s="16" t="str">
        <f>IF(Table_Styles[[#This Row],[Left]]&lt;&gt;"",Table_Styles[[#This Row],[Left]],IF(Table_Styles[[#This Row],[Left Default]]&lt;&gt;"",Table_Styles[[#This Row],[Left Default]],""))</f>
        <v/>
      </c>
      <c r="CA101" s="36"/>
      <c r="CB101" s="18" t="str">
        <f>IF(AND(Table_Styles[[#This Row],[Selector]]&lt;&gt;"",Table_Styles[[#This Row],[Font Family Used]]&lt;&gt;"",Table_Styles[[#This Row],[Font Weight Used]]&lt;&gt;""),Table_Styles[[#This Row],[Font Family Used]]&amp;" "&amp;Table_Styles[[#This Row],[Font Weight Used]],"")</f>
        <v>Nunito 300</v>
      </c>
      <c r="CC101" s="18" t="str">
        <f ca="1">IF(AND(Table_Styles[[#This Row],[Selector]],COUNTIF(OFFSET(CC:CC,0,0,ROW()-1,1),"="&amp;Table_Styles[[#This Row],[Font]])=0),Table_Styles[[#This Row],[Font]],"")</f>
        <v/>
      </c>
      <c r="CD101" s="18" t="str">
        <f ca="1">IF(Table_Styles[[#This Row],[Unique Font]]&lt;&gt;"",
"{""fontFamily"":"""&amp;Table_Styles[[#This Row],[Font Family Used]]&amp;""",""fontWeight"":"&amp;Table_Styles[[#This Row],[Font Weight Used]]&amp;"}","")</f>
        <v/>
      </c>
      <c r="CE10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14px;font-weight: 300;color: #1d1c1c;margin-top: 0;margin-bottom: 0</v>
      </c>
      <c r="CF101" s="18" t="str">
        <f>IF(AND(Table_Styles[[#This Row],[Selector]]&lt;&gt;"", Table_Styles[[#This Row],[Config Properties]]&lt;&gt;""),
Table_Styles[[#This Row],[Selector]]&amp;" { "&amp;Table_Styles[[#This Row],[Config Properties]]&amp;" }","")</f>
        <v>#sidebar .body .message { font-family: 'Nunito';font-size: 14px;font-weight: 300;color: #1d1c1c;margin-top: 0;margin-bottom: 0 }</v>
      </c>
      <c r="CG101" s="18" t="str">
        <f xml:space="preserve">
SUBSTITUTE(SUBSTITUTE(SUBSTITUTE(SUBSTITUTE(SUBSTITUTE(SUBSTITUTE(SUBSTITUTE(SUBSTITUTE(Table_Styles[[#This Row],[Config]],
" {","{"),
"{ ","{"),
" }","}"),
"} ","}"),
" ,",","),
", ",","),
" :",":"),
": ",":")</f>
        <v>#sidebar .body .message{font-family:'Nunito';font-size:14px;font-weight:300;color:#1d1c1c;margin-top:0;margin-bottom:0}</v>
      </c>
    </row>
    <row r="102" spans="2:85" ht="21.75" thickBot="1">
      <c r="B102" s="56" t="s">
        <v>852</v>
      </c>
      <c r="C102" s="56"/>
      <c r="D102" s="64"/>
      <c r="E102" s="64"/>
      <c r="F102" s="56" t="str">
        <f>IF(Table_Styles[[#This Row],[Font Family]]&lt;&gt;"",Table_Styles[[#This Row],[Font Family]],IF(Table_Styles[[#This Row],[Font Family Default]]&lt;&gt;"",Table_Styles[[#This Row],[Font Family Default]],""))</f>
        <v/>
      </c>
      <c r="G102" s="64"/>
      <c r="H102" s="64"/>
      <c r="I102" s="56" t="str">
        <f>IF(Table_Styles[[#This Row],[Font Size]]&lt;&gt;"",Table_Styles[[#This Row],[Font Size]],IF(Table_Styles[[#This Row],[Font Size Default]]&lt;&gt;"",Table_Styles[[#This Row],[Font Size Default]],""))</f>
        <v/>
      </c>
      <c r="J102" s="64"/>
      <c r="K102" s="64"/>
      <c r="L102" s="56" t="str">
        <f>IF(Table_Styles[[#This Row],[Font Weight]]&lt;&gt;"",Table_Styles[[#This Row],[Font Weight]],IF(Table_Styles[[#This Row],[Font Weight Default]]&lt;&gt;"",Table_Styles[[#This Row],[Font Weight Default]],""))</f>
        <v/>
      </c>
      <c r="M102" s="64"/>
      <c r="N102" s="64"/>
      <c r="O102" s="56" t="str">
        <f>IF(Table_Styles[[#This Row],[Colour]]&lt;&gt;"",Table_Styles[[#This Row],[Colour]],IF(Table_Styles[[#This Row],[Colour Default]]&lt;&gt;"",Table_Styles[[#This Row],[Colour Default]],""))</f>
        <v/>
      </c>
      <c r="P102" s="64"/>
      <c r="Q102" s="64"/>
      <c r="R102" s="56" t="str">
        <f>IF(Table_Styles[[#This Row],[Background]]&lt;&gt;"",Table_Styles[[#This Row],[Background]],IF(Table_Styles[[#This Row],[Background Default]]&lt;&gt;"",Table_Styles[[#This Row],[Background Default]],""))</f>
        <v/>
      </c>
      <c r="S102" s="64"/>
      <c r="T102" s="64"/>
      <c r="U102" s="56" t="str">
        <f>IF(Table_Styles[[#This Row],[Border]]&lt;&gt;"",Table_Styles[[#This Row],[Border]],IF(Table_Styles[[#This Row],[Border Default]]&lt;&gt;"",Table_Styles[[#This Row],[Border Default]],""))</f>
        <v/>
      </c>
      <c r="V102" s="64"/>
      <c r="W102" s="64"/>
      <c r="X102" s="56" t="str">
        <f>IF(Table_Styles[[#This Row],[Border Radius]]&lt;&gt;"",Table_Styles[[#This Row],[Border Radius]],IF(Table_Styles[[#This Row],[Border Radius Default]]&lt;&gt;"",Table_Styles[[#This Row],[Border Radius Default]],""))</f>
        <v/>
      </c>
      <c r="Y102" s="64"/>
      <c r="Z102" s="64"/>
      <c r="AA102" s="56" t="str">
        <f>IF(Table_Styles[[#This Row],[MT]]&lt;&gt;"",Table_Styles[[#This Row],[MT]],IF(Table_Styles[[#This Row],[MT Default]]&lt;&gt;"",Table_Styles[[#This Row],[MT Default]],""))</f>
        <v/>
      </c>
      <c r="AB102" s="64"/>
      <c r="AC102" s="64"/>
      <c r="AD102" s="56" t="str">
        <f>IF(Table_Styles[[#This Row],[MR]]&lt;&gt;"",Table_Styles[[#This Row],[MR]],IF(Table_Styles[[#This Row],[MR Default]]&lt;&gt;"",Table_Styles[[#This Row],[MR Default]],""))</f>
        <v/>
      </c>
      <c r="AE102" s="64"/>
      <c r="AF102" s="64"/>
      <c r="AG102" s="56" t="str">
        <f>IF(Table_Styles[[#This Row],[MB]]&lt;&gt;"",Table_Styles[[#This Row],[MB]],IF(Table_Styles[[#This Row],[MB Default]]&lt;&gt;"",Table_Styles[[#This Row],[MB Default]],""))</f>
        <v/>
      </c>
      <c r="AH102" s="64"/>
      <c r="AI102" s="64"/>
      <c r="AJ102" s="56" t="str">
        <f>IF(Table_Styles[[#This Row],[ML]]&lt;&gt;"",Table_Styles[[#This Row],[ML]],IF(Table_Styles[[#This Row],[ML Default]]&lt;&gt;"",Table_Styles[[#This Row],[ML Default]],""))</f>
        <v/>
      </c>
      <c r="AK102" s="64"/>
      <c r="AL102" s="64"/>
      <c r="AM102" s="56" t="str">
        <f>IF(Table_Styles[[#This Row],[PT]]&lt;&gt;"",Table_Styles[[#This Row],[PT]],IF(Table_Styles[[#This Row],[PT Default]]&lt;&gt;"",Table_Styles[[#This Row],[PT Default]],""))</f>
        <v/>
      </c>
      <c r="AN102" s="64"/>
      <c r="AO102" s="64"/>
      <c r="AP102" s="56" t="str">
        <f>IF(Table_Styles[[#This Row],[PR]]&lt;&gt;"",Table_Styles[[#This Row],[PR]],IF(Table_Styles[[#This Row],[PR Default]]&lt;&gt;"",Table_Styles[[#This Row],[PR Default]],""))</f>
        <v/>
      </c>
      <c r="AQ102" s="64"/>
      <c r="AR102" s="64"/>
      <c r="AS102" s="56" t="str">
        <f>IF(Table_Styles[[#This Row],[PB]]&lt;&gt;"",Table_Styles[[#This Row],[PB]],IF(Table_Styles[[#This Row],[PB Default]]&lt;&gt;"",Table_Styles[[#This Row],[PB Default]],""))</f>
        <v/>
      </c>
      <c r="AT102" s="64"/>
      <c r="AU102" s="64"/>
      <c r="AV102" s="56" t="str">
        <f>IF(Table_Styles[[#This Row],[PL]]&lt;&gt;"",Table_Styles[[#This Row],[PL]],IF(Table_Styles[[#This Row],[PL Default]]&lt;&gt;"",Table_Styles[[#This Row],[PL Default]],""))</f>
        <v/>
      </c>
      <c r="AW102" s="64"/>
      <c r="AX102" s="64"/>
      <c r="AY102" s="56" t="str">
        <f>IF(Table_Styles[[#This Row],[BT]]&lt;&gt;"",Table_Styles[[#This Row],[BT]],IF(Table_Styles[[#This Row],[BT Default]]&lt;&gt;"",Table_Styles[[#This Row],[BT Default]],""))</f>
        <v/>
      </c>
      <c r="AZ102" s="64"/>
      <c r="BA102" s="64"/>
      <c r="BB102" s="56" t="str">
        <f>IF(Table_Styles[[#This Row],[BR]]&lt;&gt;"",Table_Styles[[#This Row],[BR]],IF(Table_Styles[[#This Row],[BR Default]]&lt;&gt;"",Table_Styles[[#This Row],[BR Default]],""))</f>
        <v/>
      </c>
      <c r="BC102" s="64"/>
      <c r="BD102" s="64"/>
      <c r="BE102" s="56" t="str">
        <f>IF(Table_Styles[[#This Row],[BB]]&lt;&gt;"",Table_Styles[[#This Row],[BB]],IF(Table_Styles[[#This Row],[BB Default]]&lt;&gt;"",Table_Styles[[#This Row],[BB Default]],""))</f>
        <v/>
      </c>
      <c r="BF102" s="64"/>
      <c r="BG102" s="64"/>
      <c r="BH102" s="56" t="str">
        <f>IF(Table_Styles[[#This Row],[BL]]&lt;&gt;"",Table_Styles[[#This Row],[BL]],IF(Table_Styles[[#This Row],[BL Default]]&lt;&gt;"",Table_Styles[[#This Row],[BL Default]],""))</f>
        <v/>
      </c>
      <c r="BI102" s="64"/>
      <c r="BJ102" s="64"/>
      <c r="BK102" s="56" t="str">
        <f>IF(Table_Styles[[#This Row],[Width]]&lt;&gt;"",Table_Styles[[#This Row],[Width]],IF(Table_Styles[[#This Row],[Width Default]]&lt;&gt;"",Table_Styles[[#This Row],[Width Default]],""))</f>
        <v/>
      </c>
      <c r="BL102" s="64"/>
      <c r="BM102" s="64"/>
      <c r="BN102" s="56" t="str">
        <f>IF(Table_Styles[[#This Row],[Height]]&lt;&gt;"",Table_Styles[[#This Row],[Height]],IF(Table_Styles[[#This Row],[Height Default]]&lt;&gt;"",Table_Styles[[#This Row],[Height Default]],""))</f>
        <v/>
      </c>
      <c r="BO102" s="56"/>
      <c r="BP102" s="56"/>
      <c r="BQ102" s="56" t="str">
        <f>IF(Table_Styles[[#This Row],[Top]]&lt;&gt;"",Table_Styles[[#This Row],[Top]],IF(Table_Styles[[#This Row],[Top Default]]&lt;&gt;"",Table_Styles[[#This Row],[Top Default]],""))</f>
        <v/>
      </c>
      <c r="BR102" s="56"/>
      <c r="BS102" s="56"/>
      <c r="BT102" s="56" t="str">
        <f>IF(Table_Styles[[#This Row],[Right]]&lt;&gt;"",Table_Styles[[#This Row],[Right]],IF(Table_Styles[[#This Row],[Right Default]]&lt;&gt;"",Table_Styles[[#This Row],[Right Default]],""))</f>
        <v/>
      </c>
      <c r="BU102" s="56"/>
      <c r="BV102" s="56"/>
      <c r="BW102" s="56" t="str">
        <f>IF(Table_Styles[[#This Row],[Bottom]]&lt;&gt;"",Table_Styles[[#This Row],[Bottom]],IF(Table_Styles[[#This Row],[Bottom Default]]&lt;&gt;"",Table_Styles[[#This Row],[Bottom Default]],""))</f>
        <v/>
      </c>
      <c r="BX102" s="56"/>
      <c r="BY102" s="56"/>
      <c r="BZ102" s="56" t="str">
        <f>IF(Table_Styles[[#This Row],[Left]]&lt;&gt;"",Table_Styles[[#This Row],[Left]],IF(Table_Styles[[#This Row],[Left Default]]&lt;&gt;"",Table_Styles[[#This Row],[Left Default]],""))</f>
        <v/>
      </c>
      <c r="CA102" s="64"/>
      <c r="CB102" s="56" t="str">
        <f>IF(AND(Table_Styles[[#This Row],[Selector]]&lt;&gt;"",Table_Styles[[#This Row],[Font Family Used]]&lt;&gt;"",Table_Styles[[#This Row],[Font Weight Used]]&lt;&gt;""),Table_Styles[[#This Row],[Font Family Used]]&amp;" "&amp;Table_Styles[[#This Row],[Font Weight Used]],"")</f>
        <v/>
      </c>
      <c r="CC102" s="56" t="str">
        <f ca="1">IF(AND(Table_Styles[[#This Row],[Selector]],COUNTIF(OFFSET(CC:CC,0,0,ROW()-1,1),"="&amp;Table_Styles[[#This Row],[Font]])=0),Table_Styles[[#This Row],[Font]],"")</f>
        <v/>
      </c>
      <c r="CD102" s="56" t="str">
        <f ca="1">IF(Table_Styles[[#This Row],[Unique Font]]&lt;&gt;"",
"{""fontFamily"":"""&amp;Table_Styles[[#This Row],[Font Family Used]]&amp;""",""fontWeight"":"&amp;Table_Styles[[#This Row],[Font Weight Used]]&amp;"}","")</f>
        <v/>
      </c>
      <c r="CE102"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2" s="56" t="str">
        <f>IF(AND(Table_Styles[[#This Row],[Selector]]&lt;&gt;"", Table_Styles[[#This Row],[Config Properties]]&lt;&gt;""),
Table_Styles[[#This Row],[Selector]]&amp;" { "&amp;Table_Styles[[#This Row],[Config Properties]]&amp;" }","")</f>
        <v/>
      </c>
      <c r="CG102" s="56" t="str">
        <f xml:space="preserve">
SUBSTITUTE(SUBSTITUTE(SUBSTITUTE(SUBSTITUTE(SUBSTITUTE(SUBSTITUTE(SUBSTITUTE(SUBSTITUTE(Table_Styles[[#This Row],[Config]],
" {","{"),
"{ ","{"),
" }","}"),
"} ","}"),
" ,",","),
", ",","),
" :",":"),
": ",":")</f>
        <v/>
      </c>
    </row>
    <row r="103" spans="2:85" ht="21" customHeight="1">
      <c r="B103" s="39" t="s">
        <v>852</v>
      </c>
      <c r="C103" s="39" t="s">
        <v>853</v>
      </c>
      <c r="D103" s="36"/>
      <c r="E103" s="36"/>
      <c r="F103" s="16"/>
      <c r="G103" s="36"/>
      <c r="H103" s="36"/>
      <c r="I103" s="16"/>
      <c r="J103" s="36"/>
      <c r="K103" s="36"/>
      <c r="L103" s="16" t="str">
        <f>IF(Table_Styles[[#This Row],[Font Weight]]&lt;&gt;"",Table_Styles[[#This Row],[Font Weight]],IF(Table_Styles[[#This Row],[Font Weight Default]]&lt;&gt;"",Table_Styles[[#This Row],[Font Weight Default]],""))</f>
        <v/>
      </c>
      <c r="M103" s="16"/>
      <c r="N103" s="36"/>
      <c r="O103" s="16" t="str">
        <f>IF(Table_Styles[[#This Row],[Colour]]&lt;&gt;"",Table_Styles[[#This Row],[Colour]],IF(Table_Styles[[#This Row],[Colour Default]]&lt;&gt;"",Table_Styles[[#This Row],[Colour Default]],""))</f>
        <v/>
      </c>
      <c r="P103" s="36"/>
      <c r="Q103" s="36"/>
      <c r="R103" s="16" t="str">
        <f>IF(Table_Styles[[#This Row],[Background]]&lt;&gt;"",Table_Styles[[#This Row],[Background]],IF(Table_Styles[[#This Row],[Background Default]]&lt;&gt;"",Table_Styles[[#This Row],[Background Default]],""))</f>
        <v/>
      </c>
      <c r="S103" s="36"/>
      <c r="T103" s="36"/>
      <c r="U103" s="16" t="str">
        <f>IF(Table_Styles[[#This Row],[Border]]&lt;&gt;"",Table_Styles[[#This Row],[Border]],IF(Table_Styles[[#This Row],[Border Default]]&lt;&gt;"",Table_Styles[[#This Row],[Border Default]],""))</f>
        <v/>
      </c>
      <c r="V103" s="36"/>
      <c r="W103" s="36"/>
      <c r="X103" s="16" t="str">
        <f>IF(Table_Styles[[#This Row],[Border Radius]]&lt;&gt;"",Table_Styles[[#This Row],[Border Radius]],IF(Table_Styles[[#This Row],[Border Radius Default]]&lt;&gt;"",Table_Styles[[#This Row],[Border Radius Default]],""))</f>
        <v/>
      </c>
      <c r="Y103" s="36"/>
      <c r="Z103" s="36"/>
      <c r="AA103" s="16" t="str">
        <f>IF(Table_Styles[[#This Row],[MT]]&lt;&gt;"",Table_Styles[[#This Row],[MT]],IF(Table_Styles[[#This Row],[MT Default]]&lt;&gt;"",Table_Styles[[#This Row],[MT Default]],""))</f>
        <v/>
      </c>
      <c r="AB103" s="36"/>
      <c r="AC103" s="36"/>
      <c r="AD103" s="16" t="str">
        <f>IF(Table_Styles[[#This Row],[MR]]&lt;&gt;"",Table_Styles[[#This Row],[MR]],IF(Table_Styles[[#This Row],[MR Default]]&lt;&gt;"",Table_Styles[[#This Row],[MR Default]],""))</f>
        <v/>
      </c>
      <c r="AE103" s="36"/>
      <c r="AF103" s="36"/>
      <c r="AG103" s="16" t="str">
        <f>IF(Table_Styles[[#This Row],[MB]]&lt;&gt;"",Table_Styles[[#This Row],[MB]],IF(Table_Styles[[#This Row],[MB Default]]&lt;&gt;"",Table_Styles[[#This Row],[MB Default]],""))</f>
        <v/>
      </c>
      <c r="AH103" s="36"/>
      <c r="AI103" s="36"/>
      <c r="AJ103" s="16" t="str">
        <f>IF(Table_Styles[[#This Row],[ML]]&lt;&gt;"",Table_Styles[[#This Row],[ML]],IF(Table_Styles[[#This Row],[ML Default]]&lt;&gt;"",Table_Styles[[#This Row],[ML Default]],""))</f>
        <v/>
      </c>
      <c r="AK103" s="36"/>
      <c r="AL103" s="36"/>
      <c r="AM103" s="16" t="str">
        <f>IF(Table_Styles[[#This Row],[PT]]&lt;&gt;"",Table_Styles[[#This Row],[PT]],IF(Table_Styles[[#This Row],[PT Default]]&lt;&gt;"",Table_Styles[[#This Row],[PT Default]],""))</f>
        <v/>
      </c>
      <c r="AN103" s="36"/>
      <c r="AO103" s="36"/>
      <c r="AP103" s="16" t="str">
        <f>IF(Table_Styles[[#This Row],[PR]]&lt;&gt;"",Table_Styles[[#This Row],[PR]],IF(Table_Styles[[#This Row],[PR Default]]&lt;&gt;"",Table_Styles[[#This Row],[PR Default]],""))</f>
        <v/>
      </c>
      <c r="AQ103" s="36"/>
      <c r="AR103" s="36"/>
      <c r="AS103" s="16" t="str">
        <f>IF(Table_Styles[[#This Row],[PB]]&lt;&gt;"",Table_Styles[[#This Row],[PB]],IF(Table_Styles[[#This Row],[PB Default]]&lt;&gt;"",Table_Styles[[#This Row],[PB Default]],""))</f>
        <v/>
      </c>
      <c r="AT103" s="36"/>
      <c r="AU103" s="36"/>
      <c r="AV103" s="16" t="str">
        <f>IF(Table_Styles[[#This Row],[PL]]&lt;&gt;"",Table_Styles[[#This Row],[PL]],IF(Table_Styles[[#This Row],[PL Default]]&lt;&gt;"",Table_Styles[[#This Row],[PL Default]],""))</f>
        <v/>
      </c>
      <c r="AW103" s="36"/>
      <c r="AX103" s="36"/>
      <c r="AY103" s="16" t="str">
        <f>IF(Table_Styles[[#This Row],[BT]]&lt;&gt;"",Table_Styles[[#This Row],[BT]],IF(Table_Styles[[#This Row],[BT Default]]&lt;&gt;"",Table_Styles[[#This Row],[BT Default]],""))</f>
        <v/>
      </c>
      <c r="AZ103" s="36"/>
      <c r="BA103" s="36"/>
      <c r="BB103" s="16" t="str">
        <f>IF(Table_Styles[[#This Row],[BR]]&lt;&gt;"",Table_Styles[[#This Row],[BR]],IF(Table_Styles[[#This Row],[BR Default]]&lt;&gt;"",Table_Styles[[#This Row],[BR Default]],""))</f>
        <v/>
      </c>
      <c r="BC103" s="36"/>
      <c r="BD103" s="36"/>
      <c r="BE103" s="16" t="str">
        <f>IF(Table_Styles[[#This Row],[BB]]&lt;&gt;"",Table_Styles[[#This Row],[BB]],IF(Table_Styles[[#This Row],[BB Default]]&lt;&gt;"",Table_Styles[[#This Row],[BB Default]],""))</f>
        <v/>
      </c>
      <c r="BF103" s="36"/>
      <c r="BG103" s="36"/>
      <c r="BH103" s="16" t="str">
        <f>IF(Table_Styles[[#This Row],[BL]]&lt;&gt;"",Table_Styles[[#This Row],[BL]],IF(Table_Styles[[#This Row],[BL Default]]&lt;&gt;"",Table_Styles[[#This Row],[BL Default]],""))</f>
        <v/>
      </c>
      <c r="BI103" s="36"/>
      <c r="BJ103" s="36"/>
      <c r="BK103" s="16" t="str">
        <f>IF(Table_Styles[[#This Row],[Width]]&lt;&gt;"",Table_Styles[[#This Row],[Width]],IF(Table_Styles[[#This Row],[Width Default]]&lt;&gt;"",Table_Styles[[#This Row],[Width Default]],""))</f>
        <v/>
      </c>
      <c r="BL103" s="36"/>
      <c r="BM103" s="38" t="s">
        <v>854</v>
      </c>
      <c r="BN103" s="16" t="str">
        <f>IF(Table_Styles[[#This Row],[Height]]&lt;&gt;"",Table_Styles[[#This Row],[Height]],IF(Table_Styles[[#This Row],[Height Default]]&lt;&gt;"",Table_Styles[[#This Row],[Height Default]],""))</f>
        <v>62px</v>
      </c>
      <c r="BO103" s="16"/>
      <c r="BP103" s="16"/>
      <c r="BQ103" s="16" t="str">
        <f>IF(Table_Styles[[#This Row],[Top]]&lt;&gt;"",Table_Styles[[#This Row],[Top]],IF(Table_Styles[[#This Row],[Top Default]]&lt;&gt;"",Table_Styles[[#This Row],[Top Default]],""))</f>
        <v/>
      </c>
      <c r="BR103" s="16"/>
      <c r="BS103" s="16"/>
      <c r="BT103" s="16" t="str">
        <f>IF(Table_Styles[[#This Row],[Right]]&lt;&gt;"",Table_Styles[[#This Row],[Right]],IF(Table_Styles[[#This Row],[Right Default]]&lt;&gt;"",Table_Styles[[#This Row],[Right Default]],""))</f>
        <v/>
      </c>
      <c r="BU103" s="16"/>
      <c r="BV103" s="16"/>
      <c r="BW103" s="16" t="str">
        <f>IF(Table_Styles[[#This Row],[Bottom]]&lt;&gt;"",Table_Styles[[#This Row],[Bottom]],IF(Table_Styles[[#This Row],[Bottom Default]]&lt;&gt;"",Table_Styles[[#This Row],[Bottom Default]],""))</f>
        <v/>
      </c>
      <c r="BX103" s="16"/>
      <c r="BY103" s="16"/>
      <c r="BZ103" s="16" t="str">
        <f>IF(Table_Styles[[#This Row],[Left]]&lt;&gt;"",Table_Styles[[#This Row],[Left]],IF(Table_Styles[[#This Row],[Left Default]]&lt;&gt;"",Table_Styles[[#This Row],[Left Default]],""))</f>
        <v/>
      </c>
      <c r="CA103" s="36"/>
      <c r="CB103" s="18" t="str">
        <f>IF(AND(Table_Styles[[#This Row],[Selector]]&lt;&gt;"",Table_Styles[[#This Row],[Font Family Used]]&lt;&gt;"",Table_Styles[[#This Row],[Font Weight Used]]&lt;&gt;""),Table_Styles[[#This Row],[Font Family Used]]&amp;" "&amp;Table_Styles[[#This Row],[Font Weight Used]],"")</f>
        <v/>
      </c>
      <c r="CC103" s="18" t="str">
        <f ca="1">IF(AND(Table_Styles[[#This Row],[Selector]],COUNTIF(OFFSET(CC:CC,0,0,ROW()-1,1),"="&amp;Table_Styles[[#This Row],[Font]])=0),Table_Styles[[#This Row],[Font]],"")</f>
        <v/>
      </c>
      <c r="CD103" s="18" t="str">
        <f ca="1">IF(Table_Styles[[#This Row],[Unique Font]]&lt;&gt;"",
"{""fontFamily"":"""&amp;Table_Styles[[#This Row],[Font Family Used]]&amp;""",""fontWeight"":"&amp;Table_Styles[[#This Row],[Font Weight Used]]&amp;"}","")</f>
        <v/>
      </c>
      <c r="CE10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height: 62px</v>
      </c>
      <c r="CF103" s="18" t="str">
        <f>IF(AND(Table_Styles[[#This Row],[Selector]]&lt;&gt;"", Table_Styles[[#This Row],[Config Properties]]&lt;&gt;""),
Table_Styles[[#This Row],[Selector]]&amp;" { "&amp;Table_Styles[[#This Row],[Config Properties]]&amp;" }","")</f>
        <v>#sidebar .body .price { height: 62px }</v>
      </c>
      <c r="CG103" s="18" t="str">
        <f xml:space="preserve">
SUBSTITUTE(SUBSTITUTE(SUBSTITUTE(SUBSTITUTE(SUBSTITUTE(SUBSTITUTE(SUBSTITUTE(SUBSTITUTE(Table_Styles[[#This Row],[Config]],
" {","{"),
"{ ","{"),
" }","}"),
"} ","}"),
" ,",","),
", ",","),
" :",":"),
": ",":")</f>
        <v>#sidebar .body .price{height:62px}</v>
      </c>
    </row>
    <row r="104" spans="2:85" ht="21" customHeight="1">
      <c r="B104" s="39" t="s">
        <v>855</v>
      </c>
      <c r="C104" s="39" t="s">
        <v>856</v>
      </c>
      <c r="D104" s="36"/>
      <c r="E104" s="36" t="str">
        <f>Settings_Styling_Font_Headings</f>
        <v>Montserrat</v>
      </c>
      <c r="F104" s="16" t="str">
        <f>IF(Table_Styles[[#This Row],[Font Family]]&lt;&gt;"",Table_Styles[[#This Row],[Font Family]],IF(Table_Styles[[#This Row],[Font Family Default]]&lt;&gt;"",Table_Styles[[#This Row],[Font Family Default]],""))</f>
        <v>Montserrat</v>
      </c>
      <c r="G104" s="36"/>
      <c r="H104" s="36" t="s">
        <v>671</v>
      </c>
      <c r="I104" s="16" t="str">
        <f>IF(Table_Styles[[#This Row],[Font Size]]&lt;&gt;"",Table_Styles[[#This Row],[Font Size]],IF(Table_Styles[[#This Row],[Font Size Default]]&lt;&gt;"",Table_Styles[[#This Row],[Font Size Default]],""))</f>
        <v>45px</v>
      </c>
      <c r="J104" s="36"/>
      <c r="K104" s="36">
        <v>400</v>
      </c>
      <c r="L104" s="16">
        <f>IF(Table_Styles[[#This Row],[Font Weight]]&lt;&gt;"",Table_Styles[[#This Row],[Font Weight]],IF(Table_Styles[[#This Row],[Font Weight Default]]&lt;&gt;"",Table_Styles[[#This Row],[Font Weight Default]],""))</f>
        <v>400</v>
      </c>
      <c r="M104" s="16"/>
      <c r="N104" s="31" t="str">
        <f>Colour_Foreground_1</f>
        <v>#1d1c1c</v>
      </c>
      <c r="O104" s="16" t="str">
        <f>IF(Table_Styles[[#This Row],[Colour]]&lt;&gt;"",Table_Styles[[#This Row],[Colour]],IF(Table_Styles[[#This Row],[Colour Default]]&lt;&gt;"",Table_Styles[[#This Row],[Colour Default]],""))</f>
        <v>#1d1c1c</v>
      </c>
      <c r="P104" s="36"/>
      <c r="Q104" s="36"/>
      <c r="R104" s="16" t="str">
        <f>IF(Table_Styles[[#This Row],[Background]]&lt;&gt;"",Table_Styles[[#This Row],[Background]],IF(Table_Styles[[#This Row],[Background Default]]&lt;&gt;"",Table_Styles[[#This Row],[Background Default]],""))</f>
        <v/>
      </c>
      <c r="S104" s="36"/>
      <c r="T104" s="36"/>
      <c r="U104" s="16" t="str">
        <f>IF(Table_Styles[[#This Row],[Border]]&lt;&gt;"",Table_Styles[[#This Row],[Border]],IF(Table_Styles[[#This Row],[Border Default]]&lt;&gt;"",Table_Styles[[#This Row],[Border Default]],""))</f>
        <v/>
      </c>
      <c r="V104" s="36"/>
      <c r="W104" s="36"/>
      <c r="X104" s="16" t="str">
        <f>IF(Table_Styles[[#This Row],[Border Radius]]&lt;&gt;"",Table_Styles[[#This Row],[Border Radius]],IF(Table_Styles[[#This Row],[Border Radius Default]]&lt;&gt;"",Table_Styles[[#This Row],[Border Radius Default]],""))</f>
        <v/>
      </c>
      <c r="Y104" s="36"/>
      <c r="Z104" s="36">
        <v>0</v>
      </c>
      <c r="AA104" s="16">
        <f>IF(Table_Styles[[#This Row],[MT]]&lt;&gt;"",Table_Styles[[#This Row],[MT]],IF(Table_Styles[[#This Row],[MT Default]]&lt;&gt;"",Table_Styles[[#This Row],[MT Default]],""))</f>
        <v>0</v>
      </c>
      <c r="AB104" s="36"/>
      <c r="AC104" s="36"/>
      <c r="AD104" s="16" t="str">
        <f>IF(Table_Styles[[#This Row],[MR]]&lt;&gt;"",Table_Styles[[#This Row],[MR]],IF(Table_Styles[[#This Row],[MR Default]]&lt;&gt;"",Table_Styles[[#This Row],[MR Default]],""))</f>
        <v/>
      </c>
      <c r="AE104" s="36"/>
      <c r="AF104" s="36">
        <v>0</v>
      </c>
      <c r="AG104" s="16">
        <f>IF(Table_Styles[[#This Row],[MB]]&lt;&gt;"",Table_Styles[[#This Row],[MB]],IF(Table_Styles[[#This Row],[MB Default]]&lt;&gt;"",Table_Styles[[#This Row],[MB Default]],""))</f>
        <v>0</v>
      </c>
      <c r="AH104" s="36"/>
      <c r="AI104" s="36"/>
      <c r="AJ104" s="16" t="str">
        <f>IF(Table_Styles[[#This Row],[ML]]&lt;&gt;"",Table_Styles[[#This Row],[ML]],IF(Table_Styles[[#This Row],[ML Default]]&lt;&gt;"",Table_Styles[[#This Row],[ML Default]],""))</f>
        <v/>
      </c>
      <c r="AK104" s="36"/>
      <c r="AL104" s="36"/>
      <c r="AM104" s="16" t="str">
        <f>IF(Table_Styles[[#This Row],[PT]]&lt;&gt;"",Table_Styles[[#This Row],[PT]],IF(Table_Styles[[#This Row],[PT Default]]&lt;&gt;"",Table_Styles[[#This Row],[PT Default]],""))</f>
        <v/>
      </c>
      <c r="AN104" s="36"/>
      <c r="AO104" s="36"/>
      <c r="AP104" s="16" t="str">
        <f>IF(Table_Styles[[#This Row],[PR]]&lt;&gt;"",Table_Styles[[#This Row],[PR]],IF(Table_Styles[[#This Row],[PR Default]]&lt;&gt;"",Table_Styles[[#This Row],[PR Default]],""))</f>
        <v/>
      </c>
      <c r="AQ104" s="36"/>
      <c r="AR104" s="36"/>
      <c r="AS104" s="16" t="str">
        <f>IF(Table_Styles[[#This Row],[PB]]&lt;&gt;"",Table_Styles[[#This Row],[PB]],IF(Table_Styles[[#This Row],[PB Default]]&lt;&gt;"",Table_Styles[[#This Row],[PB Default]],""))</f>
        <v/>
      </c>
      <c r="AT104" s="36"/>
      <c r="AU104" s="36"/>
      <c r="AV104" s="16" t="str">
        <f>IF(Table_Styles[[#This Row],[PL]]&lt;&gt;"",Table_Styles[[#This Row],[PL]],IF(Table_Styles[[#This Row],[PL Default]]&lt;&gt;"",Table_Styles[[#This Row],[PL Default]],""))</f>
        <v/>
      </c>
      <c r="AW104" s="36"/>
      <c r="AX104" s="36"/>
      <c r="AY104" s="16" t="str">
        <f>IF(Table_Styles[[#This Row],[BT]]&lt;&gt;"",Table_Styles[[#This Row],[BT]],IF(Table_Styles[[#This Row],[BT Default]]&lt;&gt;"",Table_Styles[[#This Row],[BT Default]],""))</f>
        <v/>
      </c>
      <c r="AZ104" s="36"/>
      <c r="BA104" s="36"/>
      <c r="BB104" s="16" t="str">
        <f>IF(Table_Styles[[#This Row],[BR]]&lt;&gt;"",Table_Styles[[#This Row],[BR]],IF(Table_Styles[[#This Row],[BR Default]]&lt;&gt;"",Table_Styles[[#This Row],[BR Default]],""))</f>
        <v/>
      </c>
      <c r="BC104" s="36"/>
      <c r="BD104" s="36"/>
      <c r="BE104" s="16" t="str">
        <f>IF(Table_Styles[[#This Row],[BB]]&lt;&gt;"",Table_Styles[[#This Row],[BB]],IF(Table_Styles[[#This Row],[BB Default]]&lt;&gt;"",Table_Styles[[#This Row],[BB Default]],""))</f>
        <v/>
      </c>
      <c r="BF104" s="36"/>
      <c r="BG104" s="36"/>
      <c r="BH104" s="16" t="str">
        <f>IF(Table_Styles[[#This Row],[BL]]&lt;&gt;"",Table_Styles[[#This Row],[BL]],IF(Table_Styles[[#This Row],[BL Default]]&lt;&gt;"",Table_Styles[[#This Row],[BL Default]],""))</f>
        <v/>
      </c>
      <c r="BI104" s="36"/>
      <c r="BJ104" s="36"/>
      <c r="BK104" s="16" t="str">
        <f>IF(Table_Styles[[#This Row],[Width]]&lt;&gt;"",Table_Styles[[#This Row],[Width]],IF(Table_Styles[[#This Row],[Width Default]]&lt;&gt;"",Table_Styles[[#This Row],[Width Default]],""))</f>
        <v/>
      </c>
      <c r="BL104" s="36"/>
      <c r="BM104" s="36"/>
      <c r="BN104" s="16" t="str">
        <f>IF(Table_Styles[[#This Row],[Height]]&lt;&gt;"",Table_Styles[[#This Row],[Height]],IF(Table_Styles[[#This Row],[Height Default]]&lt;&gt;"",Table_Styles[[#This Row],[Height Default]],""))</f>
        <v/>
      </c>
      <c r="BO104" s="16"/>
      <c r="BP104" s="16"/>
      <c r="BQ104" s="16" t="str">
        <f>IF(Table_Styles[[#This Row],[Top]]&lt;&gt;"",Table_Styles[[#This Row],[Top]],IF(Table_Styles[[#This Row],[Top Default]]&lt;&gt;"",Table_Styles[[#This Row],[Top Default]],""))</f>
        <v/>
      </c>
      <c r="BR104" s="16"/>
      <c r="BS104" s="16"/>
      <c r="BT104" s="16" t="str">
        <f>IF(Table_Styles[[#This Row],[Right]]&lt;&gt;"",Table_Styles[[#This Row],[Right]],IF(Table_Styles[[#This Row],[Right Default]]&lt;&gt;"",Table_Styles[[#This Row],[Right Default]],""))</f>
        <v/>
      </c>
      <c r="BU104" s="16"/>
      <c r="BV104" s="16"/>
      <c r="BW104" s="16" t="str">
        <f>IF(Table_Styles[[#This Row],[Bottom]]&lt;&gt;"",Table_Styles[[#This Row],[Bottom]],IF(Table_Styles[[#This Row],[Bottom Default]]&lt;&gt;"",Table_Styles[[#This Row],[Bottom Default]],""))</f>
        <v/>
      </c>
      <c r="BX104" s="16"/>
      <c r="BY104" s="16"/>
      <c r="BZ104" s="16" t="str">
        <f>IF(Table_Styles[[#This Row],[Left]]&lt;&gt;"",Table_Styles[[#This Row],[Left]],IF(Table_Styles[[#This Row],[Left Default]]&lt;&gt;"",Table_Styles[[#This Row],[Left Default]],""))</f>
        <v/>
      </c>
      <c r="CA104" s="36"/>
      <c r="CB104" s="18" t="str">
        <f>IF(AND(Table_Styles[[#This Row],[Selector]]&lt;&gt;"",Table_Styles[[#This Row],[Font Family Used]]&lt;&gt;"",Table_Styles[[#This Row],[Font Weight Used]]&lt;&gt;""),Table_Styles[[#This Row],[Font Family Used]]&amp;" "&amp;Table_Styles[[#This Row],[Font Weight Used]],"")</f>
        <v>Montserrat 400</v>
      </c>
      <c r="CC104" s="18" t="str">
        <f ca="1">IF(AND(Table_Styles[[#This Row],[Selector]],COUNTIF(OFFSET(CC:CC,0,0,ROW()-1,1),"="&amp;Table_Styles[[#This Row],[Font]])=0),Table_Styles[[#This Row],[Font]],"")</f>
        <v/>
      </c>
      <c r="CD104" s="18" t="str">
        <f ca="1">IF(Table_Styles[[#This Row],[Unique Font]]&lt;&gt;"",
"{""fontFamily"":"""&amp;Table_Styles[[#This Row],[Font Family Used]]&amp;""",""fontWeight"":"&amp;Table_Styles[[#This Row],[Font Weight Used]]&amp;"}","")</f>
        <v/>
      </c>
      <c r="CE10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45px;font-weight: 400;color: #1d1c1c;margin-top: 0;margin-bottom: 0</v>
      </c>
      <c r="CF104" s="18" t="str">
        <f>IF(AND(Table_Styles[[#This Row],[Selector]]&lt;&gt;"", Table_Styles[[#This Row],[Config Properties]]&lt;&gt;""),
Table_Styles[[#This Row],[Selector]]&amp;" { "&amp;Table_Styles[[#This Row],[Config Properties]]&amp;" }","")</f>
        <v>#sidebar .body .price .dollars { font-family: 'Montserrat';font-size: 45px;font-weight: 400;color: #1d1c1c;margin-top: 0;margin-bottom: 0 }</v>
      </c>
      <c r="CG104" s="18" t="str">
        <f xml:space="preserve">
SUBSTITUTE(SUBSTITUTE(SUBSTITUTE(SUBSTITUTE(SUBSTITUTE(SUBSTITUTE(SUBSTITUTE(SUBSTITUTE(Table_Styles[[#This Row],[Config]],
" {","{"),
"{ ","{"),
" }","}"),
"} ","}"),
" ,",","),
", ",","),
" :",":"),
": ",":")</f>
        <v>#sidebar .body .price .dollars{font-family:'Montserrat';font-size:45px;font-weight:400;color:#1d1c1c;margin-top:0;margin-bottom:0}</v>
      </c>
    </row>
    <row r="105" spans="2:85" ht="21" customHeight="1">
      <c r="B105" s="18" t="s">
        <v>857</v>
      </c>
      <c r="C105" s="39" t="s">
        <v>858</v>
      </c>
      <c r="D105" s="36"/>
      <c r="E105" s="36" t="str">
        <f>Settings_Styling_Font_Headings</f>
        <v>Montserrat</v>
      </c>
      <c r="F105" s="16" t="str">
        <f>IF(Table_Styles[[#This Row],[Font Family]]&lt;&gt;"",Table_Styles[[#This Row],[Font Family]],IF(Table_Styles[[#This Row],[Font Family Default]]&lt;&gt;"",Table_Styles[[#This Row],[Font Family Default]],""))</f>
        <v>Montserrat</v>
      </c>
      <c r="G105" s="36"/>
      <c r="H105" s="36" t="s">
        <v>664</v>
      </c>
      <c r="I105" s="16" t="str">
        <f>IF(Table_Styles[[#This Row],[Font Size]]&lt;&gt;"",Table_Styles[[#This Row],[Font Size]],IF(Table_Styles[[#This Row],[Font Size Default]]&lt;&gt;"",Table_Styles[[#This Row],[Font Size Default]],""))</f>
        <v>15px</v>
      </c>
      <c r="J105" s="36"/>
      <c r="K105" s="36">
        <v>700</v>
      </c>
      <c r="L105" s="16">
        <f>IF(Table_Styles[[#This Row],[Font Weight]]&lt;&gt;"",Table_Styles[[#This Row],[Font Weight]],IF(Table_Styles[[#This Row],[Font Weight Default]]&lt;&gt;"",Table_Styles[[#This Row],[Font Weight Default]],""))</f>
        <v>700</v>
      </c>
      <c r="M105" s="16"/>
      <c r="N105" s="31" t="str">
        <f>Colour_Foreground_1</f>
        <v>#1d1c1c</v>
      </c>
      <c r="O105" s="16" t="str">
        <f>IF(Table_Styles[[#This Row],[Colour]]&lt;&gt;"",Table_Styles[[#This Row],[Colour]],IF(Table_Styles[[#This Row],[Colour Default]]&lt;&gt;"",Table_Styles[[#This Row],[Colour Default]],""))</f>
        <v>#1d1c1c</v>
      </c>
      <c r="P105" s="36"/>
      <c r="Q105" s="36"/>
      <c r="R105" s="16" t="str">
        <f>IF(Table_Styles[[#This Row],[Background]]&lt;&gt;"",Table_Styles[[#This Row],[Background]],IF(Table_Styles[[#This Row],[Background Default]]&lt;&gt;"",Table_Styles[[#This Row],[Background Default]],""))</f>
        <v/>
      </c>
      <c r="S105" s="36"/>
      <c r="T105" s="36"/>
      <c r="U105" s="16" t="str">
        <f>IF(Table_Styles[[#This Row],[Border]]&lt;&gt;"",Table_Styles[[#This Row],[Border]],IF(Table_Styles[[#This Row],[Border Default]]&lt;&gt;"",Table_Styles[[#This Row],[Border Default]],""))</f>
        <v/>
      </c>
      <c r="V105" s="36"/>
      <c r="W105" s="36"/>
      <c r="X105" s="16" t="str">
        <f>IF(Table_Styles[[#This Row],[Border Radius]]&lt;&gt;"",Table_Styles[[#This Row],[Border Radius]],IF(Table_Styles[[#This Row],[Border Radius Default]]&lt;&gt;"",Table_Styles[[#This Row],[Border Radius Default]],""))</f>
        <v/>
      </c>
      <c r="Y105" s="36"/>
      <c r="Z105" s="36"/>
      <c r="AA105" s="16" t="str">
        <f>IF(Table_Styles[[#This Row],[MT]]&lt;&gt;"",Table_Styles[[#This Row],[MT]],IF(Table_Styles[[#This Row],[MT Default]]&lt;&gt;"",Table_Styles[[#This Row],[MT Default]],""))</f>
        <v/>
      </c>
      <c r="AB105" s="36"/>
      <c r="AC105" s="36"/>
      <c r="AD105" s="16" t="str">
        <f>IF(Table_Styles[[#This Row],[MR]]&lt;&gt;"",Table_Styles[[#This Row],[MR]],IF(Table_Styles[[#This Row],[MR Default]]&lt;&gt;"",Table_Styles[[#This Row],[MR Default]],""))</f>
        <v/>
      </c>
      <c r="AE105" s="36"/>
      <c r="AF105" s="36"/>
      <c r="AG105" s="16" t="str">
        <f>IF(Table_Styles[[#This Row],[MB]]&lt;&gt;"",Table_Styles[[#This Row],[MB]],IF(Table_Styles[[#This Row],[MB Default]]&lt;&gt;"",Table_Styles[[#This Row],[MB Default]],""))</f>
        <v/>
      </c>
      <c r="AH105" s="93" t="s">
        <v>859</v>
      </c>
      <c r="AI105" s="38" t="s">
        <v>860</v>
      </c>
      <c r="AJ105" s="16" t="str">
        <f>IF(Table_Styles[[#This Row],[ML]]&lt;&gt;"",Table_Styles[[#This Row],[ML]],IF(Table_Styles[[#This Row],[ML Default]]&lt;&gt;"",Table_Styles[[#This Row],[ML Default]],""))</f>
        <v>-13px</v>
      </c>
      <c r="AK105" s="36"/>
      <c r="AL105" s="36"/>
      <c r="AM105" s="16" t="str">
        <f>IF(Table_Styles[[#This Row],[PT]]&lt;&gt;"",Table_Styles[[#This Row],[PT]],IF(Table_Styles[[#This Row],[PT Default]]&lt;&gt;"",Table_Styles[[#This Row],[PT Default]],""))</f>
        <v/>
      </c>
      <c r="AN105" s="36"/>
      <c r="AO105" s="36"/>
      <c r="AP105" s="16" t="str">
        <f>IF(Table_Styles[[#This Row],[PR]]&lt;&gt;"",Table_Styles[[#This Row],[PR]],IF(Table_Styles[[#This Row],[PR Default]]&lt;&gt;"",Table_Styles[[#This Row],[PR Default]],""))</f>
        <v/>
      </c>
      <c r="AQ105" s="36"/>
      <c r="AR105" s="36"/>
      <c r="AS105" s="16" t="str">
        <f>IF(Table_Styles[[#This Row],[PB]]&lt;&gt;"",Table_Styles[[#This Row],[PB]],IF(Table_Styles[[#This Row],[PB Default]]&lt;&gt;"",Table_Styles[[#This Row],[PB Default]],""))</f>
        <v/>
      </c>
      <c r="AT105" s="36"/>
      <c r="AU105" s="36"/>
      <c r="AV105" s="16" t="str">
        <f>IF(Table_Styles[[#This Row],[PL]]&lt;&gt;"",Table_Styles[[#This Row],[PL]],IF(Table_Styles[[#This Row],[PL Default]]&lt;&gt;"",Table_Styles[[#This Row],[PL Default]],""))</f>
        <v/>
      </c>
      <c r="AW105" s="36"/>
      <c r="AX105" s="36"/>
      <c r="AY105" s="16" t="str">
        <f>IF(Table_Styles[[#This Row],[BT]]&lt;&gt;"",Table_Styles[[#This Row],[BT]],IF(Table_Styles[[#This Row],[BT Default]]&lt;&gt;"",Table_Styles[[#This Row],[BT Default]],""))</f>
        <v/>
      </c>
      <c r="AZ105" s="36"/>
      <c r="BA105" s="36"/>
      <c r="BB105" s="16" t="str">
        <f>IF(Table_Styles[[#This Row],[BR]]&lt;&gt;"",Table_Styles[[#This Row],[BR]],IF(Table_Styles[[#This Row],[BR Default]]&lt;&gt;"",Table_Styles[[#This Row],[BR Default]],""))</f>
        <v/>
      </c>
      <c r="BC105" s="36"/>
      <c r="BD105" s="36"/>
      <c r="BE105" s="16" t="str">
        <f>IF(Table_Styles[[#This Row],[BB]]&lt;&gt;"",Table_Styles[[#This Row],[BB]],IF(Table_Styles[[#This Row],[BB Default]]&lt;&gt;"",Table_Styles[[#This Row],[BB Default]],""))</f>
        <v/>
      </c>
      <c r="BF105" s="36"/>
      <c r="BG105" s="36"/>
      <c r="BH105" s="16" t="str">
        <f>IF(Table_Styles[[#This Row],[BL]]&lt;&gt;"",Table_Styles[[#This Row],[BL]],IF(Table_Styles[[#This Row],[BL Default]]&lt;&gt;"",Table_Styles[[#This Row],[BL Default]],""))</f>
        <v/>
      </c>
      <c r="BI105" s="36"/>
      <c r="BJ105" s="36"/>
      <c r="BK105" s="16" t="str">
        <f>IF(Table_Styles[[#This Row],[Width]]&lt;&gt;"",Table_Styles[[#This Row],[Width]],IF(Table_Styles[[#This Row],[Width Default]]&lt;&gt;"",Table_Styles[[#This Row],[Width Default]],""))</f>
        <v/>
      </c>
      <c r="BL105" s="36"/>
      <c r="BM105" s="36"/>
      <c r="BN105" s="16" t="str">
        <f>IF(Table_Styles[[#This Row],[Height]]&lt;&gt;"",Table_Styles[[#This Row],[Height]],IF(Table_Styles[[#This Row],[Height Default]]&lt;&gt;"",Table_Styles[[#This Row],[Height Default]],""))</f>
        <v/>
      </c>
      <c r="BO105" s="16"/>
      <c r="BP105" s="16"/>
      <c r="BQ105" s="16" t="str">
        <f>IF(Table_Styles[[#This Row],[Top]]&lt;&gt;"",Table_Styles[[#This Row],[Top]],IF(Table_Styles[[#This Row],[Top Default]]&lt;&gt;"",Table_Styles[[#This Row],[Top Default]],""))</f>
        <v/>
      </c>
      <c r="BR105" s="16"/>
      <c r="BS105" s="16"/>
      <c r="BT105" s="16" t="str">
        <f>IF(Table_Styles[[#This Row],[Right]]&lt;&gt;"",Table_Styles[[#This Row],[Right]],IF(Table_Styles[[#This Row],[Right Default]]&lt;&gt;"",Table_Styles[[#This Row],[Right Default]],""))</f>
        <v/>
      </c>
      <c r="BU105" s="16"/>
      <c r="BV105" s="16"/>
      <c r="BW105" s="16" t="str">
        <f>IF(Table_Styles[[#This Row],[Bottom]]&lt;&gt;"",Table_Styles[[#This Row],[Bottom]],IF(Table_Styles[[#This Row],[Bottom Default]]&lt;&gt;"",Table_Styles[[#This Row],[Bottom Default]],""))</f>
        <v/>
      </c>
      <c r="BX105" s="16"/>
      <c r="BY105" s="16"/>
      <c r="BZ105" s="16" t="str">
        <f>IF(Table_Styles[[#This Row],[Left]]&lt;&gt;"",Table_Styles[[#This Row],[Left]],IF(Table_Styles[[#This Row],[Left Default]]&lt;&gt;"",Table_Styles[[#This Row],[Left Default]],""))</f>
        <v/>
      </c>
      <c r="CA105" s="36"/>
      <c r="CB105" s="18" t="str">
        <f>IF(AND(Table_Styles[[#This Row],[Selector]]&lt;&gt;"",Table_Styles[[#This Row],[Font Family Used]]&lt;&gt;"",Table_Styles[[#This Row],[Font Weight Used]]&lt;&gt;""),Table_Styles[[#This Row],[Font Family Used]]&amp;" "&amp;Table_Styles[[#This Row],[Font Weight Used]],"")</f>
        <v>Montserrat 700</v>
      </c>
      <c r="CC105" s="18" t="str">
        <f ca="1">IF(AND(Table_Styles[[#This Row],[Selector]],COUNTIF(OFFSET(CC:CC,0,0,ROW()-1,1),"="&amp;Table_Styles[[#This Row],[Font]])=0),Table_Styles[[#This Row],[Font]],"")</f>
        <v>Montserrat 700</v>
      </c>
      <c r="CD105" s="18" t="str">
        <f ca="1">IF(Table_Styles[[#This Row],[Unique Font]]&lt;&gt;"",
"{""fontFamily"":"""&amp;Table_Styles[[#This Row],[Font Family Used]]&amp;""",""fontWeight"":"&amp;Table_Styles[[#This Row],[Font Weight Used]]&amp;"}","")</f>
        <v>{"fontFamily":"Montserrat","fontWeight":700}</v>
      </c>
      <c r="CE10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'Montserrat';font-size: 15px;font-weight: 700;color: #1d1c1c;margin-left: -13px</v>
      </c>
      <c r="CF105" s="18" t="str">
        <f>IF(AND(Table_Styles[[#This Row],[Selector]]&lt;&gt;"", Table_Styles[[#This Row],[Config Properties]]&lt;&gt;""),
Table_Styles[[#This Row],[Selector]]&amp;" { "&amp;Table_Styles[[#This Row],[Config Properties]]&amp;" }","")</f>
        <v>#sidebar .body .price .cents { font-family: 'Montserrat';font-size: 15px;font-weight: 700;color: #1d1c1c;margin-left: -13px }</v>
      </c>
      <c r="CG105" s="18" t="str">
        <f xml:space="preserve">
SUBSTITUTE(SUBSTITUTE(SUBSTITUTE(SUBSTITUTE(SUBSTITUTE(SUBSTITUTE(SUBSTITUTE(SUBSTITUTE(Table_Styles[[#This Row],[Config]],
" {","{"),
"{ ","{"),
" }","}"),
"} ","}"),
" ,",","),
", ",","),
" :",":"),
": ",":")</f>
        <v>#sidebar .body .price .cents{font-family:'Montserrat';font-size:15px;font-weight:700;color:#1d1c1c;margin-left:-13px}</v>
      </c>
    </row>
    <row r="106" spans="2:85" ht="21" customHeight="1">
      <c r="B106" s="18" t="s">
        <v>861</v>
      </c>
      <c r="C106" s="39" t="s">
        <v>862</v>
      </c>
      <c r="D106" s="36"/>
      <c r="E106" s="36"/>
      <c r="F106" s="16" t="str">
        <f>IF(Table_Styles[[#This Row],[Font Family]]&lt;&gt;"",Table_Styles[[#This Row],[Font Family]],IF(Table_Styles[[#This Row],[Font Family Default]]&lt;&gt;"",Table_Styles[[#This Row],[Font Family Default]],""))</f>
        <v/>
      </c>
      <c r="G106" s="36"/>
      <c r="H106" s="36"/>
      <c r="I106" s="16" t="str">
        <f>IF(Table_Styles[[#This Row],[Font Size]]&lt;&gt;"",Table_Styles[[#This Row],[Font Size]],IF(Table_Styles[[#This Row],[Font Size Default]]&lt;&gt;"",Table_Styles[[#This Row],[Font Size Default]],""))</f>
        <v/>
      </c>
      <c r="J106" s="36"/>
      <c r="K106" s="36"/>
      <c r="L106" s="16" t="str">
        <f>IF(Table_Styles[[#This Row],[Font Weight]]&lt;&gt;"",Table_Styles[[#This Row],[Font Weight]],IF(Table_Styles[[#This Row],[Font Weight Default]]&lt;&gt;"",Table_Styles[[#This Row],[Font Weight Default]],""))</f>
        <v/>
      </c>
      <c r="M106" s="16"/>
      <c r="N106" s="31" t="str">
        <f>Colour_Foreground_1</f>
        <v>#1d1c1c</v>
      </c>
      <c r="O106" s="16" t="str">
        <f>IF(Table_Styles[[#This Row],[Colour]]&lt;&gt;"",Table_Styles[[#This Row],[Colour]],IF(Table_Styles[[#This Row],[Colour Default]]&lt;&gt;"",Table_Styles[[#This Row],[Colour Default]],""))</f>
        <v>#1d1c1c</v>
      </c>
      <c r="P106" s="36"/>
      <c r="Q106" s="36"/>
      <c r="R106" s="16" t="str">
        <f>IF(Table_Styles[[#This Row],[Background]]&lt;&gt;"",Table_Styles[[#This Row],[Background]],IF(Table_Styles[[#This Row],[Background Default]]&lt;&gt;"",Table_Styles[[#This Row],[Background Default]],""))</f>
        <v/>
      </c>
      <c r="S106" s="36"/>
      <c r="T106" s="36"/>
      <c r="U106" s="16" t="str">
        <f>IF(Table_Styles[[#This Row],[Border]]&lt;&gt;"",Table_Styles[[#This Row],[Border]],IF(Table_Styles[[#This Row],[Border Default]]&lt;&gt;"",Table_Styles[[#This Row],[Border Default]],""))</f>
        <v/>
      </c>
      <c r="V106" s="36"/>
      <c r="W106" s="36"/>
      <c r="X106" s="16" t="str">
        <f>IF(Table_Styles[[#This Row],[Border Radius]]&lt;&gt;"",Table_Styles[[#This Row],[Border Radius]],IF(Table_Styles[[#This Row],[Border Radius Default]]&lt;&gt;"",Table_Styles[[#This Row],[Border Radius Default]],""))</f>
        <v/>
      </c>
      <c r="Y106" s="36"/>
      <c r="Z106" s="38" t="s">
        <v>664</v>
      </c>
      <c r="AA106" s="16" t="str">
        <f>IF(Table_Styles[[#This Row],[MT]]&lt;&gt;"",Table_Styles[[#This Row],[MT]],IF(Table_Styles[[#This Row],[MT Default]]&lt;&gt;"",Table_Styles[[#This Row],[MT Default]],""))</f>
        <v>15px</v>
      </c>
      <c r="AB106" s="36"/>
      <c r="AC106" s="36"/>
      <c r="AD106" s="16" t="str">
        <f>IF(Table_Styles[[#This Row],[MR]]&lt;&gt;"",Table_Styles[[#This Row],[MR]],IF(Table_Styles[[#This Row],[MR Default]]&lt;&gt;"",Table_Styles[[#This Row],[MR Default]],""))</f>
        <v/>
      </c>
      <c r="AE106" s="36"/>
      <c r="AF106" s="36"/>
      <c r="AG106" s="16" t="str">
        <f>IF(Table_Styles[[#This Row],[MB]]&lt;&gt;"",Table_Styles[[#This Row],[MB]],IF(Table_Styles[[#This Row],[MB Default]]&lt;&gt;"",Table_Styles[[#This Row],[MB Default]],""))</f>
        <v/>
      </c>
      <c r="AH106" s="36"/>
      <c r="AI106" s="36"/>
      <c r="AJ106" s="16" t="str">
        <f>IF(Table_Styles[[#This Row],[ML]]&lt;&gt;"",Table_Styles[[#This Row],[ML]],IF(Table_Styles[[#This Row],[ML Default]]&lt;&gt;"",Table_Styles[[#This Row],[ML Default]],""))</f>
        <v/>
      </c>
      <c r="AK106" s="36"/>
      <c r="AL106" s="36"/>
      <c r="AM106" s="16" t="str">
        <f>IF(Table_Styles[[#This Row],[PT]]&lt;&gt;"",Table_Styles[[#This Row],[PT]],IF(Table_Styles[[#This Row],[PT Default]]&lt;&gt;"",Table_Styles[[#This Row],[PT Default]],""))</f>
        <v/>
      </c>
      <c r="AN106" s="36"/>
      <c r="AO106" s="36"/>
      <c r="AP106" s="16" t="str">
        <f>IF(Table_Styles[[#This Row],[PR]]&lt;&gt;"",Table_Styles[[#This Row],[PR]],IF(Table_Styles[[#This Row],[PR Default]]&lt;&gt;"",Table_Styles[[#This Row],[PR Default]],""))</f>
        <v/>
      </c>
      <c r="AQ106" s="36"/>
      <c r="AR106" s="36"/>
      <c r="AS106" s="16" t="str">
        <f>IF(Table_Styles[[#This Row],[PB]]&lt;&gt;"",Table_Styles[[#This Row],[PB]],IF(Table_Styles[[#This Row],[PB Default]]&lt;&gt;"",Table_Styles[[#This Row],[PB Default]],""))</f>
        <v/>
      </c>
      <c r="AT106" s="36"/>
      <c r="AU106" s="36"/>
      <c r="AV106" s="16" t="str">
        <f>IF(Table_Styles[[#This Row],[PL]]&lt;&gt;"",Table_Styles[[#This Row],[PL]],IF(Table_Styles[[#This Row],[PL Default]]&lt;&gt;"",Table_Styles[[#This Row],[PL Default]],""))</f>
        <v/>
      </c>
      <c r="AW106" s="36"/>
      <c r="AX106" s="36"/>
      <c r="AY106" s="16" t="str">
        <f>IF(Table_Styles[[#This Row],[BT]]&lt;&gt;"",Table_Styles[[#This Row],[BT]],IF(Table_Styles[[#This Row],[BT Default]]&lt;&gt;"",Table_Styles[[#This Row],[BT Default]],""))</f>
        <v/>
      </c>
      <c r="AZ106" s="36"/>
      <c r="BA106" s="36"/>
      <c r="BB106" s="16" t="str">
        <f>IF(Table_Styles[[#This Row],[BR]]&lt;&gt;"",Table_Styles[[#This Row],[BR]],IF(Table_Styles[[#This Row],[BR Default]]&lt;&gt;"",Table_Styles[[#This Row],[BR Default]],""))</f>
        <v/>
      </c>
      <c r="BC106" s="36"/>
      <c r="BD106" s="36"/>
      <c r="BE106" s="16" t="str">
        <f>IF(Table_Styles[[#This Row],[BB]]&lt;&gt;"",Table_Styles[[#This Row],[BB]],IF(Table_Styles[[#This Row],[BB Default]]&lt;&gt;"",Table_Styles[[#This Row],[BB Default]],""))</f>
        <v/>
      </c>
      <c r="BF106" s="36"/>
      <c r="BG106" s="36"/>
      <c r="BH106" s="16" t="str">
        <f>IF(Table_Styles[[#This Row],[BL]]&lt;&gt;"",Table_Styles[[#This Row],[BL]],IF(Table_Styles[[#This Row],[BL Default]]&lt;&gt;"",Table_Styles[[#This Row],[BL Default]],""))</f>
        <v/>
      </c>
      <c r="BI106" s="36"/>
      <c r="BJ106" s="36"/>
      <c r="BK106" s="16" t="str">
        <f>IF(Table_Styles[[#This Row],[Width]]&lt;&gt;"",Table_Styles[[#This Row],[Width]],IF(Table_Styles[[#This Row],[Width Default]]&lt;&gt;"",Table_Styles[[#This Row],[Width Default]],""))</f>
        <v/>
      </c>
      <c r="BL106" s="36"/>
      <c r="BM106" s="36"/>
      <c r="BN106" s="16" t="str">
        <f>IF(Table_Styles[[#This Row],[Height]]&lt;&gt;"",Table_Styles[[#This Row],[Height]],IF(Table_Styles[[#This Row],[Height Default]]&lt;&gt;"",Table_Styles[[#This Row],[Height Default]],""))</f>
        <v/>
      </c>
      <c r="BO106" s="16"/>
      <c r="BP106" s="16"/>
      <c r="BQ106" s="16" t="str">
        <f>IF(Table_Styles[[#This Row],[Top]]&lt;&gt;"",Table_Styles[[#This Row],[Top]],IF(Table_Styles[[#This Row],[Top Default]]&lt;&gt;"",Table_Styles[[#This Row],[Top Default]],""))</f>
        <v/>
      </c>
      <c r="BR106" s="16"/>
      <c r="BS106" s="16"/>
      <c r="BT106" s="16" t="str">
        <f>IF(Table_Styles[[#This Row],[Right]]&lt;&gt;"",Table_Styles[[#This Row],[Right]],IF(Table_Styles[[#This Row],[Right Default]]&lt;&gt;"",Table_Styles[[#This Row],[Right Default]],""))</f>
        <v/>
      </c>
      <c r="BU106" s="16"/>
      <c r="BV106" s="16"/>
      <c r="BW106" s="16" t="str">
        <f>IF(Table_Styles[[#This Row],[Bottom]]&lt;&gt;"",Table_Styles[[#This Row],[Bottom]],IF(Table_Styles[[#This Row],[Bottom Default]]&lt;&gt;"",Table_Styles[[#This Row],[Bottom Default]],""))</f>
        <v/>
      </c>
      <c r="BX106" s="16"/>
      <c r="BY106" s="16"/>
      <c r="BZ106" s="16" t="str">
        <f>IF(Table_Styles[[#This Row],[Left]]&lt;&gt;"",Table_Styles[[#This Row],[Left]],IF(Table_Styles[[#This Row],[Left Default]]&lt;&gt;"",Table_Styles[[#This Row],[Left Default]],""))</f>
        <v/>
      </c>
      <c r="CA106" s="36"/>
      <c r="CB106" s="18" t="str">
        <f>IF(AND(Table_Styles[[#This Row],[Selector]]&lt;&gt;"",Table_Styles[[#This Row],[Font Family Used]]&lt;&gt;"",Table_Styles[[#This Row],[Font Weight Used]]&lt;&gt;""),Table_Styles[[#This Row],[Font Family Used]]&amp;" "&amp;Table_Styles[[#This Row],[Font Weight Used]],"")</f>
        <v/>
      </c>
      <c r="CC106" s="18" t="str">
        <f ca="1">IF(AND(Table_Styles[[#This Row],[Selector]],COUNTIF(OFFSET(CC:CC,0,0,ROW()-1,1),"="&amp;Table_Styles[[#This Row],[Font]])=0),Table_Styles[[#This Row],[Font]],"")</f>
        <v/>
      </c>
      <c r="CD106" s="18" t="str">
        <f ca="1">IF(Table_Styles[[#This Row],[Unique Font]]&lt;&gt;"",
"{""fontFamily"":"""&amp;Table_Styles[[#This Row],[Font Family Used]]&amp;""",""fontWeight"":"&amp;Table_Styles[[#This Row],[Font Weight Used]]&amp;"}","")</f>
        <v/>
      </c>
      <c r="CE10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#1d1c1c;margin-top: 15px</v>
      </c>
      <c r="CF106" s="18" t="str">
        <f>IF(AND(Table_Styles[[#This Row],[Selector]]&lt;&gt;"", Table_Styles[[#This Row],[Config Properties]]&lt;&gt;""),
Table_Styles[[#This Row],[Selector]]&amp;" { "&amp;Table_Styles[[#This Row],[Config Properties]]&amp;" }","")</f>
        <v>#sidebar .loader { color: #1d1c1c;margin-top: 15px }</v>
      </c>
      <c r="CG106" s="18" t="str">
        <f xml:space="preserve">
SUBSTITUTE(SUBSTITUTE(SUBSTITUTE(SUBSTITUTE(SUBSTITUTE(SUBSTITUTE(SUBSTITUTE(SUBSTITUTE(Table_Styles[[#This Row],[Config]],
" {","{"),
"{ ","{"),
" }","}"),
"} ","}"),
" ,",","),
", ",","),
" :",":"),
": ",":")</f>
        <v>#sidebar .loader{color:#1d1c1c;margin-top:15px}</v>
      </c>
    </row>
    <row r="107" spans="2:85" ht="21" customHeight="1">
      <c r="B107" s="39" t="s">
        <v>863</v>
      </c>
      <c r="C107" s="39" t="s">
        <v>864</v>
      </c>
      <c r="D107" s="36"/>
      <c r="E107" s="36" t="str">
        <f>Settings_Styling_Font_Labels</f>
        <v>Nunito</v>
      </c>
      <c r="F107" s="16" t="str">
        <f>IF(Table_Styles[[#This Row],[Font Family]]&lt;&gt;"",Table_Styles[[#This Row],[Font Family]],IF(Table_Styles[[#This Row],[Font Family Default]]&lt;&gt;"",Table_Styles[[#This Row],[Font Family Default]],""))</f>
        <v>Nunito</v>
      </c>
      <c r="G107" s="36"/>
      <c r="H107" s="38" t="s">
        <v>707</v>
      </c>
      <c r="I107" s="16" t="str">
        <f>IF(Table_Styles[[#This Row],[Font Size]]&lt;&gt;"",Table_Styles[[#This Row],[Font Size]],IF(Table_Styles[[#This Row],[Font Size Default]]&lt;&gt;"",Table_Styles[[#This Row],[Font Size Default]],""))</f>
        <v>13px</v>
      </c>
      <c r="J107" s="36"/>
      <c r="K107" s="36">
        <f>Settings_Styling_Font_Weight_Labels</f>
        <v>700</v>
      </c>
      <c r="L107" s="16">
        <f>IF(Table_Styles[[#This Row],[Font Weight]]&lt;&gt;"",Table_Styles[[#This Row],[Font Weight]],IF(Table_Styles[[#This Row],[Font Weight Default]]&lt;&gt;"",Table_Styles[[#This Row],[Font Weight Default]],""))</f>
        <v>700</v>
      </c>
      <c r="M107" s="16"/>
      <c r="N107" s="36" t="str">
        <f>Colour_Background_1</f>
        <v>#FFFFFF</v>
      </c>
      <c r="O107" s="16" t="str">
        <f>IF(Table_Styles[[#This Row],[Colour]]&lt;&gt;"",Table_Styles[[#This Row],[Colour]],IF(Table_Styles[[#This Row],[Colour Default]]&lt;&gt;"",Table_Styles[[#This Row],[Colour Default]],""))</f>
        <v>#FFFFFF</v>
      </c>
      <c r="P107" s="36"/>
      <c r="Q107" s="38" t="s">
        <v>710</v>
      </c>
      <c r="R107" s="16" t="str">
        <f>IF(Table_Styles[[#This Row],[Background]]&lt;&gt;"",Table_Styles[[#This Row],[Background]],IF(Table_Styles[[#This Row],[Background Default]]&lt;&gt;"",Table_Styles[[#This Row],[Background Default]],""))</f>
        <v>none</v>
      </c>
      <c r="S107" s="36"/>
      <c r="T107" s="36"/>
      <c r="U107" s="16" t="str">
        <f>IF(Table_Styles[[#This Row],[Border]]&lt;&gt;"",Table_Styles[[#This Row],[Border]],IF(Table_Styles[[#This Row],[Border Default]]&lt;&gt;"",Table_Styles[[#This Row],[Border Default]],""))</f>
        <v/>
      </c>
      <c r="V107" s="36"/>
      <c r="W107" s="36"/>
      <c r="X107" s="16" t="str">
        <f>IF(Table_Styles[[#This Row],[Border Radius]]&lt;&gt;"",Table_Styles[[#This Row],[Border Radius]],IF(Table_Styles[[#This Row],[Border Radius Default]]&lt;&gt;"",Table_Styles[[#This Row],[Border Radius Default]],""))</f>
        <v/>
      </c>
      <c r="Y107" s="36"/>
      <c r="Z107" s="38"/>
      <c r="AA107" s="16" t="str">
        <f>IF(Table_Styles[[#This Row],[MT]]&lt;&gt;"",Table_Styles[[#This Row],[MT]],IF(Table_Styles[[#This Row],[MT Default]]&lt;&gt;"",Table_Styles[[#This Row],[MT Default]],""))</f>
        <v/>
      </c>
      <c r="AB107" s="36"/>
      <c r="AC107" s="36"/>
      <c r="AD107" s="16" t="str">
        <f>IF(Table_Styles[[#This Row],[MR]]&lt;&gt;"",Table_Styles[[#This Row],[MR]],IF(Table_Styles[[#This Row],[MR Default]]&lt;&gt;"",Table_Styles[[#This Row],[MR Default]],""))</f>
        <v/>
      </c>
      <c r="AE107" s="36"/>
      <c r="AF107" s="36"/>
      <c r="AG107" s="16" t="str">
        <f>IF(Table_Styles[[#This Row],[MB]]&lt;&gt;"",Table_Styles[[#This Row],[MB]],IF(Table_Styles[[#This Row],[MB Default]]&lt;&gt;"",Table_Styles[[#This Row],[MB Default]],""))</f>
        <v/>
      </c>
      <c r="AH107" s="36"/>
      <c r="AI107" s="36"/>
      <c r="AJ107" s="16" t="str">
        <f>IF(Table_Styles[[#This Row],[ML]]&lt;&gt;"",Table_Styles[[#This Row],[ML]],IF(Table_Styles[[#This Row],[ML Default]]&lt;&gt;"",Table_Styles[[#This Row],[ML Default]],""))</f>
        <v/>
      </c>
      <c r="AK107" s="36"/>
      <c r="AL107" s="36" t="s">
        <v>786</v>
      </c>
      <c r="AM107" s="16" t="str">
        <f>IF(Table_Styles[[#This Row],[PT]]&lt;&gt;"",Table_Styles[[#This Row],[PT]],IF(Table_Styles[[#This Row],[PT Default]]&lt;&gt;"",Table_Styles[[#This Row],[PT Default]],""))</f>
        <v>4px</v>
      </c>
      <c r="AN107" s="36"/>
      <c r="AO107" s="36" t="s">
        <v>773</v>
      </c>
      <c r="AP107" s="16" t="str">
        <f>IF(Table_Styles[[#This Row],[PR]]&lt;&gt;"",Table_Styles[[#This Row],[PR]],IF(Table_Styles[[#This Row],[PR Default]]&lt;&gt;"",Table_Styles[[#This Row],[PR Default]],""))</f>
        <v>2px</v>
      </c>
      <c r="AQ107" s="36"/>
      <c r="AR107" s="36" t="s">
        <v>786</v>
      </c>
      <c r="AS107" s="16" t="str">
        <f>IF(Table_Styles[[#This Row],[PB]]&lt;&gt;"",Table_Styles[[#This Row],[PB]],IF(Table_Styles[[#This Row],[PB Default]]&lt;&gt;"",Table_Styles[[#This Row],[PB Default]],""))</f>
        <v>4px</v>
      </c>
      <c r="AT107" s="36"/>
      <c r="AU107" s="36" t="s">
        <v>773</v>
      </c>
      <c r="AV107" s="16" t="str">
        <f>IF(Table_Styles[[#This Row],[PL]]&lt;&gt;"",Table_Styles[[#This Row],[PL]],IF(Table_Styles[[#This Row],[PL Default]]&lt;&gt;"",Table_Styles[[#This Row],[PL Default]],""))</f>
        <v>2px</v>
      </c>
      <c r="AW107" s="36"/>
      <c r="AX107" s="36"/>
      <c r="AY107" s="16" t="str">
        <f>IF(Table_Styles[[#This Row],[BT]]&lt;&gt;"",Table_Styles[[#This Row],[BT]],IF(Table_Styles[[#This Row],[BT Default]]&lt;&gt;"",Table_Styles[[#This Row],[BT Default]],""))</f>
        <v/>
      </c>
      <c r="AZ107" s="36"/>
      <c r="BA107" s="36"/>
      <c r="BB107" s="16" t="str">
        <f>IF(Table_Styles[[#This Row],[BR]]&lt;&gt;"",Table_Styles[[#This Row],[BR]],IF(Table_Styles[[#This Row],[BR Default]]&lt;&gt;"",Table_Styles[[#This Row],[BR Default]],""))</f>
        <v/>
      </c>
      <c r="BC107" s="36"/>
      <c r="BD107" s="36"/>
      <c r="BE107" s="16" t="str">
        <f>IF(Table_Styles[[#This Row],[BB]]&lt;&gt;"",Table_Styles[[#This Row],[BB]],IF(Table_Styles[[#This Row],[BB Default]]&lt;&gt;"",Table_Styles[[#This Row],[BB Default]],""))</f>
        <v/>
      </c>
      <c r="BF107" s="36"/>
      <c r="BG107" s="36"/>
      <c r="BH107" s="16" t="str">
        <f>IF(Table_Styles[[#This Row],[BL]]&lt;&gt;"",Table_Styles[[#This Row],[BL]],IF(Table_Styles[[#This Row],[BL Default]]&lt;&gt;"",Table_Styles[[#This Row],[BL Default]],""))</f>
        <v/>
      </c>
      <c r="BI107" s="36"/>
      <c r="BJ107" s="36"/>
      <c r="BK107" s="16" t="str">
        <f>IF(Table_Styles[[#This Row],[Width]]&lt;&gt;"",Table_Styles[[#This Row],[Width]],IF(Table_Styles[[#This Row],[Width Default]]&lt;&gt;"",Table_Styles[[#This Row],[Width Default]],""))</f>
        <v/>
      </c>
      <c r="BL107" s="36"/>
      <c r="BM107" s="36"/>
      <c r="BN107" s="16" t="str">
        <f>IF(Table_Styles[[#This Row],[Height]]&lt;&gt;"",Table_Styles[[#This Row],[Height]],IF(Table_Styles[[#This Row],[Height Default]]&lt;&gt;"",Table_Styles[[#This Row],[Height Default]],""))</f>
        <v/>
      </c>
      <c r="BO107" s="16"/>
      <c r="BP107" s="16"/>
      <c r="BQ107" s="16" t="str">
        <f>IF(Table_Styles[[#This Row],[Top]]&lt;&gt;"",Table_Styles[[#This Row],[Top]],IF(Table_Styles[[#This Row],[Top Default]]&lt;&gt;"",Table_Styles[[#This Row],[Top Default]],""))</f>
        <v/>
      </c>
      <c r="BR107" s="16"/>
      <c r="BS107" s="16"/>
      <c r="BT107" s="16" t="str">
        <f>IF(Table_Styles[[#This Row],[Right]]&lt;&gt;"",Table_Styles[[#This Row],[Right]],IF(Table_Styles[[#This Row],[Right Default]]&lt;&gt;"",Table_Styles[[#This Row],[Right Default]],""))</f>
        <v/>
      </c>
      <c r="BU107" s="16"/>
      <c r="BV107" s="16"/>
      <c r="BW107" s="16" t="str">
        <f>IF(Table_Styles[[#This Row],[Bottom]]&lt;&gt;"",Table_Styles[[#This Row],[Bottom]],IF(Table_Styles[[#This Row],[Bottom Default]]&lt;&gt;"",Table_Styles[[#This Row],[Bottom Default]],""))</f>
        <v/>
      </c>
      <c r="BX107" s="16"/>
      <c r="BY107" s="16"/>
      <c r="BZ107" s="16" t="str">
        <f>IF(Table_Styles[[#This Row],[Left]]&lt;&gt;"",Table_Styles[[#This Row],[Left]],IF(Table_Styles[[#This Row],[Left Default]]&lt;&gt;"",Table_Styles[[#This Row],[Left Default]],""))</f>
        <v/>
      </c>
      <c r="CA107" s="36"/>
      <c r="CB107" s="18" t="str">
        <f>IF(AND(Table_Styles[[#This Row],[Selector]]&lt;&gt;"",Table_Styles[[#This Row],[Font Family Used]]&lt;&gt;"",Table_Styles[[#This Row],[Font Weight Used]]&lt;&gt;""),Table_Styles[[#This Row],[Font Family Used]]&amp;" "&amp;Table_Styles[[#This Row],[Font Weight Used]],"")</f>
        <v>Nunito 700</v>
      </c>
      <c r="CC107" s="18" t="str">
        <f ca="1">IF(AND(Table_Styles[[#This Row],[Selector]],COUNTIF(OFFSET(CC:CC,0,0,ROW()-1,1),"="&amp;Table_Styles[[#This Row],[Font]])=0),Table_Styles[[#This Row],[Font]],"")</f>
        <v/>
      </c>
      <c r="CD107" s="18" t="str">
        <f ca="1">IF(Table_Styles[[#This Row],[Unique Font]]&lt;&gt;"",
"{""fontFamily"":"""&amp;Table_Styles[[#This Row],[Font Family Used]]&amp;""",""fontWeight"":"&amp;Table_Styles[[#This Row],[Font Weight Used]]&amp;"}","")</f>
        <v/>
      </c>
      <c r="CE10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#FFFFFF;background: none;padding-top: 4px;padding-right: 2px;padding-bottom: 4px;padding-left: 2px</v>
      </c>
      <c r="CF107" s="18" t="str">
        <f>IF(AND(Table_Styles[[#This Row],[Selector]]&lt;&gt;"", Table_Styles[[#This Row],[Config Properties]]&lt;&gt;""),
Table_Styles[[#This Row],[Selector]]&amp;" { "&amp;Table_Styles[[#This Row],[Config Properties]]&amp;" }","")</f>
        <v>#sidebar buttons-field label.btn { font-family: 'Nunito';font-size: 13px;font-weight: 700;color: #FFFFFF;background: none;padding-top: 4px;padding-right: 2px;padding-bottom: 4px;padding-left: 2px }</v>
      </c>
      <c r="CG107" s="18" t="str">
        <f xml:space="preserve">
SUBSTITUTE(SUBSTITUTE(SUBSTITUTE(SUBSTITUTE(SUBSTITUTE(SUBSTITUTE(SUBSTITUTE(SUBSTITUTE(Table_Styles[[#This Row],[Config]],
" {","{"),
"{ ","{"),
" }","}"),
"} ","}"),
" ,",","),
", ",","),
" :",":"),
": ",":")</f>
        <v>#sidebar buttons-field label.btn{font-family:'Nunito';font-size:13px;font-weight:700;color:#FFFFFF;background:none;padding-top:4px;padding-right:2px;padding-bottom:4px;padding-left:2px}</v>
      </c>
    </row>
    <row r="108" spans="2:85" ht="21" customHeight="1">
      <c r="B108" s="39" t="s">
        <v>865</v>
      </c>
      <c r="C108" s="39" t="s">
        <v>866</v>
      </c>
      <c r="D108" s="36"/>
      <c r="E108" s="36"/>
      <c r="F108" s="16" t="str">
        <f>IF(Table_Styles[[#This Row],[Font Family]]&lt;&gt;"",Table_Styles[[#This Row],[Font Family]],IF(Table_Styles[[#This Row],[Font Family Default]]&lt;&gt;"",Table_Styles[[#This Row],[Font Family Default]],""))</f>
        <v/>
      </c>
      <c r="G108" s="36"/>
      <c r="H108" s="36"/>
      <c r="I108" s="16" t="str">
        <f>IF(Table_Styles[[#This Row],[Font Size]]&lt;&gt;"",Table_Styles[[#This Row],[Font Size]],IF(Table_Styles[[#This Row],[Font Size Default]]&lt;&gt;"",Table_Styles[[#This Row],[Font Size Default]],""))</f>
        <v/>
      </c>
      <c r="J108" s="36"/>
      <c r="K108" s="36"/>
      <c r="L108" s="16"/>
      <c r="M108" s="36"/>
      <c r="N108" s="36" t="str">
        <f>Colour_Background_1</f>
        <v>#FFFFFF</v>
      </c>
      <c r="O108" s="16" t="str">
        <f>IF(Table_Styles[[#This Row],[Colour]]&lt;&gt;"",Table_Styles[[#This Row],[Colour]],IF(Table_Styles[[#This Row],[Colour Default]]&lt;&gt;"",Table_Styles[[#This Row],[Colour Default]],""))</f>
        <v>#FFFFFF</v>
      </c>
      <c r="P108" s="36"/>
      <c r="Q108" s="36" t="str">
        <f>Colour_Accent_1</f>
        <v>#d6272b</v>
      </c>
      <c r="R108" s="16" t="str">
        <f>IF(Table_Styles[[#This Row],[Background]]&lt;&gt;"",Table_Styles[[#This Row],[Background]],IF(Table_Styles[[#This Row],[Background Default]]&lt;&gt;"",Table_Styles[[#This Row],[Background Default]],""))</f>
        <v>#d6272b</v>
      </c>
      <c r="S108" s="36"/>
      <c r="T108" s="36"/>
      <c r="U108" s="16" t="str">
        <f>IF(Table_Styles[[#This Row],[Border]]&lt;&gt;"",Table_Styles[[#This Row],[Border]],IF(Table_Styles[[#This Row],[Border Default]]&lt;&gt;"",Table_Styles[[#This Row],[Border Default]],""))</f>
        <v/>
      </c>
      <c r="V108" s="36"/>
      <c r="W108" s="36"/>
      <c r="X108" s="16" t="str">
        <f>IF(Table_Styles[[#This Row],[Border Radius]]&lt;&gt;"",Table_Styles[[#This Row],[Border Radius]],IF(Table_Styles[[#This Row],[Border Radius Default]]&lt;&gt;"",Table_Styles[[#This Row],[Border Radius Default]],""))</f>
        <v/>
      </c>
      <c r="Y108" s="36"/>
      <c r="Z108" s="38"/>
      <c r="AA108" s="16" t="str">
        <f>IF(Table_Styles[[#This Row],[MT]]&lt;&gt;"",Table_Styles[[#This Row],[MT]],IF(Table_Styles[[#This Row],[MT Default]]&lt;&gt;"",Table_Styles[[#This Row],[MT Default]],""))</f>
        <v/>
      </c>
      <c r="AB108" s="36"/>
      <c r="AC108" s="36"/>
      <c r="AD108" s="16" t="str">
        <f>IF(Table_Styles[[#This Row],[MR]]&lt;&gt;"",Table_Styles[[#This Row],[MR]],IF(Table_Styles[[#This Row],[MR Default]]&lt;&gt;"",Table_Styles[[#This Row],[MR Default]],""))</f>
        <v/>
      </c>
      <c r="AE108" s="36"/>
      <c r="AF108" s="36"/>
      <c r="AG108" s="16" t="str">
        <f>IF(Table_Styles[[#This Row],[MB]]&lt;&gt;"",Table_Styles[[#This Row],[MB]],IF(Table_Styles[[#This Row],[MB Default]]&lt;&gt;"",Table_Styles[[#This Row],[MB Default]],""))</f>
        <v/>
      </c>
      <c r="AH108" s="36"/>
      <c r="AI108" s="36"/>
      <c r="AJ108" s="16" t="str">
        <f>IF(Table_Styles[[#This Row],[ML]]&lt;&gt;"",Table_Styles[[#This Row],[ML]],IF(Table_Styles[[#This Row],[ML Default]]&lt;&gt;"",Table_Styles[[#This Row],[ML Default]],""))</f>
        <v/>
      </c>
      <c r="AK108" s="36"/>
      <c r="AL108" s="36"/>
      <c r="AM108" s="16" t="str">
        <f>IF(Table_Styles[[#This Row],[PT]]&lt;&gt;"",Table_Styles[[#This Row],[PT]],IF(Table_Styles[[#This Row],[PT Default]]&lt;&gt;"",Table_Styles[[#This Row],[PT Default]],""))</f>
        <v/>
      </c>
      <c r="AN108" s="36"/>
      <c r="AO108" s="36" t="s">
        <v>807</v>
      </c>
      <c r="AP108" s="16" t="str">
        <f>IF(Table_Styles[[#This Row],[PR]]&lt;&gt;"",Table_Styles[[#This Row],[PR]],IF(Table_Styles[[#This Row],[PR Default]]&lt;&gt;"",Table_Styles[[#This Row],[PR Default]],""))</f>
        <v>8px</v>
      </c>
      <c r="AQ108" s="36"/>
      <c r="AR108" s="36"/>
      <c r="AS108" s="16" t="str">
        <f>IF(Table_Styles[[#This Row],[PB]]&lt;&gt;"",Table_Styles[[#This Row],[PB]],IF(Table_Styles[[#This Row],[PB Default]]&lt;&gt;"",Table_Styles[[#This Row],[PB Default]],""))</f>
        <v/>
      </c>
      <c r="AT108" s="36"/>
      <c r="AU108" s="36" t="s">
        <v>807</v>
      </c>
      <c r="AV108" s="16" t="str">
        <f>IF(Table_Styles[[#This Row],[PL]]&lt;&gt;"",Table_Styles[[#This Row],[PL]],IF(Table_Styles[[#This Row],[PL Default]]&lt;&gt;"",Table_Styles[[#This Row],[PL Default]],""))</f>
        <v>8px</v>
      </c>
      <c r="AW108" s="36"/>
      <c r="AX108" s="36"/>
      <c r="AY108" s="16" t="str">
        <f>IF(Table_Styles[[#This Row],[BT]]&lt;&gt;"",Table_Styles[[#This Row],[BT]],IF(Table_Styles[[#This Row],[BT Default]]&lt;&gt;"",Table_Styles[[#This Row],[BT Default]],""))</f>
        <v/>
      </c>
      <c r="AZ108" s="36"/>
      <c r="BA108" s="36"/>
      <c r="BB108" s="16" t="str">
        <f>IF(Table_Styles[[#This Row],[BR]]&lt;&gt;"",Table_Styles[[#This Row],[BR]],IF(Table_Styles[[#This Row],[BR Default]]&lt;&gt;"",Table_Styles[[#This Row],[BR Default]],""))</f>
        <v/>
      </c>
      <c r="BC108" s="36"/>
      <c r="BD108" s="36"/>
      <c r="BE108" s="16" t="str">
        <f>IF(Table_Styles[[#This Row],[BB]]&lt;&gt;"",Table_Styles[[#This Row],[BB]],IF(Table_Styles[[#This Row],[BB Default]]&lt;&gt;"",Table_Styles[[#This Row],[BB Default]],""))</f>
        <v/>
      </c>
      <c r="BF108" s="36"/>
      <c r="BG108" s="36"/>
      <c r="BH108" s="16" t="str">
        <f>IF(Table_Styles[[#This Row],[BL]]&lt;&gt;"",Table_Styles[[#This Row],[BL]],IF(Table_Styles[[#This Row],[BL Default]]&lt;&gt;"",Table_Styles[[#This Row],[BL Default]],""))</f>
        <v/>
      </c>
      <c r="BI108" s="36"/>
      <c r="BJ108" s="36"/>
      <c r="BK108" s="16" t="str">
        <f>IF(Table_Styles[[#This Row],[Width]]&lt;&gt;"",Table_Styles[[#This Row],[Width]],IF(Table_Styles[[#This Row],[Width Default]]&lt;&gt;"",Table_Styles[[#This Row],[Width Default]],""))</f>
        <v/>
      </c>
      <c r="BL108" s="36"/>
      <c r="BM108" s="36"/>
      <c r="BN108" s="16" t="str">
        <f>IF(Table_Styles[[#This Row],[Height]]&lt;&gt;"",Table_Styles[[#This Row],[Height]],IF(Table_Styles[[#This Row],[Height Default]]&lt;&gt;"",Table_Styles[[#This Row],[Height Default]],""))</f>
        <v/>
      </c>
      <c r="BO108" s="16"/>
      <c r="BP108" s="16"/>
      <c r="BQ108" s="16" t="str">
        <f>IF(Table_Styles[[#This Row],[Top]]&lt;&gt;"",Table_Styles[[#This Row],[Top]],IF(Table_Styles[[#This Row],[Top Default]]&lt;&gt;"",Table_Styles[[#This Row],[Top Default]],""))</f>
        <v/>
      </c>
      <c r="BR108" s="16"/>
      <c r="BS108" s="16"/>
      <c r="BT108" s="16" t="str">
        <f>IF(Table_Styles[[#This Row],[Right]]&lt;&gt;"",Table_Styles[[#This Row],[Right]],IF(Table_Styles[[#This Row],[Right Default]]&lt;&gt;"",Table_Styles[[#This Row],[Right Default]],""))</f>
        <v/>
      </c>
      <c r="BU108" s="16"/>
      <c r="BV108" s="16"/>
      <c r="BW108" s="16" t="str">
        <f>IF(Table_Styles[[#This Row],[Bottom]]&lt;&gt;"",Table_Styles[[#This Row],[Bottom]],IF(Table_Styles[[#This Row],[Bottom Default]]&lt;&gt;"",Table_Styles[[#This Row],[Bottom Default]],""))</f>
        <v/>
      </c>
      <c r="BX108" s="16"/>
      <c r="BY108" s="16"/>
      <c r="BZ108" s="16" t="str">
        <f>IF(Table_Styles[[#This Row],[Left]]&lt;&gt;"",Table_Styles[[#This Row],[Left]],IF(Table_Styles[[#This Row],[Left Default]]&lt;&gt;"",Table_Styles[[#This Row],[Left Default]],""))</f>
        <v/>
      </c>
      <c r="CA108" s="36"/>
      <c r="CB108" s="18" t="str">
        <f>IF(AND(Table_Styles[[#This Row],[Selector]]&lt;&gt;"",Table_Styles[[#This Row],[Font Family Used]]&lt;&gt;"",Table_Styles[[#This Row],[Font Weight Used]]&lt;&gt;""),Table_Styles[[#This Row],[Font Family Used]]&amp;" "&amp;Table_Styles[[#This Row],[Font Weight Used]],"")</f>
        <v/>
      </c>
      <c r="CC108" s="18" t="str">
        <f ca="1">IF(AND(Table_Styles[[#This Row],[Selector]],COUNTIF(OFFSET(CC:CC,0,0,ROW()-1,1),"="&amp;Table_Styles[[#This Row],[Font]])=0),Table_Styles[[#This Row],[Font]],"")</f>
        <v/>
      </c>
      <c r="CD108" s="18" t="str">
        <f ca="1">IF(Table_Styles[[#This Row],[Unique Font]]&lt;&gt;"",
"{""fontFamily"":"""&amp;Table_Styles[[#This Row],[Font Family Used]]&amp;""",""fontWeight"":"&amp;Table_Styles[[#This Row],[Font Weight Used]]&amp;"}","")</f>
        <v/>
      </c>
      <c r="CE10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#FFFFFF;background: #d6272b;padding-right: 8px;padding-left: 8px</v>
      </c>
      <c r="CF108" s="18" t="str">
        <f>IF(AND(Table_Styles[[#This Row],[Selector]]&lt;&gt;"", Table_Styles[[#This Row],[Config Properties]]&lt;&gt;""),
Table_Styles[[#This Row],[Selector]]&amp;" { "&amp;Table_Styles[[#This Row],[Config Properties]]&amp;" }","")</f>
        <v>#sidebar buttons-field label.btn.selected { color: #FFFFFF;background: #d6272b;padding-right: 8px;padding-left: 8px }</v>
      </c>
      <c r="CG108" s="18" t="str">
        <f xml:space="preserve">
SUBSTITUTE(SUBSTITUTE(SUBSTITUTE(SUBSTITUTE(SUBSTITUTE(SUBSTITUTE(SUBSTITUTE(SUBSTITUTE(Table_Styles[[#This Row],[Config]],
" {","{"),
"{ ","{"),
" }","}"),
"} ","}"),
" ,",","),
", ",","),
" :",":"),
": ",":")</f>
        <v>#sidebar buttons-field label.btn.selected{color:#FFFFFF;background:#d6272b;padding-right:8px;padding-left:8px}</v>
      </c>
    </row>
    <row r="109" spans="2:85" ht="21.75" thickBot="1">
      <c r="B109" s="56" t="s">
        <v>867</v>
      </c>
      <c r="C109" s="56"/>
      <c r="D109" s="64"/>
      <c r="E109" s="64"/>
      <c r="F109" s="56" t="str">
        <f>IF(Table_Styles[[#This Row],[Font Family]]&lt;&gt;"",Table_Styles[[#This Row],[Font Family]],IF(Table_Styles[[#This Row],[Font Family Default]]&lt;&gt;"",Table_Styles[[#This Row],[Font Family Default]],""))</f>
        <v/>
      </c>
      <c r="G109" s="64"/>
      <c r="H109" s="64"/>
      <c r="I109" s="56" t="str">
        <f>IF(Table_Styles[[#This Row],[Font Size]]&lt;&gt;"",Table_Styles[[#This Row],[Font Size]],IF(Table_Styles[[#This Row],[Font Size Default]]&lt;&gt;"",Table_Styles[[#This Row],[Font Size Default]],""))</f>
        <v/>
      </c>
      <c r="J109" s="64"/>
      <c r="K109" s="64"/>
      <c r="L109" s="56" t="str">
        <f>IF(Table_Styles[[#This Row],[Font Weight]]&lt;&gt;"",Table_Styles[[#This Row],[Font Weight]],IF(Table_Styles[[#This Row],[Font Weight Default]]&lt;&gt;"",Table_Styles[[#This Row],[Font Weight Default]],""))</f>
        <v/>
      </c>
      <c r="M109" s="64"/>
      <c r="N109" s="64"/>
      <c r="O109" s="56" t="str">
        <f>IF(Table_Styles[[#This Row],[Colour]]&lt;&gt;"",Table_Styles[[#This Row],[Colour]],IF(Table_Styles[[#This Row],[Colour Default]]&lt;&gt;"",Table_Styles[[#This Row],[Colour Default]],""))</f>
        <v/>
      </c>
      <c r="P109" s="64"/>
      <c r="Q109" s="64"/>
      <c r="R109" s="56" t="str">
        <f>IF(Table_Styles[[#This Row],[Background]]&lt;&gt;"",Table_Styles[[#This Row],[Background]],IF(Table_Styles[[#This Row],[Background Default]]&lt;&gt;"",Table_Styles[[#This Row],[Background Default]],""))</f>
        <v/>
      </c>
      <c r="S109" s="64"/>
      <c r="T109" s="64"/>
      <c r="U109" s="56" t="str">
        <f>IF(Table_Styles[[#This Row],[Border]]&lt;&gt;"",Table_Styles[[#This Row],[Border]],IF(Table_Styles[[#This Row],[Border Default]]&lt;&gt;"",Table_Styles[[#This Row],[Border Default]],""))</f>
        <v/>
      </c>
      <c r="V109" s="64"/>
      <c r="W109" s="64"/>
      <c r="X109" s="56" t="str">
        <f>IF(Table_Styles[[#This Row],[Border Radius]]&lt;&gt;"",Table_Styles[[#This Row],[Border Radius]],IF(Table_Styles[[#This Row],[Border Radius Default]]&lt;&gt;"",Table_Styles[[#This Row],[Border Radius Default]],""))</f>
        <v/>
      </c>
      <c r="Y109" s="64"/>
      <c r="Z109" s="64"/>
      <c r="AA109" s="56" t="str">
        <f>IF(Table_Styles[[#This Row],[MT]]&lt;&gt;"",Table_Styles[[#This Row],[MT]],IF(Table_Styles[[#This Row],[MT Default]]&lt;&gt;"",Table_Styles[[#This Row],[MT Default]],""))</f>
        <v/>
      </c>
      <c r="AB109" s="64"/>
      <c r="AC109" s="64"/>
      <c r="AD109" s="56" t="str">
        <f>IF(Table_Styles[[#This Row],[MR]]&lt;&gt;"",Table_Styles[[#This Row],[MR]],IF(Table_Styles[[#This Row],[MR Default]]&lt;&gt;"",Table_Styles[[#This Row],[MR Default]],""))</f>
        <v/>
      </c>
      <c r="AE109" s="64"/>
      <c r="AF109" s="64"/>
      <c r="AG109" s="56" t="str">
        <f>IF(Table_Styles[[#This Row],[MB]]&lt;&gt;"",Table_Styles[[#This Row],[MB]],IF(Table_Styles[[#This Row],[MB Default]]&lt;&gt;"",Table_Styles[[#This Row],[MB Default]],""))</f>
        <v/>
      </c>
      <c r="AH109" s="64"/>
      <c r="AI109" s="64"/>
      <c r="AJ109" s="56" t="str">
        <f>IF(Table_Styles[[#This Row],[ML]]&lt;&gt;"",Table_Styles[[#This Row],[ML]],IF(Table_Styles[[#This Row],[ML Default]]&lt;&gt;"",Table_Styles[[#This Row],[ML Default]],""))</f>
        <v/>
      </c>
      <c r="AK109" s="64"/>
      <c r="AL109" s="64"/>
      <c r="AM109" s="56" t="str">
        <f>IF(Table_Styles[[#This Row],[PT]]&lt;&gt;"",Table_Styles[[#This Row],[PT]],IF(Table_Styles[[#This Row],[PT Default]]&lt;&gt;"",Table_Styles[[#This Row],[PT Default]],""))</f>
        <v/>
      </c>
      <c r="AN109" s="64"/>
      <c r="AO109" s="64"/>
      <c r="AP109" s="56" t="str">
        <f>IF(Table_Styles[[#This Row],[PR]]&lt;&gt;"",Table_Styles[[#This Row],[PR]],IF(Table_Styles[[#This Row],[PR Default]]&lt;&gt;"",Table_Styles[[#This Row],[PR Default]],""))</f>
        <v/>
      </c>
      <c r="AQ109" s="64"/>
      <c r="AR109" s="64"/>
      <c r="AS109" s="56" t="str">
        <f>IF(Table_Styles[[#This Row],[PB]]&lt;&gt;"",Table_Styles[[#This Row],[PB]],IF(Table_Styles[[#This Row],[PB Default]]&lt;&gt;"",Table_Styles[[#This Row],[PB Default]],""))</f>
        <v/>
      </c>
      <c r="AT109" s="64"/>
      <c r="AU109" s="64"/>
      <c r="AV109" s="56" t="str">
        <f>IF(Table_Styles[[#This Row],[PL]]&lt;&gt;"",Table_Styles[[#This Row],[PL]],IF(Table_Styles[[#This Row],[PL Default]]&lt;&gt;"",Table_Styles[[#This Row],[PL Default]],""))</f>
        <v/>
      </c>
      <c r="AW109" s="64"/>
      <c r="AX109" s="64"/>
      <c r="AY109" s="56" t="str">
        <f>IF(Table_Styles[[#This Row],[BT]]&lt;&gt;"",Table_Styles[[#This Row],[BT]],IF(Table_Styles[[#This Row],[BT Default]]&lt;&gt;"",Table_Styles[[#This Row],[BT Default]],""))</f>
        <v/>
      </c>
      <c r="AZ109" s="64"/>
      <c r="BA109" s="64"/>
      <c r="BB109" s="56" t="str">
        <f>IF(Table_Styles[[#This Row],[BR]]&lt;&gt;"",Table_Styles[[#This Row],[BR]],IF(Table_Styles[[#This Row],[BR Default]]&lt;&gt;"",Table_Styles[[#This Row],[BR Default]],""))</f>
        <v/>
      </c>
      <c r="BC109" s="64"/>
      <c r="BD109" s="64"/>
      <c r="BE109" s="56" t="str">
        <f>IF(Table_Styles[[#This Row],[BB]]&lt;&gt;"",Table_Styles[[#This Row],[BB]],IF(Table_Styles[[#This Row],[BB Default]]&lt;&gt;"",Table_Styles[[#This Row],[BB Default]],""))</f>
        <v/>
      </c>
      <c r="BF109" s="64"/>
      <c r="BG109" s="64"/>
      <c r="BH109" s="56" t="str">
        <f>IF(Table_Styles[[#This Row],[BL]]&lt;&gt;"",Table_Styles[[#This Row],[BL]],IF(Table_Styles[[#This Row],[BL Default]]&lt;&gt;"",Table_Styles[[#This Row],[BL Default]],""))</f>
        <v/>
      </c>
      <c r="BI109" s="64"/>
      <c r="BJ109" s="64"/>
      <c r="BK109" s="56" t="str">
        <f>IF(Table_Styles[[#This Row],[Width]]&lt;&gt;"",Table_Styles[[#This Row],[Width]],IF(Table_Styles[[#This Row],[Width Default]]&lt;&gt;"",Table_Styles[[#This Row],[Width Default]],""))</f>
        <v/>
      </c>
      <c r="BL109" s="64"/>
      <c r="BM109" s="64"/>
      <c r="BN109" s="56" t="str">
        <f>IF(Table_Styles[[#This Row],[Height]]&lt;&gt;"",Table_Styles[[#This Row],[Height]],IF(Table_Styles[[#This Row],[Height Default]]&lt;&gt;"",Table_Styles[[#This Row],[Height Default]],""))</f>
        <v/>
      </c>
      <c r="BO109" s="56"/>
      <c r="BP109" s="56"/>
      <c r="BQ109" s="56" t="str">
        <f>IF(Table_Styles[[#This Row],[Top]]&lt;&gt;"",Table_Styles[[#This Row],[Top]],IF(Table_Styles[[#This Row],[Top Default]]&lt;&gt;"",Table_Styles[[#This Row],[Top Default]],""))</f>
        <v/>
      </c>
      <c r="BR109" s="56"/>
      <c r="BS109" s="56"/>
      <c r="BT109" s="56" t="str">
        <f>IF(Table_Styles[[#This Row],[Right]]&lt;&gt;"",Table_Styles[[#This Row],[Right]],IF(Table_Styles[[#This Row],[Right Default]]&lt;&gt;"",Table_Styles[[#This Row],[Right Default]],""))</f>
        <v/>
      </c>
      <c r="BU109" s="56"/>
      <c r="BV109" s="56"/>
      <c r="BW109" s="56" t="str">
        <f>IF(Table_Styles[[#This Row],[Bottom]]&lt;&gt;"",Table_Styles[[#This Row],[Bottom]],IF(Table_Styles[[#This Row],[Bottom Default]]&lt;&gt;"",Table_Styles[[#This Row],[Bottom Default]],""))</f>
        <v/>
      </c>
      <c r="BX109" s="56"/>
      <c r="BY109" s="56"/>
      <c r="BZ109" s="56" t="str">
        <f>IF(Table_Styles[[#This Row],[Left]]&lt;&gt;"",Table_Styles[[#This Row],[Left]],IF(Table_Styles[[#This Row],[Left Default]]&lt;&gt;"",Table_Styles[[#This Row],[Left Default]],""))</f>
        <v/>
      </c>
      <c r="CA109" s="64"/>
      <c r="CB109" s="56" t="str">
        <f>IF(AND(Table_Styles[[#This Row],[Selector]]&lt;&gt;"",Table_Styles[[#This Row],[Font Family Used]]&lt;&gt;"",Table_Styles[[#This Row],[Font Weight Used]]&lt;&gt;""),Table_Styles[[#This Row],[Font Family Used]]&amp;" "&amp;Table_Styles[[#This Row],[Font Weight Used]],"")</f>
        <v/>
      </c>
      <c r="CC109" s="56" t="str">
        <f ca="1">IF(AND(Table_Styles[[#This Row],[Selector]],COUNTIF(OFFSET(CC:CC,0,0,ROW()-1,1),"="&amp;Table_Styles[[#This Row],[Font]])=0),Table_Styles[[#This Row],[Font]],"")</f>
        <v/>
      </c>
      <c r="CD109" s="56" t="str">
        <f ca="1">IF(Table_Styles[[#This Row],[Unique Font]]&lt;&gt;"",
"{""fontFamily"":"""&amp;Table_Styles[[#This Row],[Font Family Used]]&amp;""",""fontWeight"":"&amp;Table_Styles[[#This Row],[Font Weight Used]]&amp;"}","")</f>
        <v/>
      </c>
      <c r="CE109"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09" s="56" t="str">
        <f>IF(AND(Table_Styles[[#This Row],[Selector]]&lt;&gt;"", Table_Styles[[#This Row],[Config Properties]]&lt;&gt;""),
Table_Styles[[#This Row],[Selector]]&amp;" { "&amp;Table_Styles[[#This Row],[Config Properties]]&amp;" }","")</f>
        <v/>
      </c>
      <c r="CG109" s="56" t="str">
        <f xml:space="preserve">
SUBSTITUTE(SUBSTITUTE(SUBSTITUTE(SUBSTITUTE(SUBSTITUTE(SUBSTITUTE(SUBSTITUTE(SUBSTITUTE(Table_Styles[[#This Row],[Config]],
" {","{"),
"{ ","{"),
" }","}"),
"} ","}"),
" ,",","),
", ",","),
" :",":"),
": ",":")</f>
        <v/>
      </c>
    </row>
    <row r="110" spans="2:85" ht="21" customHeight="1">
      <c r="B110" s="39" t="s">
        <v>868</v>
      </c>
      <c r="C110" s="39" t="s">
        <v>869</v>
      </c>
      <c r="D110" s="36"/>
      <c r="E110" s="36"/>
      <c r="F110" s="16" t="str">
        <f>IF(Table_Styles[[#This Row],[Font Family]]&lt;&gt;"",Table_Styles[[#This Row],[Font Family]],IF(Table_Styles[[#This Row],[Font Family Default]]&lt;&gt;"",Table_Styles[[#This Row],[Font Family Default]],""))</f>
        <v/>
      </c>
      <c r="G110" s="36"/>
      <c r="H110" s="36"/>
      <c r="I110" s="16" t="str">
        <f>IF(Table_Styles[[#This Row],[Font Size]]&lt;&gt;"",Table_Styles[[#This Row],[Font Size]],IF(Table_Styles[[#This Row],[Font Size Default]]&lt;&gt;"",Table_Styles[[#This Row],[Font Size Default]],""))</f>
        <v/>
      </c>
      <c r="J110" s="36"/>
      <c r="K110" s="36"/>
      <c r="L110" s="16" t="str">
        <f>IF(Table_Styles[[#This Row],[Font Weight]]&lt;&gt;"",Table_Styles[[#This Row],[Font Weight]],IF(Table_Styles[[#This Row],[Font Weight Default]]&lt;&gt;"",Table_Styles[[#This Row],[Font Weight Default]],""))</f>
        <v/>
      </c>
      <c r="M110" s="36"/>
      <c r="N110" s="36"/>
      <c r="O110" s="16" t="str">
        <f>IF(Table_Styles[[#This Row],[Colour]]&lt;&gt;"",Table_Styles[[#This Row],[Colour]],IF(Table_Styles[[#This Row],[Colour Default]]&lt;&gt;"",Table_Styles[[#This Row],[Colour Default]],""))</f>
        <v/>
      </c>
      <c r="P110" s="36"/>
      <c r="Q110" s="36"/>
      <c r="R110" s="16" t="str">
        <f>IF(Table_Styles[[#This Row],[Background]]&lt;&gt;"",Table_Styles[[#This Row],[Background]],IF(Table_Styles[[#This Row],[Background Default]]&lt;&gt;"",Table_Styles[[#This Row],[Background Default]],""))</f>
        <v/>
      </c>
      <c r="S110" s="36"/>
      <c r="T110" s="36"/>
      <c r="U110" s="16" t="str">
        <f>IF(Table_Styles[[#This Row],[Border]]&lt;&gt;"",Table_Styles[[#This Row],[Border]],IF(Table_Styles[[#This Row],[Border Default]]&lt;&gt;"",Table_Styles[[#This Row],[Border Default]],""))</f>
        <v/>
      </c>
      <c r="V110" s="36"/>
      <c r="W110" s="36"/>
      <c r="X110" s="16" t="str">
        <f>IF(Table_Styles[[#This Row],[Border Radius]]&lt;&gt;"",Table_Styles[[#This Row],[Border Radius]],IF(Table_Styles[[#This Row],[Border Radius Default]]&lt;&gt;"",Table_Styles[[#This Row],[Border Radius Default]],""))</f>
        <v/>
      </c>
      <c r="Y110" s="36"/>
      <c r="Z110" s="93" t="s">
        <v>664</v>
      </c>
      <c r="AA110" s="16" t="str">
        <f>IF(Table_Styles[[#This Row],[MT]]&lt;&gt;"",Table_Styles[[#This Row],[MT]],IF(Table_Styles[[#This Row],[MT Default]]&lt;&gt;"",Table_Styles[[#This Row],[MT Default]],""))</f>
        <v>15px</v>
      </c>
      <c r="AB110" s="36"/>
      <c r="AC110" s="36"/>
      <c r="AD110" s="16" t="str">
        <f>IF(Table_Styles[[#This Row],[MR]]&lt;&gt;"",Table_Styles[[#This Row],[MR]],IF(Table_Styles[[#This Row],[MR Default]]&lt;&gt;"",Table_Styles[[#This Row],[MR Default]],""))</f>
        <v/>
      </c>
      <c r="AE110" s="36"/>
      <c r="AF110" s="36"/>
      <c r="AG110" s="16" t="str">
        <f>IF(Table_Styles[[#This Row],[MB]]&lt;&gt;"",Table_Styles[[#This Row],[MB]],IF(Table_Styles[[#This Row],[MB Default]]&lt;&gt;"",Table_Styles[[#This Row],[MB Default]],""))</f>
        <v/>
      </c>
      <c r="AH110" s="36"/>
      <c r="AI110" s="36"/>
      <c r="AJ110" s="16" t="str">
        <f>IF(Table_Styles[[#This Row],[ML]]&lt;&gt;"",Table_Styles[[#This Row],[ML]],IF(Table_Styles[[#This Row],[ML Default]]&lt;&gt;"",Table_Styles[[#This Row],[ML Default]],""))</f>
        <v/>
      </c>
      <c r="AK110" s="36"/>
      <c r="AL110" s="36"/>
      <c r="AM110" s="16" t="str">
        <f>IF(Table_Styles[[#This Row],[PT]]&lt;&gt;"",Table_Styles[[#This Row],[PT]],IF(Table_Styles[[#This Row],[PT Default]]&lt;&gt;"",Table_Styles[[#This Row],[PT Default]],""))</f>
        <v/>
      </c>
      <c r="AN110" s="36"/>
      <c r="AO110" s="36"/>
      <c r="AP110" s="16" t="str">
        <f>IF(Table_Styles[[#This Row],[PR]]&lt;&gt;"",Table_Styles[[#This Row],[PR]],IF(Table_Styles[[#This Row],[PR Default]]&lt;&gt;"",Table_Styles[[#This Row],[PR Default]],""))</f>
        <v/>
      </c>
      <c r="AQ110" s="36"/>
      <c r="AR110" s="36"/>
      <c r="AS110" s="16" t="str">
        <f>IF(Table_Styles[[#This Row],[PB]]&lt;&gt;"",Table_Styles[[#This Row],[PB]],IF(Table_Styles[[#This Row],[PB Default]]&lt;&gt;"",Table_Styles[[#This Row],[PB Default]],""))</f>
        <v/>
      </c>
      <c r="AT110" s="36"/>
      <c r="AU110" s="36"/>
      <c r="AV110" s="16" t="str">
        <f>IF(Table_Styles[[#This Row],[PL]]&lt;&gt;"",Table_Styles[[#This Row],[PL]],IF(Table_Styles[[#This Row],[PL Default]]&lt;&gt;"",Table_Styles[[#This Row],[PL Default]],""))</f>
        <v/>
      </c>
      <c r="AW110" s="36"/>
      <c r="AX110" s="36"/>
      <c r="AY110" s="16" t="str">
        <f>IF(Table_Styles[[#This Row],[BT]]&lt;&gt;"",Table_Styles[[#This Row],[BT]],IF(Table_Styles[[#This Row],[BT Default]]&lt;&gt;"",Table_Styles[[#This Row],[BT Default]],""))</f>
        <v/>
      </c>
      <c r="AZ110" s="36"/>
      <c r="BA110" s="36"/>
      <c r="BB110" s="16" t="str">
        <f>IF(Table_Styles[[#This Row],[BR]]&lt;&gt;"",Table_Styles[[#This Row],[BR]],IF(Table_Styles[[#This Row],[BR Default]]&lt;&gt;"",Table_Styles[[#This Row],[BR Default]],""))</f>
        <v/>
      </c>
      <c r="BC110" s="36"/>
      <c r="BD110" s="36"/>
      <c r="BE110" s="16" t="str">
        <f>IF(Table_Styles[[#This Row],[BB]]&lt;&gt;"",Table_Styles[[#This Row],[BB]],IF(Table_Styles[[#This Row],[BB Default]]&lt;&gt;"",Table_Styles[[#This Row],[BB Default]],""))</f>
        <v/>
      </c>
      <c r="BF110" s="36"/>
      <c r="BG110" s="36"/>
      <c r="BH110" s="16" t="str">
        <f>IF(Table_Styles[[#This Row],[BL]]&lt;&gt;"",Table_Styles[[#This Row],[BL]],IF(Table_Styles[[#This Row],[BL Default]]&lt;&gt;"",Table_Styles[[#This Row],[BL Default]],""))</f>
        <v/>
      </c>
      <c r="BI110" s="36"/>
      <c r="BJ110" s="36"/>
      <c r="BK110" s="16" t="str">
        <f>IF(Table_Styles[[#This Row],[Width]]&lt;&gt;"",Table_Styles[[#This Row],[Width]],IF(Table_Styles[[#This Row],[Width Default]]&lt;&gt;"",Table_Styles[[#This Row],[Width Default]],""))</f>
        <v/>
      </c>
      <c r="BL110" s="36"/>
      <c r="BM110" s="36"/>
      <c r="BN110" s="16" t="str">
        <f>IF(Table_Styles[[#This Row],[Height]]&lt;&gt;"",Table_Styles[[#This Row],[Height]],IF(Table_Styles[[#This Row],[Height Default]]&lt;&gt;"",Table_Styles[[#This Row],[Height Default]],""))</f>
        <v/>
      </c>
      <c r="BO110" s="16"/>
      <c r="BP110" s="16"/>
      <c r="BQ110" s="16" t="str">
        <f>IF(Table_Styles[[#This Row],[Top]]&lt;&gt;"",Table_Styles[[#This Row],[Top]],IF(Table_Styles[[#This Row],[Top Default]]&lt;&gt;"",Table_Styles[[#This Row],[Top Default]],""))</f>
        <v/>
      </c>
      <c r="BR110" s="16"/>
      <c r="BS110" s="16"/>
      <c r="BT110" s="16" t="str">
        <f>IF(Table_Styles[[#This Row],[Right]]&lt;&gt;"",Table_Styles[[#This Row],[Right]],IF(Table_Styles[[#This Row],[Right Default]]&lt;&gt;"",Table_Styles[[#This Row],[Right Default]],""))</f>
        <v/>
      </c>
      <c r="BU110" s="16"/>
      <c r="BV110" s="16"/>
      <c r="BW110" s="16" t="str">
        <f>IF(Table_Styles[[#This Row],[Bottom]]&lt;&gt;"",Table_Styles[[#This Row],[Bottom]],IF(Table_Styles[[#This Row],[Bottom Default]]&lt;&gt;"",Table_Styles[[#This Row],[Bottom Default]],""))</f>
        <v/>
      </c>
      <c r="BX110" s="16"/>
      <c r="BY110" s="16"/>
      <c r="BZ110" s="16" t="str">
        <f>IF(Table_Styles[[#This Row],[Left]]&lt;&gt;"",Table_Styles[[#This Row],[Left]],IF(Table_Styles[[#This Row],[Left Default]]&lt;&gt;"",Table_Styles[[#This Row],[Left Default]],""))</f>
        <v/>
      </c>
      <c r="CA110" s="36"/>
      <c r="CB110" s="18" t="str">
        <f>IF(AND(Table_Styles[[#This Row],[Selector]]&lt;&gt;"",Table_Styles[[#This Row],[Font Family Used]]&lt;&gt;"",Table_Styles[[#This Row],[Font Weight Used]]&lt;&gt;""),Table_Styles[[#This Row],[Font Family Used]]&amp;" "&amp;Table_Styles[[#This Row],[Font Weight Used]],"")</f>
        <v/>
      </c>
      <c r="CC110" s="18" t="str">
        <f ca="1">IF(AND(Table_Styles[[#This Row],[Selector]],COUNTIF(OFFSET(CC:CC,0,0,ROW()-1,1),"="&amp;Table_Styles[[#This Row],[Font]])=0),Table_Styles[[#This Row],[Font]],"")</f>
        <v/>
      </c>
      <c r="CD110" s="18" t="str">
        <f ca="1">IF(Table_Styles[[#This Row],[Unique Font]]&lt;&gt;"",
"{""fontFamily"":"""&amp;Table_Styles[[#This Row],[Font Family Used]]&amp;""",""fontWeight"":"&amp;Table_Styles[[#This Row],[Font Weight Used]]&amp;"}","")</f>
        <v/>
      </c>
      <c r="CE11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15px</v>
      </c>
      <c r="CF110" s="18" t="str">
        <f>IF(AND(Table_Styles[[#This Row],[Selector]]&lt;&gt;"", Table_Styles[[#This Row],[Config Properties]]&lt;&gt;""),
Table_Styles[[#This Row],[Selector]]&amp;" { "&amp;Table_Styles[[#This Row],[Config Properties]]&amp;" }","")</f>
        <v>#sidebar .body .summary { margin-top: 15px }</v>
      </c>
      <c r="CG110" s="18" t="str">
        <f xml:space="preserve">
SUBSTITUTE(SUBSTITUTE(SUBSTITUTE(SUBSTITUTE(SUBSTITUTE(SUBSTITUTE(SUBSTITUTE(SUBSTITUTE(Table_Styles[[#This Row],[Config]],
" {","{"),
"{ ","{"),
" }","}"),
"} ","}"),
" ,",","),
", ",","),
" :",":"),
": ",":")</f>
        <v>#sidebar .body .summary{margin-top:15px}</v>
      </c>
    </row>
    <row r="111" spans="2:85" ht="21" customHeight="1">
      <c r="B111" s="18" t="s">
        <v>41</v>
      </c>
      <c r="C111" s="39" t="s">
        <v>870</v>
      </c>
      <c r="D111" s="36"/>
      <c r="E111" s="36" t="str">
        <f>Settings_Styling_Font_Labels</f>
        <v>Nunito</v>
      </c>
      <c r="F111" s="16" t="str">
        <f>IF(Table_Styles[[#This Row],[Font Family]]&lt;&gt;"",Table_Styles[[#This Row],[Font Family]],IF(Table_Styles[[#This Row],[Font Family Default]]&lt;&gt;"",Table_Styles[[#This Row],[Font Family Default]],""))</f>
        <v>Nunito</v>
      </c>
      <c r="G111" s="36"/>
      <c r="H111" s="93" t="s">
        <v>664</v>
      </c>
      <c r="I111" s="16" t="str">
        <f>IF(Table_Styles[[#This Row],[Font Size]]&lt;&gt;"",Table_Styles[[#This Row],[Font Size]],IF(Table_Styles[[#This Row],[Font Size Default]]&lt;&gt;"",Table_Styles[[#This Row],[Font Size Default]],""))</f>
        <v>15px</v>
      </c>
      <c r="J111" s="36"/>
      <c r="K111" s="36">
        <f>Settings_Styling_Font_Weight_Labels</f>
        <v>700</v>
      </c>
      <c r="L111" s="16">
        <f>IF(Table_Styles[[#This Row],[Font Weight]]&lt;&gt;"",Table_Styles[[#This Row],[Font Weight]],IF(Table_Styles[[#This Row],[Font Weight Default]]&lt;&gt;"",Table_Styles[[#This Row],[Font Weight Default]],""))</f>
        <v>700</v>
      </c>
      <c r="M111" s="16"/>
      <c r="N111" s="31" t="str">
        <f>Colour_Foreground_1</f>
        <v>#1d1c1c</v>
      </c>
      <c r="O111" s="16" t="str">
        <f>IF(Table_Styles[[#This Row],[Colour]]&lt;&gt;"",Table_Styles[[#This Row],[Colour]],IF(Table_Styles[[#This Row],[Colour Default]]&lt;&gt;"",Table_Styles[[#This Row],[Colour Default]],""))</f>
        <v>#1d1c1c</v>
      </c>
      <c r="P111" s="36"/>
      <c r="Q111" s="36"/>
      <c r="R111" s="16" t="str">
        <f>IF(Table_Styles[[#This Row],[Background]]&lt;&gt;"",Table_Styles[[#This Row],[Background]],IF(Table_Styles[[#This Row],[Background Default]]&lt;&gt;"",Table_Styles[[#This Row],[Background Default]],""))</f>
        <v/>
      </c>
      <c r="S111" s="36"/>
      <c r="T111" s="36"/>
      <c r="U111" s="16" t="str">
        <f>IF(Table_Styles[[#This Row],[Border]]&lt;&gt;"",Table_Styles[[#This Row],[Border]],IF(Table_Styles[[#This Row],[Border Default]]&lt;&gt;"",Table_Styles[[#This Row],[Border Default]],""))</f>
        <v/>
      </c>
      <c r="V111" s="36"/>
      <c r="W111" s="36"/>
      <c r="X111" s="16" t="str">
        <f>IF(Table_Styles[[#This Row],[Border Radius]]&lt;&gt;"",Table_Styles[[#This Row],[Border Radius]],IF(Table_Styles[[#This Row],[Border Radius Default]]&lt;&gt;"",Table_Styles[[#This Row],[Border Radius Default]],""))</f>
        <v/>
      </c>
      <c r="Y111" s="36"/>
      <c r="Z111" s="36">
        <v>0</v>
      </c>
      <c r="AA111" s="16">
        <f>IF(Table_Styles[[#This Row],[MT]]&lt;&gt;"",Table_Styles[[#This Row],[MT]],IF(Table_Styles[[#This Row],[MT Default]]&lt;&gt;"",Table_Styles[[#This Row],[MT Default]],""))</f>
        <v>0</v>
      </c>
      <c r="AB111" s="36"/>
      <c r="AC111" s="36"/>
      <c r="AD111" s="16" t="str">
        <f>IF(Table_Styles[[#This Row],[MR]]&lt;&gt;"",Table_Styles[[#This Row],[MR]],IF(Table_Styles[[#This Row],[MR Default]]&lt;&gt;"",Table_Styles[[#This Row],[MR Default]],""))</f>
        <v/>
      </c>
      <c r="AE111" s="36"/>
      <c r="AF111" s="93" t="s">
        <v>689</v>
      </c>
      <c r="AG111" s="16" t="str">
        <f>IF(Table_Styles[[#This Row],[MB]]&lt;&gt;"",Table_Styles[[#This Row],[MB]],IF(Table_Styles[[#This Row],[MB Default]]&lt;&gt;"",Table_Styles[[#This Row],[MB Default]],""))</f>
        <v>10px</v>
      </c>
      <c r="AH111" s="36"/>
      <c r="AI111" s="36"/>
      <c r="AJ111" s="16" t="str">
        <f>IF(Table_Styles[[#This Row],[ML]]&lt;&gt;"",Table_Styles[[#This Row],[ML]],IF(Table_Styles[[#This Row],[ML Default]]&lt;&gt;"",Table_Styles[[#This Row],[ML Default]],""))</f>
        <v/>
      </c>
      <c r="AK111" s="36"/>
      <c r="AL111" s="36"/>
      <c r="AM111" s="16" t="str">
        <f>IF(Table_Styles[[#This Row],[PT]]&lt;&gt;"",Table_Styles[[#This Row],[PT]],IF(Table_Styles[[#This Row],[PT Default]]&lt;&gt;"",Table_Styles[[#This Row],[PT Default]],""))</f>
        <v/>
      </c>
      <c r="AN111" s="36"/>
      <c r="AO111" s="36"/>
      <c r="AP111" s="16" t="str">
        <f>IF(Table_Styles[[#This Row],[PR]]&lt;&gt;"",Table_Styles[[#This Row],[PR]],IF(Table_Styles[[#This Row],[PR Default]]&lt;&gt;"",Table_Styles[[#This Row],[PR Default]],""))</f>
        <v/>
      </c>
      <c r="AQ111" s="36"/>
      <c r="AR111" s="36"/>
      <c r="AS111" s="16" t="str">
        <f>IF(Table_Styles[[#This Row],[PB]]&lt;&gt;"",Table_Styles[[#This Row],[PB]],IF(Table_Styles[[#This Row],[PB Default]]&lt;&gt;"",Table_Styles[[#This Row],[PB Default]],""))</f>
        <v/>
      </c>
      <c r="AT111" s="36"/>
      <c r="AU111" s="36"/>
      <c r="AV111" s="16" t="str">
        <f>IF(Table_Styles[[#This Row],[PL]]&lt;&gt;"",Table_Styles[[#This Row],[PL]],IF(Table_Styles[[#This Row],[PL Default]]&lt;&gt;"",Table_Styles[[#This Row],[PL Default]],""))</f>
        <v/>
      </c>
      <c r="AW111" s="36"/>
      <c r="AX111" s="36"/>
      <c r="AY111" s="16" t="str">
        <f>IF(Table_Styles[[#This Row],[BT]]&lt;&gt;"",Table_Styles[[#This Row],[BT]],IF(Table_Styles[[#This Row],[BT Default]]&lt;&gt;"",Table_Styles[[#This Row],[BT Default]],""))</f>
        <v/>
      </c>
      <c r="AZ111" s="36"/>
      <c r="BA111" s="36"/>
      <c r="BB111" s="16" t="str">
        <f>IF(Table_Styles[[#This Row],[BR]]&lt;&gt;"",Table_Styles[[#This Row],[BR]],IF(Table_Styles[[#This Row],[BR Default]]&lt;&gt;"",Table_Styles[[#This Row],[BR Default]],""))</f>
        <v/>
      </c>
      <c r="BC111" s="36"/>
      <c r="BD111" s="36"/>
      <c r="BE111" s="16" t="str">
        <f>IF(Table_Styles[[#This Row],[BB]]&lt;&gt;"",Table_Styles[[#This Row],[BB]],IF(Table_Styles[[#This Row],[BB Default]]&lt;&gt;"",Table_Styles[[#This Row],[BB Default]],""))</f>
        <v/>
      </c>
      <c r="BF111" s="36"/>
      <c r="BG111" s="36"/>
      <c r="BH111" s="16" t="str">
        <f>IF(Table_Styles[[#This Row],[BL]]&lt;&gt;"",Table_Styles[[#This Row],[BL]],IF(Table_Styles[[#This Row],[BL Default]]&lt;&gt;"",Table_Styles[[#This Row],[BL Default]],""))</f>
        <v/>
      </c>
      <c r="BI111" s="36"/>
      <c r="BJ111" s="36"/>
      <c r="BK111" s="16" t="str">
        <f>IF(Table_Styles[[#This Row],[Width]]&lt;&gt;"",Table_Styles[[#This Row],[Width]],IF(Table_Styles[[#This Row],[Width Default]]&lt;&gt;"",Table_Styles[[#This Row],[Width Default]],""))</f>
        <v/>
      </c>
      <c r="BL111" s="36"/>
      <c r="BM111" s="36"/>
      <c r="BN111" s="16" t="str">
        <f>IF(Table_Styles[[#This Row],[Height]]&lt;&gt;"",Table_Styles[[#This Row],[Height]],IF(Table_Styles[[#This Row],[Height Default]]&lt;&gt;"",Table_Styles[[#This Row],[Height Default]],""))</f>
        <v/>
      </c>
      <c r="BO111" s="16"/>
      <c r="BP111" s="16"/>
      <c r="BQ111" s="16" t="str">
        <f>IF(Table_Styles[[#This Row],[Top]]&lt;&gt;"",Table_Styles[[#This Row],[Top]],IF(Table_Styles[[#This Row],[Top Default]]&lt;&gt;"",Table_Styles[[#This Row],[Top Default]],""))</f>
        <v/>
      </c>
      <c r="BR111" s="16"/>
      <c r="BS111" s="16"/>
      <c r="BT111" s="16" t="str">
        <f>IF(Table_Styles[[#This Row],[Right]]&lt;&gt;"",Table_Styles[[#This Row],[Right]],IF(Table_Styles[[#This Row],[Right Default]]&lt;&gt;"",Table_Styles[[#This Row],[Right Default]],""))</f>
        <v/>
      </c>
      <c r="BU111" s="16"/>
      <c r="BV111" s="16"/>
      <c r="BW111" s="16" t="str">
        <f>IF(Table_Styles[[#This Row],[Bottom]]&lt;&gt;"",Table_Styles[[#This Row],[Bottom]],IF(Table_Styles[[#This Row],[Bottom Default]]&lt;&gt;"",Table_Styles[[#This Row],[Bottom Default]],""))</f>
        <v/>
      </c>
      <c r="BX111" s="16"/>
      <c r="BY111" s="16"/>
      <c r="BZ111" s="16" t="str">
        <f>IF(Table_Styles[[#This Row],[Left]]&lt;&gt;"",Table_Styles[[#This Row],[Left]],IF(Table_Styles[[#This Row],[Left Default]]&lt;&gt;"",Table_Styles[[#This Row],[Left Default]],""))</f>
        <v/>
      </c>
      <c r="CA111" s="36"/>
      <c r="CB111" s="18" t="str">
        <f>IF(AND(Table_Styles[[#This Row],[Selector]]&lt;&gt;"",Table_Styles[[#This Row],[Font Family Used]]&lt;&gt;"",Table_Styles[[#This Row],[Font Weight Used]]&lt;&gt;""),Table_Styles[[#This Row],[Font Family Used]]&amp;" "&amp;Table_Styles[[#This Row],[Font Weight Used]],"")</f>
        <v>Nunito 700</v>
      </c>
      <c r="CC111" s="18" t="str">
        <f ca="1">IF(AND(Table_Styles[[#This Row],[Selector]],COUNTIF(OFFSET(CC:CC,0,0,ROW()-1,1),"="&amp;Table_Styles[[#This Row],[Font]])=0),Table_Styles[[#This Row],[Font]],"")</f>
        <v/>
      </c>
      <c r="CD111" s="18" t="str">
        <f ca="1">IF(Table_Styles[[#This Row],[Unique Font]]&lt;&gt;"",
"{""fontFamily"":"""&amp;Table_Styles[[#This Row],[Font Family Used]]&amp;""",""fontWeight"":"&amp;Table_Styles[[#This Row],[Font Weight Used]]&amp;"}","")</f>
        <v/>
      </c>
      <c r="CE11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15px;font-weight: 700;color: #1d1c1c;margin-top: 0;margin-bottom: 10px</v>
      </c>
      <c r="CF111" s="18" t="str">
        <f>IF(AND(Table_Styles[[#This Row],[Selector]]&lt;&gt;"", Table_Styles[[#This Row],[Config Properties]]&lt;&gt;""),
Table_Styles[[#This Row],[Selector]]&amp;" { "&amp;Table_Styles[[#This Row],[Config Properties]]&amp;" }","")</f>
        <v>#sidebar .body .summary h4 { font-family: 'Nunito';font-size: 15px;font-weight: 700;color: #1d1c1c;margin-top: 0;margin-bottom: 10px }</v>
      </c>
      <c r="CG111" s="18" t="str">
        <f xml:space="preserve">
SUBSTITUTE(SUBSTITUTE(SUBSTITUTE(SUBSTITUTE(SUBSTITUTE(SUBSTITUTE(SUBSTITUTE(SUBSTITUTE(Table_Styles[[#This Row],[Config]],
" {","{"),
"{ ","{"),
" }","}"),
"} ","}"),
" ,",","),
", ",","),
" :",":"),
": ",":")</f>
        <v>#sidebar .body .summary h4{font-family:'Nunito';font-size:15px;font-weight:700;color:#1d1c1c;margin-top:0;margin-bottom:10px}</v>
      </c>
    </row>
    <row r="112" spans="2:85" ht="21" customHeight="1">
      <c r="B112" s="18" t="s">
        <v>871</v>
      </c>
      <c r="C112" s="39" t="s">
        <v>872</v>
      </c>
      <c r="D112" s="36"/>
      <c r="E112" s="36" t="str">
        <f>Settings_Styling_Font_Body_Text</f>
        <v>Nunito</v>
      </c>
      <c r="F112" s="16" t="str">
        <f>IF(Table_Styles[[#This Row],[Font Family]]&lt;&gt;"",Table_Styles[[#This Row],[Font Family]],IF(Table_Styles[[#This Row],[Font Family Default]]&lt;&gt;"",Table_Styles[[#This Row],[Font Family Default]],""))</f>
        <v>Nunito</v>
      </c>
      <c r="G112" s="36"/>
      <c r="H112" s="38" t="s">
        <v>707</v>
      </c>
      <c r="I112" s="16" t="str">
        <f>IF(Table_Styles[[#This Row],[Font Size]]&lt;&gt;"",Table_Styles[[#This Row],[Font Size]],IF(Table_Styles[[#This Row],[Font Size Default]]&lt;&gt;"",Table_Styles[[#This Row],[Font Size Default]],""))</f>
        <v>13px</v>
      </c>
      <c r="J112" s="36"/>
      <c r="K112" s="93" t="s">
        <v>873</v>
      </c>
      <c r="L112" s="16" t="str">
        <f>IF(Table_Styles[[#This Row],[Font Weight]]&lt;&gt;"",Table_Styles[[#This Row],[Font Weight]],IF(Table_Styles[[#This Row],[Font Weight Default]]&lt;&gt;"",Table_Styles[[#This Row],[Font Weight Default]],""))</f>
        <v>700</v>
      </c>
      <c r="M112" s="16"/>
      <c r="N112" s="31" t="str">
        <f>Colour_Foreground_1</f>
        <v>#1d1c1c</v>
      </c>
      <c r="O112" s="16" t="str">
        <f>IF(Table_Styles[[#This Row],[Colour]]&lt;&gt;"",Table_Styles[[#This Row],[Colour]],IF(Table_Styles[[#This Row],[Colour Default]]&lt;&gt;"",Table_Styles[[#This Row],[Colour Default]],""))</f>
        <v>#1d1c1c</v>
      </c>
      <c r="P112" s="36"/>
      <c r="Q112" s="36"/>
      <c r="R112" s="16" t="str">
        <f>IF(Table_Styles[[#This Row],[Background]]&lt;&gt;"",Table_Styles[[#This Row],[Background]],IF(Table_Styles[[#This Row],[Background Default]]&lt;&gt;"",Table_Styles[[#This Row],[Background Default]],""))</f>
        <v/>
      </c>
      <c r="S112" s="36"/>
      <c r="T112" s="36"/>
      <c r="U112" s="16" t="str">
        <f>IF(Table_Styles[[#This Row],[Border]]&lt;&gt;"",Table_Styles[[#This Row],[Border]],IF(Table_Styles[[#This Row],[Border Default]]&lt;&gt;"",Table_Styles[[#This Row],[Border Default]],""))</f>
        <v/>
      </c>
      <c r="V112" s="36"/>
      <c r="W112" s="36"/>
      <c r="X112" s="16" t="str">
        <f>IF(Table_Styles[[#This Row],[Border Radius]]&lt;&gt;"",Table_Styles[[#This Row],[Border Radius]],IF(Table_Styles[[#This Row],[Border Radius Default]]&lt;&gt;"",Table_Styles[[#This Row],[Border Radius Default]],""))</f>
        <v/>
      </c>
      <c r="Y112" s="36"/>
      <c r="Z112" s="36"/>
      <c r="AA112" s="16" t="str">
        <f>IF(Table_Styles[[#This Row],[MT]]&lt;&gt;"",Table_Styles[[#This Row],[MT]],IF(Table_Styles[[#This Row],[MT Default]]&lt;&gt;"",Table_Styles[[#This Row],[MT Default]],""))</f>
        <v/>
      </c>
      <c r="AB112" s="36"/>
      <c r="AC112" s="36"/>
      <c r="AD112" s="16" t="str">
        <f>IF(Table_Styles[[#This Row],[MR]]&lt;&gt;"",Table_Styles[[#This Row],[MR]],IF(Table_Styles[[#This Row],[MR Default]]&lt;&gt;"",Table_Styles[[#This Row],[MR Default]],""))</f>
        <v/>
      </c>
      <c r="AE112" s="36"/>
      <c r="AF112" s="36"/>
      <c r="AG112" s="16" t="str">
        <f>IF(Table_Styles[[#This Row],[MB]]&lt;&gt;"",Table_Styles[[#This Row],[MB]],IF(Table_Styles[[#This Row],[MB Default]]&lt;&gt;"",Table_Styles[[#This Row],[MB Default]],""))</f>
        <v/>
      </c>
      <c r="AH112" s="36"/>
      <c r="AI112" s="36"/>
      <c r="AJ112" s="16" t="str">
        <f>IF(Table_Styles[[#This Row],[ML]]&lt;&gt;"",Table_Styles[[#This Row],[ML]],IF(Table_Styles[[#This Row],[ML Default]]&lt;&gt;"",Table_Styles[[#This Row],[ML Default]],""))</f>
        <v/>
      </c>
      <c r="AK112" s="36"/>
      <c r="AL112" s="36"/>
      <c r="AM112" s="16" t="str">
        <f>IF(Table_Styles[[#This Row],[PT]]&lt;&gt;"",Table_Styles[[#This Row],[PT]],IF(Table_Styles[[#This Row],[PT Default]]&lt;&gt;"",Table_Styles[[#This Row],[PT Default]],""))</f>
        <v/>
      </c>
      <c r="AN112" s="36"/>
      <c r="AO112" s="93" t="s">
        <v>571</v>
      </c>
      <c r="AP112" s="16" t="str">
        <f>IF(Table_Styles[[#This Row],[PR]]&lt;&gt;"",Table_Styles[[#This Row],[PR]],IF(Table_Styles[[#This Row],[PR Default]]&lt;&gt;"",Table_Styles[[#This Row],[PR Default]],""))</f>
        <v>3px</v>
      </c>
      <c r="AQ112" s="36"/>
      <c r="AR112" s="36"/>
      <c r="AS112" s="16" t="str">
        <f>IF(Table_Styles[[#This Row],[PB]]&lt;&gt;"",Table_Styles[[#This Row],[PB]],IF(Table_Styles[[#This Row],[PB Default]]&lt;&gt;"",Table_Styles[[#This Row],[PB Default]],""))</f>
        <v/>
      </c>
      <c r="AT112" s="36"/>
      <c r="AU112" s="36"/>
      <c r="AV112" s="16" t="str">
        <f>IF(Table_Styles[[#This Row],[PL]]&lt;&gt;"",Table_Styles[[#This Row],[PL]],IF(Table_Styles[[#This Row],[PL Default]]&lt;&gt;"",Table_Styles[[#This Row],[PL Default]],""))</f>
        <v/>
      </c>
      <c r="AW112" s="36"/>
      <c r="AX112" s="36"/>
      <c r="AY112" s="16" t="str">
        <f>IF(Table_Styles[[#This Row],[BT]]&lt;&gt;"",Table_Styles[[#This Row],[BT]],IF(Table_Styles[[#This Row],[BT Default]]&lt;&gt;"",Table_Styles[[#This Row],[BT Default]],""))</f>
        <v/>
      </c>
      <c r="AZ112" s="36"/>
      <c r="BA112" s="36"/>
      <c r="BB112" s="16" t="str">
        <f>IF(Table_Styles[[#This Row],[BR]]&lt;&gt;"",Table_Styles[[#This Row],[BR]],IF(Table_Styles[[#This Row],[BR Default]]&lt;&gt;"",Table_Styles[[#This Row],[BR Default]],""))</f>
        <v/>
      </c>
      <c r="BC112" s="36"/>
      <c r="BD112" s="36"/>
      <c r="BE112" s="16" t="str">
        <f>IF(Table_Styles[[#This Row],[BB]]&lt;&gt;"",Table_Styles[[#This Row],[BB]],IF(Table_Styles[[#This Row],[BB Default]]&lt;&gt;"",Table_Styles[[#This Row],[BB Default]],""))</f>
        <v/>
      </c>
      <c r="BF112" s="36"/>
      <c r="BG112" s="36"/>
      <c r="BH112" s="16" t="str">
        <f>IF(Table_Styles[[#This Row],[BL]]&lt;&gt;"",Table_Styles[[#This Row],[BL]],IF(Table_Styles[[#This Row],[BL Default]]&lt;&gt;"",Table_Styles[[#This Row],[BL Default]],""))</f>
        <v/>
      </c>
      <c r="BI112" s="36"/>
      <c r="BJ112" s="36"/>
      <c r="BK112" s="16" t="str">
        <f>IF(Table_Styles[[#This Row],[Width]]&lt;&gt;"",Table_Styles[[#This Row],[Width]],IF(Table_Styles[[#This Row],[Width Default]]&lt;&gt;"",Table_Styles[[#This Row],[Width Default]],""))</f>
        <v/>
      </c>
      <c r="BL112" s="36"/>
      <c r="BM112" s="36"/>
      <c r="BN112" s="16" t="str">
        <f>IF(Table_Styles[[#This Row],[Height]]&lt;&gt;"",Table_Styles[[#This Row],[Height]],IF(Table_Styles[[#This Row],[Height Default]]&lt;&gt;"",Table_Styles[[#This Row],[Height Default]],""))</f>
        <v/>
      </c>
      <c r="BO112" s="16"/>
      <c r="BP112" s="16"/>
      <c r="BQ112" s="16" t="str">
        <f>IF(Table_Styles[[#This Row],[Top]]&lt;&gt;"",Table_Styles[[#This Row],[Top]],IF(Table_Styles[[#This Row],[Top Default]]&lt;&gt;"",Table_Styles[[#This Row],[Top Default]],""))</f>
        <v/>
      </c>
      <c r="BR112" s="16"/>
      <c r="BS112" s="16"/>
      <c r="BT112" s="16" t="str">
        <f>IF(Table_Styles[[#This Row],[Right]]&lt;&gt;"",Table_Styles[[#This Row],[Right]],IF(Table_Styles[[#This Row],[Right Default]]&lt;&gt;"",Table_Styles[[#This Row],[Right Default]],""))</f>
        <v/>
      </c>
      <c r="BU112" s="16"/>
      <c r="BV112" s="16"/>
      <c r="BW112" s="16" t="str">
        <f>IF(Table_Styles[[#This Row],[Bottom]]&lt;&gt;"",Table_Styles[[#This Row],[Bottom]],IF(Table_Styles[[#This Row],[Bottom Default]]&lt;&gt;"",Table_Styles[[#This Row],[Bottom Default]],""))</f>
        <v/>
      </c>
      <c r="BX112" s="16"/>
      <c r="BY112" s="16"/>
      <c r="BZ112" s="16" t="str">
        <f>IF(Table_Styles[[#This Row],[Left]]&lt;&gt;"",Table_Styles[[#This Row],[Left]],IF(Table_Styles[[#This Row],[Left Default]]&lt;&gt;"",Table_Styles[[#This Row],[Left Default]],""))</f>
        <v/>
      </c>
      <c r="CA112" s="36"/>
      <c r="CB112" s="18" t="str">
        <f>IF(AND(Table_Styles[[#This Row],[Selector]]&lt;&gt;"",Table_Styles[[#This Row],[Font Family Used]]&lt;&gt;"",Table_Styles[[#This Row],[Font Weight Used]]&lt;&gt;""),Table_Styles[[#This Row],[Font Family Used]]&amp;" "&amp;Table_Styles[[#This Row],[Font Weight Used]],"")</f>
        <v>Nunito 700</v>
      </c>
      <c r="CC112" s="18" t="str">
        <f ca="1">IF(AND(Table_Styles[[#This Row],[Selector]],COUNTIF(OFFSET(CC:CC,0,0,ROW()-1,1),"="&amp;Table_Styles[[#This Row],[Font]])=0),Table_Styles[[#This Row],[Font]],"")</f>
        <v/>
      </c>
      <c r="CD112" s="18" t="str">
        <f ca="1">IF(Table_Styles[[#This Row],[Unique Font]]&lt;&gt;"",
"{""fontFamily"":"""&amp;Table_Styles[[#This Row],[Font Family Used]]&amp;""",""fontWeight"":"&amp;Table_Styles[[#This Row],[Font Weight Used]]&amp;"}","")</f>
        <v/>
      </c>
      <c r="CE11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700;color: #1d1c1c;padding-right: 3px</v>
      </c>
      <c r="CF112" s="18" t="str">
        <f>IF(AND(Table_Styles[[#This Row],[Selector]]&lt;&gt;"", Table_Styles[[#This Row],[Config Properties]]&lt;&gt;""),
Table_Styles[[#This Row],[Selector]]&amp;" { "&amp;Table_Styles[[#This Row],[Config Properties]]&amp;" }","")</f>
        <v>#sidebar .body .summary .key { font-family: 'Nunito';font-size: 13px;font-weight: 700;color: #1d1c1c;padding-right: 3px }</v>
      </c>
      <c r="CG112" s="18" t="str">
        <f xml:space="preserve">
SUBSTITUTE(SUBSTITUTE(SUBSTITUTE(SUBSTITUTE(SUBSTITUTE(SUBSTITUTE(SUBSTITUTE(SUBSTITUTE(Table_Styles[[#This Row],[Config]],
" {","{"),
"{ ","{"),
" }","}"),
"} ","}"),
" ,",","),
", ",","),
" :",":"),
": ",":")</f>
        <v>#sidebar .body .summary .key{font-family:'Nunito';font-size:13px;font-weight:700;color:#1d1c1c;padding-right:3px}</v>
      </c>
    </row>
    <row r="113" spans="2:85" ht="21" customHeight="1">
      <c r="B113" s="18" t="s">
        <v>874</v>
      </c>
      <c r="C113" s="39" t="s">
        <v>875</v>
      </c>
      <c r="D113" s="36"/>
      <c r="E113" s="36" t="str">
        <f>Settings_Styling_Font_Body_Text</f>
        <v>Nunito</v>
      </c>
      <c r="F113" s="16" t="str">
        <f>IF(Table_Styles[[#This Row],[Font Family]]&lt;&gt;"",Table_Styles[[#This Row],[Font Family]],IF(Table_Styles[[#This Row],[Font Family Default]]&lt;&gt;"",Table_Styles[[#This Row],[Font Family Default]],""))</f>
        <v>Nunito</v>
      </c>
      <c r="G113" s="36"/>
      <c r="H113" s="38" t="s">
        <v>707</v>
      </c>
      <c r="I113" s="16" t="str">
        <f>IF(Table_Styles[[#This Row],[Font Size]]&lt;&gt;"",Table_Styles[[#This Row],[Font Size]],IF(Table_Styles[[#This Row],[Font Size Default]]&lt;&gt;"",Table_Styles[[#This Row],[Font Size Default]],""))</f>
        <v>13px</v>
      </c>
      <c r="J113" s="36"/>
      <c r="K113" s="36">
        <v>300</v>
      </c>
      <c r="L113" s="16">
        <f>IF(Table_Styles[[#This Row],[Font Weight]]&lt;&gt;"",Table_Styles[[#This Row],[Font Weight]],IF(Table_Styles[[#This Row],[Font Weight Default]]&lt;&gt;"",Table_Styles[[#This Row],[Font Weight Default]],""))</f>
        <v>300</v>
      </c>
      <c r="M113" s="16"/>
      <c r="N113" s="31" t="str">
        <f>Colour_Foreground_1</f>
        <v>#1d1c1c</v>
      </c>
      <c r="O113" s="16" t="str">
        <f>IF(Table_Styles[[#This Row],[Colour]]&lt;&gt;"",Table_Styles[[#This Row],[Colour]],IF(Table_Styles[[#This Row],[Colour Default]]&lt;&gt;"",Table_Styles[[#This Row],[Colour Default]],""))</f>
        <v>#1d1c1c</v>
      </c>
      <c r="P113" s="36"/>
      <c r="Q113" s="36"/>
      <c r="R113" s="16" t="str">
        <f>IF(Table_Styles[[#This Row],[Background]]&lt;&gt;"",Table_Styles[[#This Row],[Background]],IF(Table_Styles[[#This Row],[Background Default]]&lt;&gt;"",Table_Styles[[#This Row],[Background Default]],""))</f>
        <v/>
      </c>
      <c r="S113" s="36"/>
      <c r="T113" s="36"/>
      <c r="U113" s="16" t="str">
        <f>IF(Table_Styles[[#This Row],[Border]]&lt;&gt;"",Table_Styles[[#This Row],[Border]],IF(Table_Styles[[#This Row],[Border Default]]&lt;&gt;"",Table_Styles[[#This Row],[Border Default]],""))</f>
        <v/>
      </c>
      <c r="V113" s="36"/>
      <c r="W113" s="36"/>
      <c r="X113" s="16" t="str">
        <f>IF(Table_Styles[[#This Row],[Border Radius]]&lt;&gt;"",Table_Styles[[#This Row],[Border Radius]],IF(Table_Styles[[#This Row],[Border Radius Default]]&lt;&gt;"",Table_Styles[[#This Row],[Border Radius Default]],""))</f>
        <v/>
      </c>
      <c r="Y113" s="36"/>
      <c r="Z113" s="36"/>
      <c r="AA113" s="16" t="str">
        <f>IF(Table_Styles[[#This Row],[MT]]&lt;&gt;"",Table_Styles[[#This Row],[MT]],IF(Table_Styles[[#This Row],[MT Default]]&lt;&gt;"",Table_Styles[[#This Row],[MT Default]],""))</f>
        <v/>
      </c>
      <c r="AB113" s="36"/>
      <c r="AC113" s="36"/>
      <c r="AD113" s="16" t="str">
        <f>IF(Table_Styles[[#This Row],[MR]]&lt;&gt;"",Table_Styles[[#This Row],[MR]],IF(Table_Styles[[#This Row],[MR Default]]&lt;&gt;"",Table_Styles[[#This Row],[MR Default]],""))</f>
        <v/>
      </c>
      <c r="AE113" s="36"/>
      <c r="AF113" s="36"/>
      <c r="AG113" s="16" t="str">
        <f>IF(Table_Styles[[#This Row],[MB]]&lt;&gt;"",Table_Styles[[#This Row],[MB]],IF(Table_Styles[[#This Row],[MB Default]]&lt;&gt;"",Table_Styles[[#This Row],[MB Default]],""))</f>
        <v/>
      </c>
      <c r="AH113" s="36"/>
      <c r="AI113" s="36"/>
      <c r="AJ113" s="16" t="str">
        <f>IF(Table_Styles[[#This Row],[ML]]&lt;&gt;"",Table_Styles[[#This Row],[ML]],IF(Table_Styles[[#This Row],[ML Default]]&lt;&gt;"",Table_Styles[[#This Row],[ML Default]],""))</f>
        <v/>
      </c>
      <c r="AK113" s="36"/>
      <c r="AL113" s="36"/>
      <c r="AM113" s="16" t="str">
        <f>IF(Table_Styles[[#This Row],[PT]]&lt;&gt;"",Table_Styles[[#This Row],[PT]],IF(Table_Styles[[#This Row],[PT Default]]&lt;&gt;"",Table_Styles[[#This Row],[PT Default]],""))</f>
        <v/>
      </c>
      <c r="AN113" s="36"/>
      <c r="AO113" s="36"/>
      <c r="AP113" s="16" t="str">
        <f>IF(Table_Styles[[#This Row],[PR]]&lt;&gt;"",Table_Styles[[#This Row],[PR]],IF(Table_Styles[[#This Row],[PR Default]]&lt;&gt;"",Table_Styles[[#This Row],[PR Default]],""))</f>
        <v/>
      </c>
      <c r="AQ113" s="36"/>
      <c r="AR113" s="36"/>
      <c r="AS113" s="16" t="str">
        <f>IF(Table_Styles[[#This Row],[PB]]&lt;&gt;"",Table_Styles[[#This Row],[PB]],IF(Table_Styles[[#This Row],[PB Default]]&lt;&gt;"",Table_Styles[[#This Row],[PB Default]],""))</f>
        <v/>
      </c>
      <c r="AT113" s="36"/>
      <c r="AU113" s="36"/>
      <c r="AV113" s="16" t="str">
        <f>IF(Table_Styles[[#This Row],[PL]]&lt;&gt;"",Table_Styles[[#This Row],[PL]],IF(Table_Styles[[#This Row],[PL Default]]&lt;&gt;"",Table_Styles[[#This Row],[PL Default]],""))</f>
        <v/>
      </c>
      <c r="AW113" s="36"/>
      <c r="AX113" s="36"/>
      <c r="AY113" s="16" t="str">
        <f>IF(Table_Styles[[#This Row],[BT]]&lt;&gt;"",Table_Styles[[#This Row],[BT]],IF(Table_Styles[[#This Row],[BT Default]]&lt;&gt;"",Table_Styles[[#This Row],[BT Default]],""))</f>
        <v/>
      </c>
      <c r="AZ113" s="36"/>
      <c r="BA113" s="36"/>
      <c r="BB113" s="16" t="str">
        <f>IF(Table_Styles[[#This Row],[BR]]&lt;&gt;"",Table_Styles[[#This Row],[BR]],IF(Table_Styles[[#This Row],[BR Default]]&lt;&gt;"",Table_Styles[[#This Row],[BR Default]],""))</f>
        <v/>
      </c>
      <c r="BC113" s="36"/>
      <c r="BD113" s="36"/>
      <c r="BE113" s="16" t="str">
        <f>IF(Table_Styles[[#This Row],[BB]]&lt;&gt;"",Table_Styles[[#This Row],[BB]],IF(Table_Styles[[#This Row],[BB Default]]&lt;&gt;"",Table_Styles[[#This Row],[BB Default]],""))</f>
        <v/>
      </c>
      <c r="BF113" s="36"/>
      <c r="BG113" s="36"/>
      <c r="BH113" s="16" t="str">
        <f>IF(Table_Styles[[#This Row],[BL]]&lt;&gt;"",Table_Styles[[#This Row],[BL]],IF(Table_Styles[[#This Row],[BL Default]]&lt;&gt;"",Table_Styles[[#This Row],[BL Default]],""))</f>
        <v/>
      </c>
      <c r="BI113" s="36"/>
      <c r="BJ113" s="36"/>
      <c r="BK113" s="16" t="str">
        <f>IF(Table_Styles[[#This Row],[Width]]&lt;&gt;"",Table_Styles[[#This Row],[Width]],IF(Table_Styles[[#This Row],[Width Default]]&lt;&gt;"",Table_Styles[[#This Row],[Width Default]],""))</f>
        <v/>
      </c>
      <c r="BL113" s="36"/>
      <c r="BM113" s="36"/>
      <c r="BN113" s="16" t="str">
        <f>IF(Table_Styles[[#This Row],[Height]]&lt;&gt;"",Table_Styles[[#This Row],[Height]],IF(Table_Styles[[#This Row],[Height Default]]&lt;&gt;"",Table_Styles[[#This Row],[Height Default]],""))</f>
        <v/>
      </c>
      <c r="BO113" s="16"/>
      <c r="BP113" s="16"/>
      <c r="BQ113" s="16" t="str">
        <f>IF(Table_Styles[[#This Row],[Top]]&lt;&gt;"",Table_Styles[[#This Row],[Top]],IF(Table_Styles[[#This Row],[Top Default]]&lt;&gt;"",Table_Styles[[#This Row],[Top Default]],""))</f>
        <v/>
      </c>
      <c r="BR113" s="16"/>
      <c r="BS113" s="16"/>
      <c r="BT113" s="16" t="str">
        <f>IF(Table_Styles[[#This Row],[Right]]&lt;&gt;"",Table_Styles[[#This Row],[Right]],IF(Table_Styles[[#This Row],[Right Default]]&lt;&gt;"",Table_Styles[[#This Row],[Right Default]],""))</f>
        <v/>
      </c>
      <c r="BU113" s="16"/>
      <c r="BV113" s="16"/>
      <c r="BW113" s="16" t="str">
        <f>IF(Table_Styles[[#This Row],[Bottom]]&lt;&gt;"",Table_Styles[[#This Row],[Bottom]],IF(Table_Styles[[#This Row],[Bottom Default]]&lt;&gt;"",Table_Styles[[#This Row],[Bottom Default]],""))</f>
        <v/>
      </c>
      <c r="BX113" s="16"/>
      <c r="BY113" s="16"/>
      <c r="BZ113" s="16" t="str">
        <f>IF(Table_Styles[[#This Row],[Left]]&lt;&gt;"",Table_Styles[[#This Row],[Left]],IF(Table_Styles[[#This Row],[Left Default]]&lt;&gt;"",Table_Styles[[#This Row],[Left Default]],""))</f>
        <v/>
      </c>
      <c r="CA113" s="36"/>
      <c r="CB113" s="18" t="str">
        <f>IF(AND(Table_Styles[[#This Row],[Selector]]&lt;&gt;"",Table_Styles[[#This Row],[Font Family Used]]&lt;&gt;"",Table_Styles[[#This Row],[Font Weight Used]]&lt;&gt;""),Table_Styles[[#This Row],[Font Family Used]]&amp;" "&amp;Table_Styles[[#This Row],[Font Weight Used]],"")</f>
        <v>Nunito 300</v>
      </c>
      <c r="CC113" s="18" t="str">
        <f ca="1">IF(AND(Table_Styles[[#This Row],[Selector]],COUNTIF(OFFSET(CC:CC,0,0,ROW()-1,1),"="&amp;Table_Styles[[#This Row],[Font]])=0),Table_Styles[[#This Row],[Font]],"")</f>
        <v/>
      </c>
      <c r="CD113" s="18" t="str">
        <f ca="1">IF(Table_Styles[[#This Row],[Unique Font]]&lt;&gt;"",
"{""fontFamily"":"""&amp;Table_Styles[[#This Row],[Font Family Used]]&amp;""",""fontWeight"":"&amp;Table_Styles[[#This Row],[Font Weight Used]]&amp;"}","")</f>
        <v/>
      </c>
      <c r="CE11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font-family: 'Nunito';font-size: 13px;font-weight: 300;color: #1d1c1c</v>
      </c>
      <c r="CF113" s="18" t="str">
        <f>IF(AND(Table_Styles[[#This Row],[Selector]]&lt;&gt;"", Table_Styles[[#This Row],[Config Properties]]&lt;&gt;""),
Table_Styles[[#This Row],[Selector]]&amp;" { "&amp;Table_Styles[[#This Row],[Config Properties]]&amp;" }","")</f>
        <v>#sidebar .body .summary .value { font-family: 'Nunito';font-size: 13px;font-weight: 300;color: #1d1c1c }</v>
      </c>
      <c r="CG113" s="18" t="str">
        <f xml:space="preserve">
SUBSTITUTE(SUBSTITUTE(SUBSTITUTE(SUBSTITUTE(SUBSTITUTE(SUBSTITUTE(SUBSTITUTE(SUBSTITUTE(Table_Styles[[#This Row],[Config]],
" {","{"),
"{ ","{"),
" }","}"),
"} ","}"),
" ,",","),
", ",","),
" :",":"),
": ",":")</f>
        <v>#sidebar .body .summary .value{font-family:'Nunito';font-size:13px;font-weight:300;color:#1d1c1c}</v>
      </c>
    </row>
    <row r="114" spans="2:85" ht="21.75" thickBot="1">
      <c r="B114" s="56" t="s">
        <v>876</v>
      </c>
      <c r="C114" s="56"/>
      <c r="D114" s="56"/>
      <c r="E114" s="56"/>
      <c r="F114" s="56" t="str">
        <f>IF(Table_Styles[[#This Row],[Font Family]]&lt;&gt;"",Table_Styles[[#This Row],[Font Family]],IF(Table_Styles[[#This Row],[Font Family Default]]&lt;&gt;"",Table_Styles[[#This Row],[Font Family Default]],""))</f>
        <v/>
      </c>
      <c r="G114" s="56"/>
      <c r="H114" s="56"/>
      <c r="I114" s="56" t="str">
        <f>IF(Table_Styles[[#This Row],[Font Size]]&lt;&gt;"",Table_Styles[[#This Row],[Font Size]],IF(Table_Styles[[#This Row],[Font Size Default]]&lt;&gt;"",Table_Styles[[#This Row],[Font Size Default]],""))</f>
        <v/>
      </c>
      <c r="J114" s="56"/>
      <c r="K114" s="56"/>
      <c r="L114" s="56" t="str">
        <f>IF(Table_Styles[[#This Row],[Font Weight]]&lt;&gt;"",Table_Styles[[#This Row],[Font Weight]],IF(Table_Styles[[#This Row],[Font Weight Default]]&lt;&gt;"",Table_Styles[[#This Row],[Font Weight Default]],""))</f>
        <v/>
      </c>
      <c r="M114" s="56"/>
      <c r="N114" s="56"/>
      <c r="O114" s="56" t="str">
        <f>IF(Table_Styles[[#This Row],[Colour]]&lt;&gt;"",Table_Styles[[#This Row],[Colour]],IF(Table_Styles[[#This Row],[Colour Default]]&lt;&gt;"",Table_Styles[[#This Row],[Colour Default]],""))</f>
        <v/>
      </c>
      <c r="P114" s="56"/>
      <c r="Q114" s="56"/>
      <c r="R114" s="56" t="str">
        <f>IF(Table_Styles[[#This Row],[Background]]&lt;&gt;"",Table_Styles[[#This Row],[Background]],IF(Table_Styles[[#This Row],[Background Default]]&lt;&gt;"",Table_Styles[[#This Row],[Background Default]],""))</f>
        <v/>
      </c>
      <c r="S114" s="56"/>
      <c r="T114" s="56"/>
      <c r="U114" s="56" t="str">
        <f>IF(Table_Styles[[#This Row],[Border]]&lt;&gt;"",Table_Styles[[#This Row],[Border]],IF(Table_Styles[[#This Row],[Border Default]]&lt;&gt;"",Table_Styles[[#This Row],[Border Default]],""))</f>
        <v/>
      </c>
      <c r="V114" s="56"/>
      <c r="W114" s="56"/>
      <c r="X114" s="56" t="str">
        <f>IF(Table_Styles[[#This Row],[Border Radius]]&lt;&gt;"",Table_Styles[[#This Row],[Border Radius]],IF(Table_Styles[[#This Row],[Border Radius Default]]&lt;&gt;"",Table_Styles[[#This Row],[Border Radius Default]],""))</f>
        <v/>
      </c>
      <c r="Y114" s="56"/>
      <c r="Z114" s="56"/>
      <c r="AA114" s="56" t="str">
        <f>IF(Table_Styles[[#This Row],[MT]]&lt;&gt;"",Table_Styles[[#This Row],[MT]],IF(Table_Styles[[#This Row],[MT Default]]&lt;&gt;"",Table_Styles[[#This Row],[MT Default]],""))</f>
        <v/>
      </c>
      <c r="AB114" s="56"/>
      <c r="AC114" s="56"/>
      <c r="AD114" s="56" t="str">
        <f>IF(Table_Styles[[#This Row],[MR]]&lt;&gt;"",Table_Styles[[#This Row],[MR]],IF(Table_Styles[[#This Row],[MR Default]]&lt;&gt;"",Table_Styles[[#This Row],[MR Default]],""))</f>
        <v/>
      </c>
      <c r="AE114" s="56"/>
      <c r="AF114" s="56"/>
      <c r="AG114" s="56" t="str">
        <f>IF(Table_Styles[[#This Row],[MB]]&lt;&gt;"",Table_Styles[[#This Row],[MB]],IF(Table_Styles[[#This Row],[MB Default]]&lt;&gt;"",Table_Styles[[#This Row],[MB Default]],""))</f>
        <v/>
      </c>
      <c r="AH114" s="56"/>
      <c r="AI114" s="56"/>
      <c r="AJ114" s="56" t="str">
        <f>IF(Table_Styles[[#This Row],[ML]]&lt;&gt;"",Table_Styles[[#This Row],[ML]],IF(Table_Styles[[#This Row],[ML Default]]&lt;&gt;"",Table_Styles[[#This Row],[ML Default]],""))</f>
        <v/>
      </c>
      <c r="AK114" s="56"/>
      <c r="AL114" s="56"/>
      <c r="AM114" s="56" t="str">
        <f>IF(Table_Styles[[#This Row],[PT]]&lt;&gt;"",Table_Styles[[#This Row],[PT]],IF(Table_Styles[[#This Row],[PT Default]]&lt;&gt;"",Table_Styles[[#This Row],[PT Default]],""))</f>
        <v/>
      </c>
      <c r="AN114" s="56"/>
      <c r="AO114" s="56"/>
      <c r="AP114" s="56" t="str">
        <f>IF(Table_Styles[[#This Row],[PR]]&lt;&gt;"",Table_Styles[[#This Row],[PR]],IF(Table_Styles[[#This Row],[PR Default]]&lt;&gt;"",Table_Styles[[#This Row],[PR Default]],""))</f>
        <v/>
      </c>
      <c r="AQ114" s="56"/>
      <c r="AR114" s="56"/>
      <c r="AS114" s="56" t="str">
        <f>IF(Table_Styles[[#This Row],[PB]]&lt;&gt;"",Table_Styles[[#This Row],[PB]],IF(Table_Styles[[#This Row],[PB Default]]&lt;&gt;"",Table_Styles[[#This Row],[PB Default]],""))</f>
        <v/>
      </c>
      <c r="AT114" s="56"/>
      <c r="AU114" s="56"/>
      <c r="AV114" s="56" t="str">
        <f>IF(Table_Styles[[#This Row],[PL]]&lt;&gt;"",Table_Styles[[#This Row],[PL]],IF(Table_Styles[[#This Row],[PL Default]]&lt;&gt;"",Table_Styles[[#This Row],[PL Default]],""))</f>
        <v/>
      </c>
      <c r="AW114" s="56"/>
      <c r="AX114" s="56"/>
      <c r="AY114" s="56" t="str">
        <f>IF(Table_Styles[[#This Row],[BT]]&lt;&gt;"",Table_Styles[[#This Row],[BT]],IF(Table_Styles[[#This Row],[BT Default]]&lt;&gt;"",Table_Styles[[#This Row],[BT Default]],""))</f>
        <v/>
      </c>
      <c r="AZ114" s="56"/>
      <c r="BA114" s="56"/>
      <c r="BB114" s="56" t="str">
        <f>IF(Table_Styles[[#This Row],[BR]]&lt;&gt;"",Table_Styles[[#This Row],[BR]],IF(Table_Styles[[#This Row],[BR Default]]&lt;&gt;"",Table_Styles[[#This Row],[BR Default]],""))</f>
        <v/>
      </c>
      <c r="BC114" s="56"/>
      <c r="BD114" s="56"/>
      <c r="BE114" s="56" t="str">
        <f>IF(Table_Styles[[#This Row],[BB]]&lt;&gt;"",Table_Styles[[#This Row],[BB]],IF(Table_Styles[[#This Row],[BB Default]]&lt;&gt;"",Table_Styles[[#This Row],[BB Default]],""))</f>
        <v/>
      </c>
      <c r="BF114" s="56"/>
      <c r="BG114" s="56"/>
      <c r="BH114" s="56" t="str">
        <f>IF(Table_Styles[[#This Row],[BL]]&lt;&gt;"",Table_Styles[[#This Row],[BL]],IF(Table_Styles[[#This Row],[BL Default]]&lt;&gt;"",Table_Styles[[#This Row],[BL Default]],""))</f>
        <v/>
      </c>
      <c r="BI114" s="56"/>
      <c r="BJ114" s="64"/>
      <c r="BK114" s="56" t="str">
        <f>IF(Table_Styles[[#This Row],[Width]]&lt;&gt;"",Table_Styles[[#This Row],[Width]],IF(Table_Styles[[#This Row],[Width Default]]&lt;&gt;"",Table_Styles[[#This Row],[Width Default]],""))</f>
        <v/>
      </c>
      <c r="BL114" s="56"/>
      <c r="BM114" s="56"/>
      <c r="BN114" s="56" t="str">
        <f>IF(Table_Styles[[#This Row],[Height]]&lt;&gt;"",Table_Styles[[#This Row],[Height]],IF(Table_Styles[[#This Row],[Height Default]]&lt;&gt;"",Table_Styles[[#This Row],[Height Default]],""))</f>
        <v/>
      </c>
      <c r="BO114" s="56"/>
      <c r="BP114" s="56"/>
      <c r="BQ114" s="56" t="str">
        <f>IF(Table_Styles[[#This Row],[Top]]&lt;&gt;"",Table_Styles[[#This Row],[Top]],IF(Table_Styles[[#This Row],[Top Default]]&lt;&gt;"",Table_Styles[[#This Row],[Top Default]],""))</f>
        <v/>
      </c>
      <c r="BR114" s="56"/>
      <c r="BS114" s="56"/>
      <c r="BT114" s="56" t="str">
        <f>IF(Table_Styles[[#This Row],[Right]]&lt;&gt;"",Table_Styles[[#This Row],[Right]],IF(Table_Styles[[#This Row],[Right Default]]&lt;&gt;"",Table_Styles[[#This Row],[Right Default]],""))</f>
        <v/>
      </c>
      <c r="BU114" s="56"/>
      <c r="BV114" s="56"/>
      <c r="BW114" s="56" t="str">
        <f>IF(Table_Styles[[#This Row],[Bottom]]&lt;&gt;"",Table_Styles[[#This Row],[Bottom]],IF(Table_Styles[[#This Row],[Bottom Default]]&lt;&gt;"",Table_Styles[[#This Row],[Bottom Default]],""))</f>
        <v/>
      </c>
      <c r="BX114" s="56"/>
      <c r="BY114" s="56"/>
      <c r="BZ114" s="56" t="str">
        <f>IF(Table_Styles[[#This Row],[Left]]&lt;&gt;"",Table_Styles[[#This Row],[Left]],IF(Table_Styles[[#This Row],[Left Default]]&lt;&gt;"",Table_Styles[[#This Row],[Left Default]],""))</f>
        <v/>
      </c>
      <c r="CA114" s="56"/>
      <c r="CB114" s="56" t="str">
        <f>IF(AND(Table_Styles[[#This Row],[Selector]]&lt;&gt;"",Table_Styles[[#This Row],[Font Family Used]]&lt;&gt;"",Table_Styles[[#This Row],[Font Weight Used]]&lt;&gt;""),Table_Styles[[#This Row],[Font Family Used]]&amp;" "&amp;Table_Styles[[#This Row],[Font Weight Used]],"")</f>
        <v/>
      </c>
      <c r="CC114" s="56" t="str">
        <f ca="1">IF(AND(Table_Styles[[#This Row],[Selector]],COUNTIF(OFFSET(CC:CC,0,0,ROW()-1,1),"="&amp;Table_Styles[[#This Row],[Font]])=0),Table_Styles[[#This Row],[Font]],"")</f>
        <v/>
      </c>
      <c r="CD114" s="56" t="str">
        <f ca="1">IF(Table_Styles[[#This Row],[Unique Font]]&lt;&gt;"",
"{""fontFamily"":"""&amp;Table_Styles[[#This Row],[Font Family Used]]&amp;""",""fontWeight"":"&amp;Table_Styles[[#This Row],[Font Weight Used]]&amp;"}","")</f>
        <v/>
      </c>
      <c r="CE114"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4" s="56" t="str">
        <f>IF(AND(Table_Styles[[#This Row],[Selector]]&lt;&gt;"", Table_Styles[[#This Row],[Config Properties]]&lt;&gt;""),
Table_Styles[[#This Row],[Selector]]&amp;" { "&amp;Table_Styles[[#This Row],[Config Properties]]&amp;" }","")</f>
        <v/>
      </c>
      <c r="CG114" s="56" t="str">
        <f xml:space="preserve">
SUBSTITUTE(SUBSTITUTE(SUBSTITUTE(SUBSTITUTE(SUBSTITUTE(SUBSTITUTE(SUBSTITUTE(SUBSTITUTE(Table_Styles[[#This Row],[Config]],
" {","{"),
"{ ","{"),
" }","}"),
"} ","}"),
" ,",","),
", ",","),
" :",":"),
": ",":")</f>
        <v/>
      </c>
    </row>
    <row r="115" spans="2:85" ht="21" customHeight="1">
      <c r="B115" s="90" t="s">
        <v>877</v>
      </c>
      <c r="C115" s="1" t="s">
        <v>878</v>
      </c>
      <c r="D115" s="7"/>
      <c r="E115" s="7"/>
      <c r="F115" s="7" t="str">
        <f>IF(Table_Styles[[#This Row],[Font Family]]&lt;&gt;"",Table_Styles[[#This Row],[Font Family]],IF(Table_Styles[[#This Row],[Font Family Default]]&lt;&gt;"",Table_Styles[[#This Row],[Font Family Default]],""))</f>
        <v/>
      </c>
      <c r="G115" s="7"/>
      <c r="H115" s="7"/>
      <c r="I115" s="7" t="str">
        <f>IF(Table_Styles[[#This Row],[Font Size]]&lt;&gt;"",Table_Styles[[#This Row],[Font Size]],IF(Table_Styles[[#This Row],[Font Size Default]]&lt;&gt;"",Table_Styles[[#This Row],[Font Size Default]],""))</f>
        <v/>
      </c>
      <c r="J115" s="7"/>
      <c r="K115" s="7"/>
      <c r="L115" s="7" t="str">
        <f>IF(Table_Styles[[#This Row],[Font Weight]]&lt;&gt;"",Table_Styles[[#This Row],[Font Weight]],IF(Table_Styles[[#This Row],[Font Weight Default]]&lt;&gt;"",Table_Styles[[#This Row],[Font Weight Default]],""))</f>
        <v/>
      </c>
      <c r="M115" s="7"/>
      <c r="N115" s="7"/>
      <c r="O115" s="7" t="str">
        <f>IF(Table_Styles[[#This Row],[Colour]]&lt;&gt;"",Table_Styles[[#This Row],[Colour]],IF(Table_Styles[[#This Row],[Colour Default]]&lt;&gt;"",Table_Styles[[#This Row],[Colour Default]],""))</f>
        <v/>
      </c>
      <c r="P115" s="7"/>
      <c r="Q115" s="7"/>
      <c r="R115" s="7" t="str">
        <f>IF(Table_Styles[[#This Row],[Background]]&lt;&gt;"",Table_Styles[[#This Row],[Background]],IF(Table_Styles[[#This Row],[Background Default]]&lt;&gt;"",Table_Styles[[#This Row],[Background Default]],""))</f>
        <v/>
      </c>
      <c r="S115" s="7"/>
      <c r="T115" s="7"/>
      <c r="U115" s="7" t="str">
        <f>IF(Table_Styles[[#This Row],[Border]]&lt;&gt;"",Table_Styles[[#This Row],[Border]],IF(Table_Styles[[#This Row],[Border Default]]&lt;&gt;"",Table_Styles[[#This Row],[Border Default]],""))</f>
        <v/>
      </c>
      <c r="V115" s="7"/>
      <c r="W115" s="7"/>
      <c r="X115" s="7" t="str">
        <f>IF(Table_Styles[[#This Row],[Border Radius]]&lt;&gt;"",Table_Styles[[#This Row],[Border Radius]],IF(Table_Styles[[#This Row],[Border Radius Default]]&lt;&gt;"",Table_Styles[[#This Row],[Border Radius Default]],""))</f>
        <v/>
      </c>
      <c r="Y115" s="7"/>
      <c r="Z115" s="16"/>
      <c r="AA115" s="7" t="str">
        <f>IF(Table_Styles[[#This Row],[MT]]&lt;&gt;"",Table_Styles[[#This Row],[MT]],IF(Table_Styles[[#This Row],[MT Default]]&lt;&gt;"",Table_Styles[[#This Row],[MT Default]],""))</f>
        <v/>
      </c>
      <c r="AB115" s="7"/>
      <c r="AC115" s="7"/>
      <c r="AD115" s="7" t="str">
        <f>IF(Table_Styles[[#This Row],[MR]]&lt;&gt;"",Table_Styles[[#This Row],[MR]],IF(Table_Styles[[#This Row],[MR Default]]&lt;&gt;"",Table_Styles[[#This Row],[MR Default]],""))</f>
        <v/>
      </c>
      <c r="AE115" s="7"/>
      <c r="AF115" s="7"/>
      <c r="AG115" s="7" t="str">
        <f>IF(Table_Styles[[#This Row],[MB]]&lt;&gt;"",Table_Styles[[#This Row],[MB]],IF(Table_Styles[[#This Row],[MB Default]]&lt;&gt;"",Table_Styles[[#This Row],[MB Default]],""))</f>
        <v/>
      </c>
      <c r="AH115" s="7"/>
      <c r="AI115" s="7"/>
      <c r="AJ115" s="7" t="str">
        <f>IF(Table_Styles[[#This Row],[ML]]&lt;&gt;"",Table_Styles[[#This Row],[ML]],IF(Table_Styles[[#This Row],[ML Default]]&lt;&gt;"",Table_Styles[[#This Row],[ML Default]],""))</f>
        <v/>
      </c>
      <c r="AK115" s="7"/>
      <c r="AL115" s="7"/>
      <c r="AM115" s="7" t="str">
        <f>IF(Table_Styles[[#This Row],[PT]]&lt;&gt;"",Table_Styles[[#This Row],[PT]],IF(Table_Styles[[#This Row],[PT Default]]&lt;&gt;"",Table_Styles[[#This Row],[PT Default]],""))</f>
        <v/>
      </c>
      <c r="AN115" s="7"/>
      <c r="AO115" s="7"/>
      <c r="AP115" s="7" t="str">
        <f>IF(Table_Styles[[#This Row],[PR]]&lt;&gt;"",Table_Styles[[#This Row],[PR]],IF(Table_Styles[[#This Row],[PR Default]]&lt;&gt;"",Table_Styles[[#This Row],[PR Default]],""))</f>
        <v/>
      </c>
      <c r="AQ115" s="7"/>
      <c r="AR115" s="7"/>
      <c r="AS115" s="7" t="str">
        <f>IF(Table_Styles[[#This Row],[PB]]&lt;&gt;"",Table_Styles[[#This Row],[PB]],IF(Table_Styles[[#This Row],[PB Default]]&lt;&gt;"",Table_Styles[[#This Row],[PB Default]],""))</f>
        <v/>
      </c>
      <c r="AT115" s="7"/>
      <c r="AU115" s="7"/>
      <c r="AV115" s="7" t="str">
        <f>IF(Table_Styles[[#This Row],[PL]]&lt;&gt;"",Table_Styles[[#This Row],[PL]],IF(Table_Styles[[#This Row],[PL Default]]&lt;&gt;"",Table_Styles[[#This Row],[PL Default]],""))</f>
        <v/>
      </c>
      <c r="AW115" s="7"/>
      <c r="AX115" s="7"/>
      <c r="AY115" s="7" t="str">
        <f>IF(Table_Styles[[#This Row],[BT]]&lt;&gt;"",Table_Styles[[#This Row],[BT]],IF(Table_Styles[[#This Row],[BT Default]]&lt;&gt;"",Table_Styles[[#This Row],[BT Default]],""))</f>
        <v/>
      </c>
      <c r="AZ115" s="7"/>
      <c r="BA115" s="7"/>
      <c r="BB115" s="7" t="str">
        <f>IF(Table_Styles[[#This Row],[BR]]&lt;&gt;"",Table_Styles[[#This Row],[BR]],IF(Table_Styles[[#This Row],[BR Default]]&lt;&gt;"",Table_Styles[[#This Row],[BR Default]],""))</f>
        <v/>
      </c>
      <c r="BC115" s="7"/>
      <c r="BD115" s="7"/>
      <c r="BE115" s="7" t="str">
        <f>IF(Table_Styles[[#This Row],[BB]]&lt;&gt;"",Table_Styles[[#This Row],[BB]],IF(Table_Styles[[#This Row],[BB Default]]&lt;&gt;"",Table_Styles[[#This Row],[BB Default]],""))</f>
        <v/>
      </c>
      <c r="BF115" s="7"/>
      <c r="BG115" s="7"/>
      <c r="BH115" s="7" t="str">
        <f>IF(Table_Styles[[#This Row],[BL]]&lt;&gt;"",Table_Styles[[#This Row],[BL]],IF(Table_Styles[[#This Row],[BL Default]]&lt;&gt;"",Table_Styles[[#This Row],[BL Default]],""))</f>
        <v/>
      </c>
      <c r="BI115" s="7"/>
      <c r="BJ115" s="7"/>
      <c r="BK115" s="7" t="str">
        <f>IF(Table_Styles[[#This Row],[Width]]&lt;&gt;"",Table_Styles[[#This Row],[Width]],IF(Table_Styles[[#This Row],[Width Default]]&lt;&gt;"",Table_Styles[[#This Row],[Width Default]],""))</f>
        <v/>
      </c>
      <c r="BL115" s="7"/>
      <c r="BM115" s="7"/>
      <c r="BN115" s="7" t="str">
        <f>IF(Table_Styles[[#This Row],[Height]]&lt;&gt;"",Table_Styles[[#This Row],[Height]],IF(Table_Styles[[#This Row],[Height Default]]&lt;&gt;"",Table_Styles[[#This Row],[Height Default]],""))</f>
        <v/>
      </c>
      <c r="BO115" s="7"/>
      <c r="BP115" s="7"/>
      <c r="BQ115" s="7" t="str">
        <f>IF(Table_Styles[[#This Row],[Top]]&lt;&gt;"",Table_Styles[[#This Row],[Top]],IF(Table_Styles[[#This Row],[Top Default]]&lt;&gt;"",Table_Styles[[#This Row],[Top Default]],""))</f>
        <v/>
      </c>
      <c r="BR115" s="7"/>
      <c r="BS115" s="7"/>
      <c r="BT115" s="7" t="str">
        <f>IF(Table_Styles[[#This Row],[Right]]&lt;&gt;"",Table_Styles[[#This Row],[Right]],IF(Table_Styles[[#This Row],[Right Default]]&lt;&gt;"",Table_Styles[[#This Row],[Right Default]],""))</f>
        <v/>
      </c>
      <c r="BU115" s="7"/>
      <c r="BV115" s="7"/>
      <c r="BW115" s="7" t="str">
        <f>IF(Table_Styles[[#This Row],[Bottom]]&lt;&gt;"",Table_Styles[[#This Row],[Bottom]],IF(Table_Styles[[#This Row],[Bottom Default]]&lt;&gt;"",Table_Styles[[#This Row],[Bottom Default]],""))</f>
        <v/>
      </c>
      <c r="BX115" s="7"/>
      <c r="BY115" s="7"/>
      <c r="BZ115" s="7" t="str">
        <f>IF(Table_Styles[[#This Row],[Left]]&lt;&gt;"",Table_Styles[[#This Row],[Left]],IF(Table_Styles[[#This Row],[Left Default]]&lt;&gt;"",Table_Styles[[#This Row],[Left Default]],""))</f>
        <v/>
      </c>
      <c r="CA115" s="7"/>
      <c r="CB115" t="str">
        <f>IF(AND(Table_Styles[[#This Row],[Selector]]&lt;&gt;"",Table_Styles[[#This Row],[Font Family Used]]&lt;&gt;"",Table_Styles[[#This Row],[Font Weight Used]]&lt;&gt;""),Table_Styles[[#This Row],[Font Family Used]]&amp;" "&amp;Table_Styles[[#This Row],[Font Weight Used]],"")</f>
        <v/>
      </c>
      <c r="CC115" t="str">
        <f ca="1">IF(AND(Table_Styles[[#This Row],[Selector]],COUNTIF(OFFSET(CC:CC,0,0,ROW()-1,1),"="&amp;Table_Styles[[#This Row],[Font]])=0),Table_Styles[[#This Row],[Font]],"")</f>
        <v/>
      </c>
      <c r="CD115" t="str">
        <f ca="1">IF(Table_Styles[[#This Row],[Unique Font]]&lt;&gt;"",
"{""fontFamily"":"""&amp;Table_Styles[[#This Row],[Font Family Used]]&amp;""",""fontWeight"":"&amp;Table_Styles[[#This Row],[Font Weight Used]]&amp;"}","")</f>
        <v/>
      </c>
      <c r="CE115"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5" t="str">
        <f>IF(AND(Table_Styles[[#This Row],[Selector]]&lt;&gt;"", Table_Styles[[#This Row],[Config Properties]]&lt;&gt;""),
Table_Styles[[#This Row],[Selector]]&amp;" { "&amp;Table_Styles[[#This Row],[Config Properties]]&amp;" }","")</f>
        <v/>
      </c>
      <c r="CG115" t="str">
        <f xml:space="preserve">
SUBSTITUTE(SUBSTITUTE(SUBSTITUTE(SUBSTITUTE(SUBSTITUTE(SUBSTITUTE(SUBSTITUTE(SUBSTITUTE(Table_Styles[[#This Row],[Config]],
" {","{"),
"{ ","{"),
" }","}"),
"} ","}"),
" ,",","),
", ",","),
" :",":"),
": ",":")</f>
        <v/>
      </c>
    </row>
    <row r="116" spans="2:85" ht="21" customHeight="1">
      <c r="B116" s="91" t="s">
        <v>820</v>
      </c>
      <c r="C116" s="90" t="s">
        <v>879</v>
      </c>
      <c r="D116" s="36"/>
      <c r="E116" s="36"/>
      <c r="F116" s="16" t="str">
        <f>IF(Table_Styles[[#This Row],[Font Family]]&lt;&gt;"",Table_Styles[[#This Row],[Font Family]],IF(Table_Styles[[#This Row],[Font Family Default]]&lt;&gt;"",Table_Styles[[#This Row],[Font Family Default]],""))</f>
        <v/>
      </c>
      <c r="G116" s="36"/>
      <c r="H116" s="36"/>
      <c r="I116" s="16" t="str">
        <f>IF(Table_Styles[[#This Row],[Font Size]]&lt;&gt;"",Table_Styles[[#This Row],[Font Size]],IF(Table_Styles[[#This Row],[Font Size Default]]&lt;&gt;"",Table_Styles[[#This Row],[Font Size Default]],""))</f>
        <v/>
      </c>
      <c r="J116" s="36"/>
      <c r="K116" s="36"/>
      <c r="L116" s="16" t="str">
        <f>IF(Table_Styles[[#This Row],[Font Weight]]&lt;&gt;"",Table_Styles[[#This Row],[Font Weight]],IF(Table_Styles[[#This Row],[Font Weight Default]]&lt;&gt;"",Table_Styles[[#This Row],[Font Weight Default]],""))</f>
        <v/>
      </c>
      <c r="M116" s="36"/>
      <c r="N116" s="36"/>
      <c r="O116" s="16" t="str">
        <f>IF(Table_Styles[[#This Row],[Colour]]&lt;&gt;"",Table_Styles[[#This Row],[Colour]],IF(Table_Styles[[#This Row],[Colour Default]]&lt;&gt;"",Table_Styles[[#This Row],[Colour Default]],""))</f>
        <v/>
      </c>
      <c r="P116" s="36"/>
      <c r="Q116" s="36"/>
      <c r="R116" s="16" t="str">
        <f>IF(Table_Styles[[#This Row],[Background]]&lt;&gt;"",Table_Styles[[#This Row],[Background]],IF(Table_Styles[[#This Row],[Background Default]]&lt;&gt;"",Table_Styles[[#This Row],[Background Default]],""))</f>
        <v/>
      </c>
      <c r="S116" s="36"/>
      <c r="T116" s="36"/>
      <c r="U116" s="16" t="str">
        <f>IF(Table_Styles[[#This Row],[Border]]&lt;&gt;"",Table_Styles[[#This Row],[Border]],IF(Table_Styles[[#This Row],[Border Default]]&lt;&gt;"",Table_Styles[[#This Row],[Border Default]],""))</f>
        <v/>
      </c>
      <c r="V116" s="36"/>
      <c r="W116" s="36"/>
      <c r="X116" s="16" t="str">
        <f>IF(Table_Styles[[#This Row],[Border Radius]]&lt;&gt;"",Table_Styles[[#This Row],[Border Radius]],IF(Table_Styles[[#This Row],[Border Radius Default]]&lt;&gt;"",Table_Styles[[#This Row],[Border Radius Default]],""))</f>
        <v/>
      </c>
      <c r="Y116" s="36"/>
      <c r="Z116" s="36"/>
      <c r="AA116" s="16" t="str">
        <f>IF(Table_Styles[[#This Row],[MT]]&lt;&gt;"",Table_Styles[[#This Row],[MT]],IF(Table_Styles[[#This Row],[MT Default]]&lt;&gt;"",Table_Styles[[#This Row],[MT Default]],""))</f>
        <v/>
      </c>
      <c r="AB116" s="36"/>
      <c r="AC116" s="36"/>
      <c r="AD116" s="16" t="str">
        <f>IF(Table_Styles[[#This Row],[MR]]&lt;&gt;"",Table_Styles[[#This Row],[MR]],IF(Table_Styles[[#This Row],[MR Default]]&lt;&gt;"",Table_Styles[[#This Row],[MR Default]],""))</f>
        <v/>
      </c>
      <c r="AE116" s="36"/>
      <c r="AF116" s="36"/>
      <c r="AG116" s="16" t="str">
        <f>IF(Table_Styles[[#This Row],[MB]]&lt;&gt;"",Table_Styles[[#This Row],[MB]],IF(Table_Styles[[#This Row],[MB Default]]&lt;&gt;"",Table_Styles[[#This Row],[MB Default]],""))</f>
        <v/>
      </c>
      <c r="AH116" s="36"/>
      <c r="AI116" s="36"/>
      <c r="AJ116" s="16" t="str">
        <f>IF(Table_Styles[[#This Row],[ML]]&lt;&gt;"",Table_Styles[[#This Row],[ML]],IF(Table_Styles[[#This Row],[ML Default]]&lt;&gt;"",Table_Styles[[#This Row],[ML Default]],""))</f>
        <v/>
      </c>
      <c r="AK116" s="36"/>
      <c r="AL116" s="36"/>
      <c r="AM116" s="16" t="str">
        <f>IF(Table_Styles[[#This Row],[PT]]&lt;&gt;"",Table_Styles[[#This Row],[PT]],IF(Table_Styles[[#This Row],[PT Default]]&lt;&gt;"",Table_Styles[[#This Row],[PT Default]],""))</f>
        <v/>
      </c>
      <c r="AN116" s="36"/>
      <c r="AO116" s="36"/>
      <c r="AP116" s="16" t="str">
        <f>IF(Table_Styles[[#This Row],[PR]]&lt;&gt;"",Table_Styles[[#This Row],[PR]],IF(Table_Styles[[#This Row],[PR Default]]&lt;&gt;"",Table_Styles[[#This Row],[PR Default]],""))</f>
        <v/>
      </c>
      <c r="AQ116" s="36"/>
      <c r="AR116" s="36"/>
      <c r="AS116" s="16" t="str">
        <f>IF(Table_Styles[[#This Row],[PB]]&lt;&gt;"",Table_Styles[[#This Row],[PB]],IF(Table_Styles[[#This Row],[PB Default]]&lt;&gt;"",Table_Styles[[#This Row],[PB Default]],""))</f>
        <v/>
      </c>
      <c r="AT116" s="36"/>
      <c r="AU116" s="36"/>
      <c r="AV116" s="16" t="str">
        <f>IF(Table_Styles[[#This Row],[PL]]&lt;&gt;"",Table_Styles[[#This Row],[PL]],IF(Table_Styles[[#This Row],[PL Default]]&lt;&gt;"",Table_Styles[[#This Row],[PL Default]],""))</f>
        <v/>
      </c>
      <c r="AW116" s="36"/>
      <c r="AX116" s="36"/>
      <c r="AY116" s="16" t="str">
        <f>IF(Table_Styles[[#This Row],[BT]]&lt;&gt;"",Table_Styles[[#This Row],[BT]],IF(Table_Styles[[#This Row],[BT Default]]&lt;&gt;"",Table_Styles[[#This Row],[BT Default]],""))</f>
        <v/>
      </c>
      <c r="AZ116" s="36"/>
      <c r="BA116" s="36"/>
      <c r="BB116" s="16" t="str">
        <f>IF(Table_Styles[[#This Row],[BR]]&lt;&gt;"",Table_Styles[[#This Row],[BR]],IF(Table_Styles[[#This Row],[BR Default]]&lt;&gt;"",Table_Styles[[#This Row],[BR Default]],""))</f>
        <v/>
      </c>
      <c r="BC116" s="36"/>
      <c r="BD116" s="36"/>
      <c r="BE116" s="16" t="str">
        <f>IF(Table_Styles[[#This Row],[BB]]&lt;&gt;"",Table_Styles[[#This Row],[BB]],IF(Table_Styles[[#This Row],[BB Default]]&lt;&gt;"",Table_Styles[[#This Row],[BB Default]],""))</f>
        <v/>
      </c>
      <c r="BF116" s="36"/>
      <c r="BG116" s="36"/>
      <c r="BH116" s="16" t="str">
        <f>IF(Table_Styles[[#This Row],[BL]]&lt;&gt;"",Table_Styles[[#This Row],[BL]],IF(Table_Styles[[#This Row],[BL Default]]&lt;&gt;"",Table_Styles[[#This Row],[BL Default]],""))</f>
        <v/>
      </c>
      <c r="BI116" s="36"/>
      <c r="BJ116" s="36"/>
      <c r="BK116" s="16" t="str">
        <f>IF(Table_Styles[[#This Row],[Width]]&lt;&gt;"",Table_Styles[[#This Row],[Width]],IF(Table_Styles[[#This Row],[Width Default]]&lt;&gt;"",Table_Styles[[#This Row],[Width Default]],""))</f>
        <v/>
      </c>
      <c r="BL116" s="36"/>
      <c r="BM116" s="36"/>
      <c r="BN116" s="16" t="str">
        <f>IF(Table_Styles[[#This Row],[Height]]&lt;&gt;"",Table_Styles[[#This Row],[Height]],IF(Table_Styles[[#This Row],[Height Default]]&lt;&gt;"",Table_Styles[[#This Row],[Height Default]],""))</f>
        <v/>
      </c>
      <c r="BO116" s="16"/>
      <c r="BP116" s="16"/>
      <c r="BQ116" s="16" t="str">
        <f>IF(Table_Styles[[#This Row],[Top]]&lt;&gt;"",Table_Styles[[#This Row],[Top]],IF(Table_Styles[[#This Row],[Top Default]]&lt;&gt;"",Table_Styles[[#This Row],[Top Default]],""))</f>
        <v/>
      </c>
      <c r="BR116" s="16"/>
      <c r="BS116" s="16"/>
      <c r="BT116" s="16" t="str">
        <f>IF(Table_Styles[[#This Row],[Right]]&lt;&gt;"",Table_Styles[[#This Row],[Right]],IF(Table_Styles[[#This Row],[Right Default]]&lt;&gt;"",Table_Styles[[#This Row],[Right Default]],""))</f>
        <v/>
      </c>
      <c r="BU116" s="16"/>
      <c r="BV116" s="16"/>
      <c r="BW116" s="16" t="str">
        <f>IF(Table_Styles[[#This Row],[Bottom]]&lt;&gt;"",Table_Styles[[#This Row],[Bottom]],IF(Table_Styles[[#This Row],[Bottom Default]]&lt;&gt;"",Table_Styles[[#This Row],[Bottom Default]],""))</f>
        <v/>
      </c>
      <c r="BX116" s="16"/>
      <c r="BY116" s="16"/>
      <c r="BZ116" s="16" t="str">
        <f>IF(Table_Styles[[#This Row],[Left]]&lt;&gt;"",Table_Styles[[#This Row],[Left]],IF(Table_Styles[[#This Row],[Left Default]]&lt;&gt;"",Table_Styles[[#This Row],[Left Default]],""))</f>
        <v/>
      </c>
      <c r="CA116" s="36"/>
      <c r="CB116" s="18" t="str">
        <f>IF(AND(Table_Styles[[#This Row],[Selector]]&lt;&gt;"",Table_Styles[[#This Row],[Font Family Used]]&lt;&gt;"",Table_Styles[[#This Row],[Font Weight Used]]&lt;&gt;""),Table_Styles[[#This Row],[Font Family Used]]&amp;" "&amp;Table_Styles[[#This Row],[Font Weight Used]],"")</f>
        <v/>
      </c>
      <c r="CC116" s="18" t="str">
        <f ca="1">IF(AND(Table_Styles[[#This Row],[Selector]],COUNTIF(OFFSET(CC:CC,0,0,ROW()-1,1),"="&amp;Table_Styles[[#This Row],[Font]])=0),Table_Styles[[#This Row],[Font]],"")</f>
        <v/>
      </c>
      <c r="CD116" s="18" t="str">
        <f ca="1">IF(Table_Styles[[#This Row],[Unique Font]]&lt;&gt;"",
"{""fontFamily"":"""&amp;Table_Styles[[#This Row],[Font Family Used]]&amp;""",""fontWeight"":"&amp;Table_Styles[[#This Row],[Font Weight Used]]&amp;"}","")</f>
        <v/>
      </c>
      <c r="CE11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6" s="18" t="str">
        <f>IF(AND(Table_Styles[[#This Row],[Selector]]&lt;&gt;"", Table_Styles[[#This Row],[Config Properties]]&lt;&gt;""),
Table_Styles[[#This Row],[Selector]]&amp;" { "&amp;Table_Styles[[#This Row],[Config Properties]]&amp;" }","")</f>
        <v/>
      </c>
      <c r="CG116" s="18" t="str">
        <f xml:space="preserve">
SUBSTITUTE(SUBSTITUTE(SUBSTITUTE(SUBSTITUTE(SUBSTITUTE(SUBSTITUTE(SUBSTITUTE(SUBSTITUTE(Table_Styles[[#This Row],[Config]],
" {","{"),
"{ ","{"),
" }","}"),
"} ","}"),
" ,",","),
", ",","),
" :",":"),
": ",":")</f>
        <v/>
      </c>
    </row>
    <row r="117" spans="2:85" ht="21" customHeight="1">
      <c r="B117" s="91" t="s">
        <v>822</v>
      </c>
      <c r="C117" s="39" t="s">
        <v>880</v>
      </c>
      <c r="D117" s="16"/>
      <c r="E117" s="16"/>
      <c r="F117" s="16" t="str">
        <f>IF(Table_Styles[[#This Row],[Font Family]]&lt;&gt;"",Table_Styles[[#This Row],[Font Family]],IF(Table_Styles[[#This Row],[Font Family Default]]&lt;&gt;"",Table_Styles[[#This Row],[Font Family Default]],""))</f>
        <v/>
      </c>
      <c r="G117" s="16"/>
      <c r="H117" s="16"/>
      <c r="I117" s="16" t="str">
        <f>IF(Table_Styles[[#This Row],[Font Size]]&lt;&gt;"",Table_Styles[[#This Row],[Font Size]],IF(Table_Styles[[#This Row],[Font Size Default]]&lt;&gt;"",Table_Styles[[#This Row],[Font Size Default]],""))</f>
        <v/>
      </c>
      <c r="J117" s="16"/>
      <c r="K117" s="16"/>
      <c r="L117" s="16" t="str">
        <f>IF(Table_Styles[[#This Row],[Font Weight]]&lt;&gt;"",Table_Styles[[#This Row],[Font Weight]],IF(Table_Styles[[#This Row],[Font Weight Default]]&lt;&gt;"",Table_Styles[[#This Row],[Font Weight Default]],""))</f>
        <v/>
      </c>
      <c r="M117" s="16"/>
      <c r="N117" s="16"/>
      <c r="O117" s="16" t="str">
        <f>IF(Table_Styles[[#This Row],[Colour]]&lt;&gt;"",Table_Styles[[#This Row],[Colour]],IF(Table_Styles[[#This Row],[Colour Default]]&lt;&gt;"",Table_Styles[[#This Row],[Colour Default]],""))</f>
        <v/>
      </c>
      <c r="P117" s="16"/>
      <c r="Q117" s="16"/>
      <c r="R117" s="16" t="str">
        <f>IF(Table_Styles[[#This Row],[Background]]&lt;&gt;"",Table_Styles[[#This Row],[Background]],IF(Table_Styles[[#This Row],[Background Default]]&lt;&gt;"",Table_Styles[[#This Row],[Background Default]],""))</f>
        <v/>
      </c>
      <c r="S117" s="16"/>
      <c r="T117" s="16"/>
      <c r="U117" s="16" t="str">
        <f>IF(Table_Styles[[#This Row],[Border]]&lt;&gt;"",Table_Styles[[#This Row],[Border]],IF(Table_Styles[[#This Row],[Border Default]]&lt;&gt;"",Table_Styles[[#This Row],[Border Default]],""))</f>
        <v/>
      </c>
      <c r="V117" s="16"/>
      <c r="W117" s="16"/>
      <c r="X117" s="16" t="str">
        <f>IF(Table_Styles[[#This Row],[Border Radius]]&lt;&gt;"",Table_Styles[[#This Row],[Border Radius]],IF(Table_Styles[[#This Row],[Border Radius Default]]&lt;&gt;"",Table_Styles[[#This Row],[Border Radius Default]],""))</f>
        <v/>
      </c>
      <c r="Y117" s="16"/>
      <c r="Z117" s="16" t="s">
        <v>681</v>
      </c>
      <c r="AA117" s="16" t="str">
        <f>IF(Table_Styles[[#This Row],[MT]]&lt;&gt;"",Table_Styles[[#This Row],[MT]],IF(Table_Styles[[#This Row],[MT Default]]&lt;&gt;"",Table_Styles[[#This Row],[MT Default]],""))</f>
        <v>20px</v>
      </c>
      <c r="AB117" s="16"/>
      <c r="AC117" s="16"/>
      <c r="AD117" s="16" t="str">
        <f>IF(Table_Styles[[#This Row],[MR]]&lt;&gt;"",Table_Styles[[#This Row],[MR]],IF(Table_Styles[[#This Row],[MR Default]]&lt;&gt;"",Table_Styles[[#This Row],[MR Default]],""))</f>
        <v/>
      </c>
      <c r="AE117" s="16"/>
      <c r="AF117" s="16"/>
      <c r="AG117" s="16" t="str">
        <f>IF(Table_Styles[[#This Row],[MB]]&lt;&gt;"",Table_Styles[[#This Row],[MB]],IF(Table_Styles[[#This Row],[MB Default]]&lt;&gt;"",Table_Styles[[#This Row],[MB Default]],""))</f>
        <v/>
      </c>
      <c r="AH117" s="16"/>
      <c r="AI117" s="16"/>
      <c r="AJ117" s="16" t="str">
        <f>IF(Table_Styles[[#This Row],[ML]]&lt;&gt;"",Table_Styles[[#This Row],[ML]],IF(Table_Styles[[#This Row],[ML Default]]&lt;&gt;"",Table_Styles[[#This Row],[ML Default]],""))</f>
        <v/>
      </c>
      <c r="AK117" s="16"/>
      <c r="AL117" s="94" t="s">
        <v>707</v>
      </c>
      <c r="AM117" s="16" t="str">
        <f>IF(Table_Styles[[#This Row],[PT]]&lt;&gt;"",Table_Styles[[#This Row],[PT]],IF(Table_Styles[[#This Row],[PT Default]]&lt;&gt;"",Table_Styles[[#This Row],[PT Default]],""))</f>
        <v>13px</v>
      </c>
      <c r="AN117" s="16"/>
      <c r="AO117" s="94"/>
      <c r="AP117" s="16" t="str">
        <f>IF(Table_Styles[[#This Row],[PR]]&lt;&gt;"",Table_Styles[[#This Row],[PR]],IF(Table_Styles[[#This Row],[PR Default]]&lt;&gt;"",Table_Styles[[#This Row],[PR Default]],""))</f>
        <v/>
      </c>
      <c r="AQ117" s="16"/>
      <c r="AR117" s="94" t="s">
        <v>707</v>
      </c>
      <c r="AS117" s="16" t="str">
        <f>IF(Table_Styles[[#This Row],[PB]]&lt;&gt;"",Table_Styles[[#This Row],[PB]],IF(Table_Styles[[#This Row],[PB Default]]&lt;&gt;"",Table_Styles[[#This Row],[PB Default]],""))</f>
        <v>13px</v>
      </c>
      <c r="AT117" s="16"/>
      <c r="AU117" s="94"/>
      <c r="AV117" s="16" t="str">
        <f>IF(Table_Styles[[#This Row],[PL]]&lt;&gt;"",Table_Styles[[#This Row],[PL]],IF(Table_Styles[[#This Row],[PL Default]]&lt;&gt;"",Table_Styles[[#This Row],[PL Default]],""))</f>
        <v/>
      </c>
      <c r="AW117" s="16"/>
      <c r="AX117" s="16"/>
      <c r="AY117" s="16" t="str">
        <f>IF(Table_Styles[[#This Row],[BT]]&lt;&gt;"",Table_Styles[[#This Row],[BT]],IF(Table_Styles[[#This Row],[BT Default]]&lt;&gt;"",Table_Styles[[#This Row],[BT Default]],""))</f>
        <v/>
      </c>
      <c r="AZ117" s="16"/>
      <c r="BA117" s="16"/>
      <c r="BB117" s="16" t="str">
        <f>IF(Table_Styles[[#This Row],[BR]]&lt;&gt;"",Table_Styles[[#This Row],[BR]],IF(Table_Styles[[#This Row],[BR Default]]&lt;&gt;"",Table_Styles[[#This Row],[BR Default]],""))</f>
        <v/>
      </c>
      <c r="BC117" s="16"/>
      <c r="BD117" s="16"/>
      <c r="BE117" s="16" t="str">
        <f>IF(Table_Styles[[#This Row],[BB]]&lt;&gt;"",Table_Styles[[#This Row],[BB]],IF(Table_Styles[[#This Row],[BB Default]]&lt;&gt;"",Table_Styles[[#This Row],[BB Default]],""))</f>
        <v/>
      </c>
      <c r="BF117" s="16"/>
      <c r="BG117" s="16"/>
      <c r="BH117" s="16" t="str">
        <f>IF(Table_Styles[[#This Row],[BL]]&lt;&gt;"",Table_Styles[[#This Row],[BL]],IF(Table_Styles[[#This Row],[BL Default]]&lt;&gt;"",Table_Styles[[#This Row],[BL Default]],""))</f>
        <v/>
      </c>
      <c r="BI117" s="16"/>
      <c r="BJ117" s="93" t="s">
        <v>804</v>
      </c>
      <c r="BK117" s="16" t="str">
        <f>IF(Table_Styles[[#This Row],[Width]]&lt;&gt;"",Table_Styles[[#This Row],[Width]],IF(Table_Styles[[#This Row],[Width Default]]&lt;&gt;"",Table_Styles[[#This Row],[Width Default]],""))</f>
        <v>100%</v>
      </c>
      <c r="BL117" s="16"/>
      <c r="BM117" s="16"/>
      <c r="BN117" s="16" t="str">
        <f>IF(Table_Styles[[#This Row],[Height]]&lt;&gt;"",Table_Styles[[#This Row],[Height]],IF(Table_Styles[[#This Row],[Height Default]]&lt;&gt;"",Table_Styles[[#This Row],[Height Default]],""))</f>
        <v/>
      </c>
      <c r="BO117" s="16"/>
      <c r="BP117" s="16"/>
      <c r="BQ117" s="16" t="str">
        <f>IF(Table_Styles[[#This Row],[Top]]&lt;&gt;"",Table_Styles[[#This Row],[Top]],IF(Table_Styles[[#This Row],[Top Default]]&lt;&gt;"",Table_Styles[[#This Row],[Top Default]],""))</f>
        <v/>
      </c>
      <c r="BR117" s="16"/>
      <c r="BS117" s="16"/>
      <c r="BT117" s="16" t="str">
        <f>IF(Table_Styles[[#This Row],[Right]]&lt;&gt;"",Table_Styles[[#This Row],[Right]],IF(Table_Styles[[#This Row],[Right Default]]&lt;&gt;"",Table_Styles[[#This Row],[Right Default]],""))</f>
        <v/>
      </c>
      <c r="BU117" s="16"/>
      <c r="BV117" s="16"/>
      <c r="BW117" s="16" t="str">
        <f>IF(Table_Styles[[#This Row],[Bottom]]&lt;&gt;"",Table_Styles[[#This Row],[Bottom]],IF(Table_Styles[[#This Row],[Bottom Default]]&lt;&gt;"",Table_Styles[[#This Row],[Bottom Default]],""))</f>
        <v/>
      </c>
      <c r="BX117" s="16"/>
      <c r="BY117" s="16"/>
      <c r="BZ117" s="16" t="str">
        <f>IF(Table_Styles[[#This Row],[Left]]&lt;&gt;"",Table_Styles[[#This Row],[Left]],IF(Table_Styles[[#This Row],[Left Default]]&lt;&gt;"",Table_Styles[[#This Row],[Left Default]],""))</f>
        <v/>
      </c>
      <c r="CA117" s="16"/>
      <c r="CB117" s="18" t="str">
        <f>IF(AND(Table_Styles[[#This Row],[Selector]]&lt;&gt;"",Table_Styles[[#This Row],[Font Family Used]]&lt;&gt;"",Table_Styles[[#This Row],[Font Weight Used]]&lt;&gt;""),Table_Styles[[#This Row],[Font Family Used]]&amp;" "&amp;Table_Styles[[#This Row],[Font Weight Used]],"")</f>
        <v/>
      </c>
      <c r="CC117" s="18" t="str">
        <f ca="1">IF(AND(Table_Styles[[#This Row],[Selector]],COUNTIF(OFFSET(CC:CC,0,0,ROW()-1,1),"="&amp;Table_Styles[[#This Row],[Font]])=0),Table_Styles[[#This Row],[Font]],"")</f>
        <v/>
      </c>
      <c r="CD117" s="18" t="str">
        <f ca="1">IF(Table_Styles[[#This Row],[Unique Font]]&lt;&gt;"",
"{""fontFamily"":"""&amp;Table_Styles[[#This Row],[Font Family Used]]&amp;""",""fontWeight"":"&amp;Table_Styles[[#This Row],[Font Weight Used]]&amp;"}","")</f>
        <v/>
      </c>
      <c r="CE11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20px;padding-top: 13px;padding-bottom: 13px;width: 100%</v>
      </c>
      <c r="CF117" s="18" t="str">
        <f>IF(AND(Table_Styles[[#This Row],[Selector]]&lt;&gt;"", Table_Styles[[#This Row],[Config Properties]]&lt;&gt;""),
Table_Styles[[#This Row],[Selector]]&amp;" { "&amp;Table_Styles[[#This Row],[Config Properties]]&amp;" }","")</f>
        <v>#sidebar .body nav .btn { margin-top: 20px;padding-top: 13px;padding-bottom: 13px;width: 100% }</v>
      </c>
      <c r="CG117" s="18" t="str">
        <f xml:space="preserve">
SUBSTITUTE(SUBSTITUTE(SUBSTITUTE(SUBSTITUTE(SUBSTITUTE(SUBSTITUTE(SUBSTITUTE(SUBSTITUTE(Table_Styles[[#This Row],[Config]],
" {","{"),
"{ ","{"),
" }","}"),
"} ","}"),
" ,",","),
", ",","),
" :",":"),
": ",":")</f>
        <v>#sidebar .body nav .btn{margin-top:20px;padding-top:13px;padding-bottom:13px;width:100%}</v>
      </c>
    </row>
    <row r="118" spans="2:85" ht="21" customHeight="1">
      <c r="B118" s="91" t="s">
        <v>824</v>
      </c>
      <c r="C118" s="39" t="s">
        <v>881</v>
      </c>
      <c r="D118" s="16"/>
      <c r="E118" s="16"/>
      <c r="F118" s="16" t="str">
        <f>IF(Table_Styles[[#This Row],[Font Family]]&lt;&gt;"",Table_Styles[[#This Row],[Font Family]],IF(Table_Styles[[#This Row],[Font Family Default]]&lt;&gt;"",Table_Styles[[#This Row],[Font Family Default]],""))</f>
        <v/>
      </c>
      <c r="G118" s="16"/>
      <c r="H118" s="16"/>
      <c r="I118" s="16" t="str">
        <f>IF(Table_Styles[[#This Row],[Font Size]]&lt;&gt;"",Table_Styles[[#This Row],[Font Size]],IF(Table_Styles[[#This Row],[Font Size Default]]&lt;&gt;"",Table_Styles[[#This Row],[Font Size Default]],""))</f>
        <v/>
      </c>
      <c r="J118" s="16"/>
      <c r="K118" s="16"/>
      <c r="L118" s="16" t="str">
        <f>IF(Table_Styles[[#This Row],[Font Weight]]&lt;&gt;"",Table_Styles[[#This Row],[Font Weight]],IF(Table_Styles[[#This Row],[Font Weight Default]]&lt;&gt;"",Table_Styles[[#This Row],[Font Weight Default]],""))</f>
        <v/>
      </c>
      <c r="M118" s="16"/>
      <c r="N118" s="16"/>
      <c r="O118" s="16" t="str">
        <f>IF(Table_Styles[[#This Row],[Colour]]&lt;&gt;"",Table_Styles[[#This Row],[Colour]],IF(Table_Styles[[#This Row],[Colour Default]]&lt;&gt;"",Table_Styles[[#This Row],[Colour Default]],""))</f>
        <v/>
      </c>
      <c r="P118" s="16"/>
      <c r="Q118" s="16"/>
      <c r="R118" s="16" t="str">
        <f>IF(Table_Styles[[#This Row],[Background]]&lt;&gt;"",Table_Styles[[#This Row],[Background]],IF(Table_Styles[[#This Row],[Background Default]]&lt;&gt;"",Table_Styles[[#This Row],[Background Default]],""))</f>
        <v/>
      </c>
      <c r="S118" s="16"/>
      <c r="T118" s="16"/>
      <c r="U118" s="16" t="str">
        <f>IF(Table_Styles[[#This Row],[Border]]&lt;&gt;"",Table_Styles[[#This Row],[Border]],IF(Table_Styles[[#This Row],[Border Default]]&lt;&gt;"",Table_Styles[[#This Row],[Border Default]],""))</f>
        <v/>
      </c>
      <c r="V118" s="16"/>
      <c r="W118" s="16"/>
      <c r="X118" s="16" t="str">
        <f>IF(Table_Styles[[#This Row],[Border Radius]]&lt;&gt;"",Table_Styles[[#This Row],[Border Radius]],IF(Table_Styles[[#This Row],[Border Radius Default]]&lt;&gt;"",Table_Styles[[#This Row],[Border Radius Default]],""))</f>
        <v/>
      </c>
      <c r="Y118" s="16"/>
      <c r="Z118" s="16"/>
      <c r="AA118" s="16" t="str">
        <f>IF(Table_Styles[[#This Row],[MT]]&lt;&gt;"",Table_Styles[[#This Row],[MT]],IF(Table_Styles[[#This Row],[MT Default]]&lt;&gt;"",Table_Styles[[#This Row],[MT Default]],""))</f>
        <v/>
      </c>
      <c r="AB118" s="16"/>
      <c r="AC118" s="16"/>
      <c r="AD118" s="16" t="str">
        <f>IF(Table_Styles[[#This Row],[MR]]&lt;&gt;"",Table_Styles[[#This Row],[MR]],IF(Table_Styles[[#This Row],[MR Default]]&lt;&gt;"",Table_Styles[[#This Row],[MR Default]],""))</f>
        <v/>
      </c>
      <c r="AE118" s="16"/>
      <c r="AF118" s="16"/>
      <c r="AG118" s="16" t="str">
        <f>IF(Table_Styles[[#This Row],[MB]]&lt;&gt;"",Table_Styles[[#This Row],[MB]],IF(Table_Styles[[#This Row],[MB Default]]&lt;&gt;"",Table_Styles[[#This Row],[MB Default]],""))</f>
        <v/>
      </c>
      <c r="AH118" s="16"/>
      <c r="AI118" s="16"/>
      <c r="AJ118" s="16" t="str">
        <f>IF(Table_Styles[[#This Row],[ML]]&lt;&gt;"",Table_Styles[[#This Row],[ML]],IF(Table_Styles[[#This Row],[ML Default]]&lt;&gt;"",Table_Styles[[#This Row],[ML Default]],""))</f>
        <v/>
      </c>
      <c r="AK118" s="16"/>
      <c r="AL118" s="16"/>
      <c r="AM118" s="16" t="str">
        <f>IF(Table_Styles[[#This Row],[PT]]&lt;&gt;"",Table_Styles[[#This Row],[PT]],IF(Table_Styles[[#This Row],[PT Default]]&lt;&gt;"",Table_Styles[[#This Row],[PT Default]],""))</f>
        <v/>
      </c>
      <c r="AN118" s="16"/>
      <c r="AO118" s="16"/>
      <c r="AP118" s="16" t="str">
        <f>IF(Table_Styles[[#This Row],[PR]]&lt;&gt;"",Table_Styles[[#This Row],[PR]],IF(Table_Styles[[#This Row],[PR Default]]&lt;&gt;"",Table_Styles[[#This Row],[PR Default]],""))</f>
        <v/>
      </c>
      <c r="AQ118" s="16"/>
      <c r="AR118" s="16"/>
      <c r="AS118" s="16" t="str">
        <f>IF(Table_Styles[[#This Row],[PB]]&lt;&gt;"",Table_Styles[[#This Row],[PB]],IF(Table_Styles[[#This Row],[PB Default]]&lt;&gt;"",Table_Styles[[#This Row],[PB Default]],""))</f>
        <v/>
      </c>
      <c r="AT118" s="16"/>
      <c r="AU118" s="16"/>
      <c r="AV118" s="16" t="str">
        <f>IF(Table_Styles[[#This Row],[PL]]&lt;&gt;"",Table_Styles[[#This Row],[PL]],IF(Table_Styles[[#This Row],[PL Default]]&lt;&gt;"",Table_Styles[[#This Row],[PL Default]],""))</f>
        <v/>
      </c>
      <c r="AW118" s="16"/>
      <c r="AX118" s="16"/>
      <c r="AY118" s="16" t="str">
        <f>IF(Table_Styles[[#This Row],[BT]]&lt;&gt;"",Table_Styles[[#This Row],[BT]],IF(Table_Styles[[#This Row],[BT Default]]&lt;&gt;"",Table_Styles[[#This Row],[BT Default]],""))</f>
        <v/>
      </c>
      <c r="AZ118" s="16"/>
      <c r="BA118" s="16"/>
      <c r="BB118" s="16" t="str">
        <f>IF(Table_Styles[[#This Row],[BR]]&lt;&gt;"",Table_Styles[[#This Row],[BR]],IF(Table_Styles[[#This Row],[BR Default]]&lt;&gt;"",Table_Styles[[#This Row],[BR Default]],""))</f>
        <v/>
      </c>
      <c r="BC118" s="16"/>
      <c r="BD118" s="16"/>
      <c r="BE118" s="16" t="str">
        <f>IF(Table_Styles[[#This Row],[BB]]&lt;&gt;"",Table_Styles[[#This Row],[BB]],IF(Table_Styles[[#This Row],[BB Default]]&lt;&gt;"",Table_Styles[[#This Row],[BB Default]],""))</f>
        <v/>
      </c>
      <c r="BF118" s="16"/>
      <c r="BG118" s="16"/>
      <c r="BH118" s="16" t="str">
        <f>IF(Table_Styles[[#This Row],[BL]]&lt;&gt;"",Table_Styles[[#This Row],[BL]],IF(Table_Styles[[#This Row],[BL Default]]&lt;&gt;"",Table_Styles[[#This Row],[BL Default]],""))</f>
        <v/>
      </c>
      <c r="BI118" s="16"/>
      <c r="BJ118" s="36"/>
      <c r="BK118" s="16" t="str">
        <f>IF(Table_Styles[[#This Row],[Width]]&lt;&gt;"",Table_Styles[[#This Row],[Width]],IF(Table_Styles[[#This Row],[Width Default]]&lt;&gt;"",Table_Styles[[#This Row],[Width Default]],""))</f>
        <v/>
      </c>
      <c r="BL118" s="16"/>
      <c r="BM118" s="16"/>
      <c r="BN118" s="16" t="str">
        <f>IF(Table_Styles[[#This Row],[Height]]&lt;&gt;"",Table_Styles[[#This Row],[Height]],IF(Table_Styles[[#This Row],[Height Default]]&lt;&gt;"",Table_Styles[[#This Row],[Height Default]],""))</f>
        <v/>
      </c>
      <c r="BO118" s="16"/>
      <c r="BP118" s="16"/>
      <c r="BQ118" s="16" t="str">
        <f>IF(Table_Styles[[#This Row],[Top]]&lt;&gt;"",Table_Styles[[#This Row],[Top]],IF(Table_Styles[[#This Row],[Top Default]]&lt;&gt;"",Table_Styles[[#This Row],[Top Default]],""))</f>
        <v/>
      </c>
      <c r="BR118" s="16"/>
      <c r="BS118" s="16"/>
      <c r="BT118" s="16" t="str">
        <f>IF(Table_Styles[[#This Row],[Right]]&lt;&gt;"",Table_Styles[[#This Row],[Right]],IF(Table_Styles[[#This Row],[Right Default]]&lt;&gt;"",Table_Styles[[#This Row],[Right Default]],""))</f>
        <v/>
      </c>
      <c r="BU118" s="16"/>
      <c r="BV118" s="16"/>
      <c r="BW118" s="16" t="str">
        <f>IF(Table_Styles[[#This Row],[Bottom]]&lt;&gt;"",Table_Styles[[#This Row],[Bottom]],IF(Table_Styles[[#This Row],[Bottom Default]]&lt;&gt;"",Table_Styles[[#This Row],[Bottom Default]],""))</f>
        <v/>
      </c>
      <c r="BX118" s="16"/>
      <c r="BY118" s="16"/>
      <c r="BZ118" s="16" t="str">
        <f>IF(Table_Styles[[#This Row],[Left]]&lt;&gt;"",Table_Styles[[#This Row],[Left]],IF(Table_Styles[[#This Row],[Left Default]]&lt;&gt;"",Table_Styles[[#This Row],[Left Default]],""))</f>
        <v/>
      </c>
      <c r="CA118" s="16"/>
      <c r="CB118" s="18" t="str">
        <f>IF(AND(Table_Styles[[#This Row],[Selector]]&lt;&gt;"",Table_Styles[[#This Row],[Font Family Used]]&lt;&gt;"",Table_Styles[[#This Row],[Font Weight Used]]&lt;&gt;""),Table_Styles[[#This Row],[Font Family Used]]&amp;" "&amp;Table_Styles[[#This Row],[Font Weight Used]],"")</f>
        <v/>
      </c>
      <c r="CC118" s="18" t="str">
        <f ca="1">IF(AND(Table_Styles[[#This Row],[Selector]],COUNTIF(OFFSET(CC:CC,0,0,ROW()-1,1),"="&amp;Table_Styles[[#This Row],[Font]])=0),Table_Styles[[#This Row],[Font]],"")</f>
        <v/>
      </c>
      <c r="CD118" s="18" t="str">
        <f ca="1">IF(Table_Styles[[#This Row],[Unique Font]]&lt;&gt;"",
"{""fontFamily"":"""&amp;Table_Styles[[#This Row],[Font Family Used]]&amp;""",""fontWeight"":"&amp;Table_Styles[[#This Row],[Font Weight Used]]&amp;"}","")</f>
        <v/>
      </c>
      <c r="CE11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8" s="18" t="str">
        <f>IF(AND(Table_Styles[[#This Row],[Selector]]&lt;&gt;"", Table_Styles[[#This Row],[Config Properties]]&lt;&gt;""),
Table_Styles[[#This Row],[Selector]]&amp;" { "&amp;Table_Styles[[#This Row],[Config Properties]]&amp;" }","")</f>
        <v/>
      </c>
      <c r="CG118" s="18" t="str">
        <f xml:space="preserve">
SUBSTITUTE(SUBSTITUTE(SUBSTITUTE(SUBSTITUTE(SUBSTITUTE(SUBSTITUTE(SUBSTITUTE(SUBSTITUTE(Table_Styles[[#This Row],[Config]],
" {","{"),
"{ ","{"),
" }","}"),
"} ","}"),
" ,",","),
", ",","),
" :",":"),
": ",":")</f>
        <v/>
      </c>
    </row>
    <row r="119" spans="2:85" ht="21" customHeight="1">
      <c r="B119" s="91" t="s">
        <v>826</v>
      </c>
      <c r="C119" s="39" t="s">
        <v>882</v>
      </c>
      <c r="D119" s="16"/>
      <c r="E119" s="16"/>
      <c r="F119" s="16" t="str">
        <f>IF(Table_Styles[[#This Row],[Font Family]]&lt;&gt;"",Table_Styles[[#This Row],[Font Family]],IF(Table_Styles[[#This Row],[Font Family Default]]&lt;&gt;"",Table_Styles[[#This Row],[Font Family Default]],""))</f>
        <v/>
      </c>
      <c r="G119" s="16"/>
      <c r="H119" s="16"/>
      <c r="I119" s="16" t="str">
        <f>IF(Table_Styles[[#This Row],[Font Size]]&lt;&gt;"",Table_Styles[[#This Row],[Font Size]],IF(Table_Styles[[#This Row],[Font Size Default]]&lt;&gt;"",Table_Styles[[#This Row],[Font Size Default]],""))</f>
        <v/>
      </c>
      <c r="J119" s="16"/>
      <c r="K119" s="16"/>
      <c r="L119" s="16" t="str">
        <f>IF(Table_Styles[[#This Row],[Font Weight]]&lt;&gt;"",Table_Styles[[#This Row],[Font Weight]],IF(Table_Styles[[#This Row],[Font Weight Default]]&lt;&gt;"",Table_Styles[[#This Row],[Font Weight Default]],""))</f>
        <v/>
      </c>
      <c r="M119" s="16"/>
      <c r="N119" s="16"/>
      <c r="O119" s="16" t="str">
        <f>IF(Table_Styles[[#This Row],[Colour]]&lt;&gt;"",Table_Styles[[#This Row],[Colour]],IF(Table_Styles[[#This Row],[Colour Default]]&lt;&gt;"",Table_Styles[[#This Row],[Colour Default]],""))</f>
        <v/>
      </c>
      <c r="P119" s="16"/>
      <c r="Q119" s="16"/>
      <c r="R119" s="16" t="str">
        <f>IF(Table_Styles[[#This Row],[Background]]&lt;&gt;"",Table_Styles[[#This Row],[Background]],IF(Table_Styles[[#This Row],[Background Default]]&lt;&gt;"",Table_Styles[[#This Row],[Background Default]],""))</f>
        <v/>
      </c>
      <c r="S119" s="16"/>
      <c r="T119" s="16"/>
      <c r="U119" s="16" t="str">
        <f>IF(Table_Styles[[#This Row],[Border]]&lt;&gt;"",Table_Styles[[#This Row],[Border]],IF(Table_Styles[[#This Row],[Border Default]]&lt;&gt;"",Table_Styles[[#This Row],[Border Default]],""))</f>
        <v/>
      </c>
      <c r="V119" s="16"/>
      <c r="W119" s="16"/>
      <c r="X119" s="16" t="str">
        <f>IF(Table_Styles[[#This Row],[Border Radius]]&lt;&gt;"",Table_Styles[[#This Row],[Border Radius]],IF(Table_Styles[[#This Row],[Border Radius Default]]&lt;&gt;"",Table_Styles[[#This Row],[Border Radius Default]],""))</f>
        <v/>
      </c>
      <c r="Y119" s="16"/>
      <c r="Z119" s="16"/>
      <c r="AA119" s="16" t="str">
        <f>IF(Table_Styles[[#This Row],[MT]]&lt;&gt;"",Table_Styles[[#This Row],[MT]],IF(Table_Styles[[#This Row],[MT Default]]&lt;&gt;"",Table_Styles[[#This Row],[MT Default]],""))</f>
        <v/>
      </c>
      <c r="AB119" s="16"/>
      <c r="AC119" s="16"/>
      <c r="AD119" s="16" t="str">
        <f>IF(Table_Styles[[#This Row],[MR]]&lt;&gt;"",Table_Styles[[#This Row],[MR]],IF(Table_Styles[[#This Row],[MR Default]]&lt;&gt;"",Table_Styles[[#This Row],[MR Default]],""))</f>
        <v/>
      </c>
      <c r="AE119" s="16"/>
      <c r="AF119" s="16"/>
      <c r="AG119" s="16" t="str">
        <f>IF(Table_Styles[[#This Row],[MB]]&lt;&gt;"",Table_Styles[[#This Row],[MB]],IF(Table_Styles[[#This Row],[MB Default]]&lt;&gt;"",Table_Styles[[#This Row],[MB Default]],""))</f>
        <v/>
      </c>
      <c r="AH119" s="16"/>
      <c r="AI119" s="16"/>
      <c r="AJ119" s="16" t="str">
        <f>IF(Table_Styles[[#This Row],[ML]]&lt;&gt;"",Table_Styles[[#This Row],[ML]],IF(Table_Styles[[#This Row],[ML Default]]&lt;&gt;"",Table_Styles[[#This Row],[ML Default]],""))</f>
        <v/>
      </c>
      <c r="AK119" s="16"/>
      <c r="AL119" s="16"/>
      <c r="AM119" s="16" t="str">
        <f>IF(Table_Styles[[#This Row],[PT]]&lt;&gt;"",Table_Styles[[#This Row],[PT]],IF(Table_Styles[[#This Row],[PT Default]]&lt;&gt;"",Table_Styles[[#This Row],[PT Default]],""))</f>
        <v/>
      </c>
      <c r="AN119" s="16"/>
      <c r="AO119" s="16"/>
      <c r="AP119" s="16" t="str">
        <f>IF(Table_Styles[[#This Row],[PR]]&lt;&gt;"",Table_Styles[[#This Row],[PR]],IF(Table_Styles[[#This Row],[PR Default]]&lt;&gt;"",Table_Styles[[#This Row],[PR Default]],""))</f>
        <v/>
      </c>
      <c r="AQ119" s="16"/>
      <c r="AR119" s="16"/>
      <c r="AS119" s="16" t="str">
        <f>IF(Table_Styles[[#This Row],[PB]]&lt;&gt;"",Table_Styles[[#This Row],[PB]],IF(Table_Styles[[#This Row],[PB Default]]&lt;&gt;"",Table_Styles[[#This Row],[PB Default]],""))</f>
        <v/>
      </c>
      <c r="AT119" s="16"/>
      <c r="AU119" s="16"/>
      <c r="AV119" s="16" t="str">
        <f>IF(Table_Styles[[#This Row],[PL]]&lt;&gt;"",Table_Styles[[#This Row],[PL]],IF(Table_Styles[[#This Row],[PL Default]]&lt;&gt;"",Table_Styles[[#This Row],[PL Default]],""))</f>
        <v/>
      </c>
      <c r="AW119" s="16"/>
      <c r="AX119" s="16"/>
      <c r="AY119" s="16" t="str">
        <f>IF(Table_Styles[[#This Row],[BT]]&lt;&gt;"",Table_Styles[[#This Row],[BT]],IF(Table_Styles[[#This Row],[BT Default]]&lt;&gt;"",Table_Styles[[#This Row],[BT Default]],""))</f>
        <v/>
      </c>
      <c r="AZ119" s="16"/>
      <c r="BA119" s="16"/>
      <c r="BB119" s="16" t="str">
        <f>IF(Table_Styles[[#This Row],[BR]]&lt;&gt;"",Table_Styles[[#This Row],[BR]],IF(Table_Styles[[#This Row],[BR Default]]&lt;&gt;"",Table_Styles[[#This Row],[BR Default]],""))</f>
        <v/>
      </c>
      <c r="BC119" s="16"/>
      <c r="BD119" s="16"/>
      <c r="BE119" s="16" t="str">
        <f>IF(Table_Styles[[#This Row],[BB]]&lt;&gt;"",Table_Styles[[#This Row],[BB]],IF(Table_Styles[[#This Row],[BB Default]]&lt;&gt;"",Table_Styles[[#This Row],[BB Default]],""))</f>
        <v/>
      </c>
      <c r="BF119" s="16"/>
      <c r="BG119" s="16"/>
      <c r="BH119" s="16" t="str">
        <f>IF(Table_Styles[[#This Row],[BL]]&lt;&gt;"",Table_Styles[[#This Row],[BL]],IF(Table_Styles[[#This Row],[BL Default]]&lt;&gt;"",Table_Styles[[#This Row],[BL Default]],""))</f>
        <v/>
      </c>
      <c r="BI119" s="16"/>
      <c r="BJ119" s="36"/>
      <c r="BK119" s="16" t="str">
        <f>IF(Table_Styles[[#This Row],[Width]]&lt;&gt;"",Table_Styles[[#This Row],[Width]],IF(Table_Styles[[#This Row],[Width Default]]&lt;&gt;"",Table_Styles[[#This Row],[Width Default]],""))</f>
        <v/>
      </c>
      <c r="BL119" s="16"/>
      <c r="BM119" s="16"/>
      <c r="BN119" s="16" t="str">
        <f>IF(Table_Styles[[#This Row],[Height]]&lt;&gt;"",Table_Styles[[#This Row],[Height]],IF(Table_Styles[[#This Row],[Height Default]]&lt;&gt;"",Table_Styles[[#This Row],[Height Default]],""))</f>
        <v/>
      </c>
      <c r="BO119" s="16"/>
      <c r="BP119" s="16"/>
      <c r="BQ119" s="16" t="str">
        <f>IF(Table_Styles[[#This Row],[Top]]&lt;&gt;"",Table_Styles[[#This Row],[Top]],IF(Table_Styles[[#This Row],[Top Default]]&lt;&gt;"",Table_Styles[[#This Row],[Top Default]],""))</f>
        <v/>
      </c>
      <c r="BR119" s="16"/>
      <c r="BS119" s="16"/>
      <c r="BT119" s="16" t="str">
        <f>IF(Table_Styles[[#This Row],[Right]]&lt;&gt;"",Table_Styles[[#This Row],[Right]],IF(Table_Styles[[#This Row],[Right Default]]&lt;&gt;"",Table_Styles[[#This Row],[Right Default]],""))</f>
        <v/>
      </c>
      <c r="BU119" s="16"/>
      <c r="BV119" s="16"/>
      <c r="BW119" s="16" t="str">
        <f>IF(Table_Styles[[#This Row],[Bottom]]&lt;&gt;"",Table_Styles[[#This Row],[Bottom]],IF(Table_Styles[[#This Row],[Bottom Default]]&lt;&gt;"",Table_Styles[[#This Row],[Bottom Default]],""))</f>
        <v/>
      </c>
      <c r="BX119" s="16"/>
      <c r="BY119" s="16"/>
      <c r="BZ119" s="16" t="str">
        <f>IF(Table_Styles[[#This Row],[Left]]&lt;&gt;"",Table_Styles[[#This Row],[Left]],IF(Table_Styles[[#This Row],[Left Default]]&lt;&gt;"",Table_Styles[[#This Row],[Left Default]],""))</f>
        <v/>
      </c>
      <c r="CA119" s="16"/>
      <c r="CB119" s="18" t="str">
        <f>IF(AND(Table_Styles[[#This Row],[Selector]]&lt;&gt;"",Table_Styles[[#This Row],[Font Family Used]]&lt;&gt;"",Table_Styles[[#This Row],[Font Weight Used]]&lt;&gt;""),Table_Styles[[#This Row],[Font Family Used]]&amp;" "&amp;Table_Styles[[#This Row],[Font Weight Used]],"")</f>
        <v/>
      </c>
      <c r="CC119" s="18" t="str">
        <f ca="1">IF(AND(Table_Styles[[#This Row],[Selector]],COUNTIF(OFFSET(CC:CC,0,0,ROW()-1,1),"="&amp;Table_Styles[[#This Row],[Font]])=0),Table_Styles[[#This Row],[Font]],"")</f>
        <v/>
      </c>
      <c r="CD119" s="18" t="str">
        <f ca="1">IF(Table_Styles[[#This Row],[Unique Font]]&lt;&gt;"",
"{""fontFamily"":"""&amp;Table_Styles[[#This Row],[Font Family Used]]&amp;""",""fontWeight"":"&amp;Table_Styles[[#This Row],[Font Weight Used]]&amp;"}","")</f>
        <v/>
      </c>
      <c r="CE11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19" s="18" t="str">
        <f>IF(AND(Table_Styles[[#This Row],[Selector]]&lt;&gt;"", Table_Styles[[#This Row],[Config Properties]]&lt;&gt;""),
Table_Styles[[#This Row],[Selector]]&amp;" { "&amp;Table_Styles[[#This Row],[Config Properties]]&amp;" }","")</f>
        <v/>
      </c>
      <c r="CG119" s="18" t="str">
        <f xml:space="preserve">
SUBSTITUTE(SUBSTITUTE(SUBSTITUTE(SUBSTITUTE(SUBSTITUTE(SUBSTITUTE(SUBSTITUTE(SUBSTITUTE(Table_Styles[[#This Row],[Config]],
" {","{"),
"{ ","{"),
" }","}"),
"} ","}"),
" ,",","),
", ",","),
" :",":"),
": ",":")</f>
        <v/>
      </c>
    </row>
    <row r="120" spans="2:85" ht="21" customHeight="1">
      <c r="B120" s="91" t="s">
        <v>828</v>
      </c>
      <c r="C120" s="39" t="s">
        <v>883</v>
      </c>
      <c r="D120" s="16"/>
      <c r="E120" s="16"/>
      <c r="F120" s="16" t="str">
        <f>IF(Table_Styles[[#This Row],[Font Family]]&lt;&gt;"",Table_Styles[[#This Row],[Font Family]],IF(Table_Styles[[#This Row],[Font Family Default]]&lt;&gt;"",Table_Styles[[#This Row],[Font Family Default]],""))</f>
        <v/>
      </c>
      <c r="G120" s="16"/>
      <c r="H120" s="16"/>
      <c r="I120" s="16" t="str">
        <f>IF(Table_Styles[[#This Row],[Font Size]]&lt;&gt;"",Table_Styles[[#This Row],[Font Size]],IF(Table_Styles[[#This Row],[Font Size Default]]&lt;&gt;"",Table_Styles[[#This Row],[Font Size Default]],""))</f>
        <v/>
      </c>
      <c r="J120" s="16"/>
      <c r="K120" s="16"/>
      <c r="L120" s="16" t="str">
        <f>IF(Table_Styles[[#This Row],[Font Weight]]&lt;&gt;"",Table_Styles[[#This Row],[Font Weight]],IF(Table_Styles[[#This Row],[Font Weight Default]]&lt;&gt;"",Table_Styles[[#This Row],[Font Weight Default]],""))</f>
        <v/>
      </c>
      <c r="M120" s="16"/>
      <c r="N120" s="16"/>
      <c r="O120" s="16" t="str">
        <f>IF(Table_Styles[[#This Row],[Colour]]&lt;&gt;"",Table_Styles[[#This Row],[Colour]],IF(Table_Styles[[#This Row],[Colour Default]]&lt;&gt;"",Table_Styles[[#This Row],[Colour Default]],""))</f>
        <v/>
      </c>
      <c r="P120" s="16"/>
      <c r="Q120" s="16"/>
      <c r="R120" s="16" t="str">
        <f>IF(Table_Styles[[#This Row],[Background]]&lt;&gt;"",Table_Styles[[#This Row],[Background]],IF(Table_Styles[[#This Row],[Background Default]]&lt;&gt;"",Table_Styles[[#This Row],[Background Default]],""))</f>
        <v/>
      </c>
      <c r="S120" s="16"/>
      <c r="T120" s="16"/>
      <c r="U120" s="16" t="str">
        <f>IF(Table_Styles[[#This Row],[Border]]&lt;&gt;"",Table_Styles[[#This Row],[Border]],IF(Table_Styles[[#This Row],[Border Default]]&lt;&gt;"",Table_Styles[[#This Row],[Border Default]],""))</f>
        <v/>
      </c>
      <c r="V120" s="16"/>
      <c r="W120" s="16"/>
      <c r="X120" s="16" t="str">
        <f>IF(Table_Styles[[#This Row],[Border Radius]]&lt;&gt;"",Table_Styles[[#This Row],[Border Radius]],IF(Table_Styles[[#This Row],[Border Radius Default]]&lt;&gt;"",Table_Styles[[#This Row],[Border Radius Default]],""))</f>
        <v/>
      </c>
      <c r="Y120" s="16"/>
      <c r="Z120" s="16"/>
      <c r="AA120" s="16" t="str">
        <f>IF(Table_Styles[[#This Row],[MT]]&lt;&gt;"",Table_Styles[[#This Row],[MT]],IF(Table_Styles[[#This Row],[MT Default]]&lt;&gt;"",Table_Styles[[#This Row],[MT Default]],""))</f>
        <v/>
      </c>
      <c r="AB120" s="16"/>
      <c r="AC120" s="16"/>
      <c r="AD120" s="16" t="str">
        <f>IF(Table_Styles[[#This Row],[MR]]&lt;&gt;"",Table_Styles[[#This Row],[MR]],IF(Table_Styles[[#This Row],[MR Default]]&lt;&gt;"",Table_Styles[[#This Row],[MR Default]],""))</f>
        <v/>
      </c>
      <c r="AE120" s="16"/>
      <c r="AF120" s="16"/>
      <c r="AG120" s="16" t="str">
        <f>IF(Table_Styles[[#This Row],[MB]]&lt;&gt;"",Table_Styles[[#This Row],[MB]],IF(Table_Styles[[#This Row],[MB Default]]&lt;&gt;"",Table_Styles[[#This Row],[MB Default]],""))</f>
        <v/>
      </c>
      <c r="AH120" s="16"/>
      <c r="AI120" s="16"/>
      <c r="AJ120" s="16" t="str">
        <f>IF(Table_Styles[[#This Row],[ML]]&lt;&gt;"",Table_Styles[[#This Row],[ML]],IF(Table_Styles[[#This Row],[ML Default]]&lt;&gt;"",Table_Styles[[#This Row],[ML Default]],""))</f>
        <v/>
      </c>
      <c r="AK120" s="16"/>
      <c r="AL120" s="16"/>
      <c r="AM120" s="16" t="str">
        <f>IF(Table_Styles[[#This Row],[PT]]&lt;&gt;"",Table_Styles[[#This Row],[PT]],IF(Table_Styles[[#This Row],[PT Default]]&lt;&gt;"",Table_Styles[[#This Row],[PT Default]],""))</f>
        <v/>
      </c>
      <c r="AN120" s="16"/>
      <c r="AO120" s="16"/>
      <c r="AP120" s="16" t="str">
        <f>IF(Table_Styles[[#This Row],[PR]]&lt;&gt;"",Table_Styles[[#This Row],[PR]],IF(Table_Styles[[#This Row],[PR Default]]&lt;&gt;"",Table_Styles[[#This Row],[PR Default]],""))</f>
        <v/>
      </c>
      <c r="AQ120" s="16"/>
      <c r="AR120" s="16"/>
      <c r="AS120" s="16" t="str">
        <f>IF(Table_Styles[[#This Row],[PB]]&lt;&gt;"",Table_Styles[[#This Row],[PB]],IF(Table_Styles[[#This Row],[PB Default]]&lt;&gt;"",Table_Styles[[#This Row],[PB Default]],""))</f>
        <v/>
      </c>
      <c r="AT120" s="16"/>
      <c r="AU120" s="16"/>
      <c r="AV120" s="16" t="str">
        <f>IF(Table_Styles[[#This Row],[PL]]&lt;&gt;"",Table_Styles[[#This Row],[PL]],IF(Table_Styles[[#This Row],[PL Default]]&lt;&gt;"",Table_Styles[[#This Row],[PL Default]],""))</f>
        <v/>
      </c>
      <c r="AW120" s="16"/>
      <c r="AX120" s="16"/>
      <c r="AY120" s="16" t="str">
        <f>IF(Table_Styles[[#This Row],[BT]]&lt;&gt;"",Table_Styles[[#This Row],[BT]],IF(Table_Styles[[#This Row],[BT Default]]&lt;&gt;"",Table_Styles[[#This Row],[BT Default]],""))</f>
        <v/>
      </c>
      <c r="AZ120" s="16"/>
      <c r="BA120" s="16"/>
      <c r="BB120" s="16" t="str">
        <f>IF(Table_Styles[[#This Row],[BR]]&lt;&gt;"",Table_Styles[[#This Row],[BR]],IF(Table_Styles[[#This Row],[BR Default]]&lt;&gt;"",Table_Styles[[#This Row],[BR Default]],""))</f>
        <v/>
      </c>
      <c r="BC120" s="16"/>
      <c r="BD120" s="16"/>
      <c r="BE120" s="16" t="str">
        <f>IF(Table_Styles[[#This Row],[BB]]&lt;&gt;"",Table_Styles[[#This Row],[BB]],IF(Table_Styles[[#This Row],[BB Default]]&lt;&gt;"",Table_Styles[[#This Row],[BB Default]],""))</f>
        <v/>
      </c>
      <c r="BF120" s="16"/>
      <c r="BG120" s="16"/>
      <c r="BH120" s="16" t="str">
        <f>IF(Table_Styles[[#This Row],[BL]]&lt;&gt;"",Table_Styles[[#This Row],[BL]],IF(Table_Styles[[#This Row],[BL Default]]&lt;&gt;"",Table_Styles[[#This Row],[BL Default]],""))</f>
        <v/>
      </c>
      <c r="BI120" s="16"/>
      <c r="BJ120" s="36"/>
      <c r="BK120" s="16" t="str">
        <f>IF(Table_Styles[[#This Row],[Width]]&lt;&gt;"",Table_Styles[[#This Row],[Width]],IF(Table_Styles[[#This Row],[Width Default]]&lt;&gt;"",Table_Styles[[#This Row],[Width Default]],""))</f>
        <v/>
      </c>
      <c r="BL120" s="16"/>
      <c r="BM120" s="16"/>
      <c r="BN120" s="16" t="str">
        <f>IF(Table_Styles[[#This Row],[Height]]&lt;&gt;"",Table_Styles[[#This Row],[Height]],IF(Table_Styles[[#This Row],[Height Default]]&lt;&gt;"",Table_Styles[[#This Row],[Height Default]],""))</f>
        <v/>
      </c>
      <c r="BO120" s="16"/>
      <c r="BP120" s="16"/>
      <c r="BQ120" s="16" t="str">
        <f>IF(Table_Styles[[#This Row],[Top]]&lt;&gt;"",Table_Styles[[#This Row],[Top]],IF(Table_Styles[[#This Row],[Top Default]]&lt;&gt;"",Table_Styles[[#This Row],[Top Default]],""))</f>
        <v/>
      </c>
      <c r="BR120" s="16"/>
      <c r="BS120" s="16"/>
      <c r="BT120" s="16" t="str">
        <f>IF(Table_Styles[[#This Row],[Right]]&lt;&gt;"",Table_Styles[[#This Row],[Right]],IF(Table_Styles[[#This Row],[Right Default]]&lt;&gt;"",Table_Styles[[#This Row],[Right Default]],""))</f>
        <v/>
      </c>
      <c r="BU120" s="16"/>
      <c r="BV120" s="16"/>
      <c r="BW120" s="16" t="str">
        <f>IF(Table_Styles[[#This Row],[Bottom]]&lt;&gt;"",Table_Styles[[#This Row],[Bottom]],IF(Table_Styles[[#This Row],[Bottom Default]]&lt;&gt;"",Table_Styles[[#This Row],[Bottom Default]],""))</f>
        <v/>
      </c>
      <c r="BX120" s="16"/>
      <c r="BY120" s="16"/>
      <c r="BZ120" s="16" t="str">
        <f>IF(Table_Styles[[#This Row],[Left]]&lt;&gt;"",Table_Styles[[#This Row],[Left]],IF(Table_Styles[[#This Row],[Left Default]]&lt;&gt;"",Table_Styles[[#This Row],[Left Default]],""))</f>
        <v/>
      </c>
      <c r="CA120" s="16"/>
      <c r="CB120" s="18" t="str">
        <f>IF(AND(Table_Styles[[#This Row],[Selector]]&lt;&gt;"",Table_Styles[[#This Row],[Font Family Used]]&lt;&gt;"",Table_Styles[[#This Row],[Font Weight Used]]&lt;&gt;""),Table_Styles[[#This Row],[Font Family Used]]&amp;" "&amp;Table_Styles[[#This Row],[Font Weight Used]],"")</f>
        <v/>
      </c>
      <c r="CC120" s="18" t="str">
        <f ca="1">IF(AND(Table_Styles[[#This Row],[Selector]],COUNTIF(OFFSET(CC:CC,0,0,ROW()-1,1),"="&amp;Table_Styles[[#This Row],[Font]])=0),Table_Styles[[#This Row],[Font]],"")</f>
        <v/>
      </c>
      <c r="CD120" s="18" t="str">
        <f ca="1">IF(Table_Styles[[#This Row],[Unique Font]]&lt;&gt;"",
"{""fontFamily"":"""&amp;Table_Styles[[#This Row],[Font Family Used]]&amp;""",""fontWeight"":"&amp;Table_Styles[[#This Row],[Font Weight Used]]&amp;"}","")</f>
        <v/>
      </c>
      <c r="CE12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0" s="18" t="str">
        <f>IF(AND(Table_Styles[[#This Row],[Selector]]&lt;&gt;"", Table_Styles[[#This Row],[Config Properties]]&lt;&gt;""),
Table_Styles[[#This Row],[Selector]]&amp;" { "&amp;Table_Styles[[#This Row],[Config Properties]]&amp;" }","")</f>
        <v/>
      </c>
      <c r="CG120" s="18" t="str">
        <f xml:space="preserve">
SUBSTITUTE(SUBSTITUTE(SUBSTITUTE(SUBSTITUTE(SUBSTITUTE(SUBSTITUTE(SUBSTITUTE(SUBSTITUTE(Table_Styles[[#This Row],[Config]],
" {","{"),
"{ ","{"),
" }","}"),
"} ","}"),
" ,",","),
", ",","),
" :",":"),
": ",":")</f>
        <v/>
      </c>
    </row>
    <row r="121" spans="2:85" ht="21" customHeight="1">
      <c r="B121" s="91" t="s">
        <v>830</v>
      </c>
      <c r="C121" s="39" t="s">
        <v>884</v>
      </c>
      <c r="D121" s="16"/>
      <c r="E121" s="16"/>
      <c r="F121" s="16" t="str">
        <f>IF(Table_Styles[[#This Row],[Font Family]]&lt;&gt;"",Table_Styles[[#This Row],[Font Family]],IF(Table_Styles[[#This Row],[Font Family Default]]&lt;&gt;"",Table_Styles[[#This Row],[Font Family Default]],""))</f>
        <v/>
      </c>
      <c r="G121" s="16"/>
      <c r="H121" s="16"/>
      <c r="I121" s="16" t="str">
        <f>IF(Table_Styles[[#This Row],[Font Size]]&lt;&gt;"",Table_Styles[[#This Row],[Font Size]],IF(Table_Styles[[#This Row],[Font Size Default]]&lt;&gt;"",Table_Styles[[#This Row],[Font Size Default]],""))</f>
        <v/>
      </c>
      <c r="J121" s="16"/>
      <c r="K121" s="16"/>
      <c r="L121" s="16" t="str">
        <f>IF(Table_Styles[[#This Row],[Font Weight]]&lt;&gt;"",Table_Styles[[#This Row],[Font Weight]],IF(Table_Styles[[#This Row],[Font Weight Default]]&lt;&gt;"",Table_Styles[[#This Row],[Font Weight Default]],""))</f>
        <v/>
      </c>
      <c r="M121" s="16"/>
      <c r="N121" s="16"/>
      <c r="O121" s="16" t="str">
        <f>IF(Table_Styles[[#This Row],[Colour]]&lt;&gt;"",Table_Styles[[#This Row],[Colour]],IF(Table_Styles[[#This Row],[Colour Default]]&lt;&gt;"",Table_Styles[[#This Row],[Colour Default]],""))</f>
        <v/>
      </c>
      <c r="P121" s="16"/>
      <c r="Q121" s="16"/>
      <c r="R121" s="16" t="str">
        <f>IF(Table_Styles[[#This Row],[Background]]&lt;&gt;"",Table_Styles[[#This Row],[Background]],IF(Table_Styles[[#This Row],[Background Default]]&lt;&gt;"",Table_Styles[[#This Row],[Background Default]],""))</f>
        <v/>
      </c>
      <c r="S121" s="16"/>
      <c r="T121" s="16"/>
      <c r="U121" s="16" t="str">
        <f>IF(Table_Styles[[#This Row],[Border]]&lt;&gt;"",Table_Styles[[#This Row],[Border]],IF(Table_Styles[[#This Row],[Border Default]]&lt;&gt;"",Table_Styles[[#This Row],[Border Default]],""))</f>
        <v/>
      </c>
      <c r="V121" s="16"/>
      <c r="W121" s="16"/>
      <c r="X121" s="16" t="str">
        <f>IF(Table_Styles[[#This Row],[Border Radius]]&lt;&gt;"",Table_Styles[[#This Row],[Border Radius]],IF(Table_Styles[[#This Row],[Border Radius Default]]&lt;&gt;"",Table_Styles[[#This Row],[Border Radius Default]],""))</f>
        <v/>
      </c>
      <c r="Y121" s="16"/>
      <c r="Z121" s="16"/>
      <c r="AA121" s="16" t="str">
        <f>IF(Table_Styles[[#This Row],[MT]]&lt;&gt;"",Table_Styles[[#This Row],[MT]],IF(Table_Styles[[#This Row],[MT Default]]&lt;&gt;"",Table_Styles[[#This Row],[MT Default]],""))</f>
        <v/>
      </c>
      <c r="AB121" s="16"/>
      <c r="AC121" s="16"/>
      <c r="AD121" s="16" t="str">
        <f>IF(Table_Styles[[#This Row],[MR]]&lt;&gt;"",Table_Styles[[#This Row],[MR]],IF(Table_Styles[[#This Row],[MR Default]]&lt;&gt;"",Table_Styles[[#This Row],[MR Default]],""))</f>
        <v/>
      </c>
      <c r="AE121" s="16"/>
      <c r="AF121" s="16"/>
      <c r="AG121" s="16" t="str">
        <f>IF(Table_Styles[[#This Row],[MB]]&lt;&gt;"",Table_Styles[[#This Row],[MB]],IF(Table_Styles[[#This Row],[MB Default]]&lt;&gt;"",Table_Styles[[#This Row],[MB Default]],""))</f>
        <v/>
      </c>
      <c r="AH121" s="16"/>
      <c r="AI121" s="16"/>
      <c r="AJ121" s="16" t="str">
        <f>IF(Table_Styles[[#This Row],[ML]]&lt;&gt;"",Table_Styles[[#This Row],[ML]],IF(Table_Styles[[#This Row],[ML Default]]&lt;&gt;"",Table_Styles[[#This Row],[ML Default]],""))</f>
        <v/>
      </c>
      <c r="AK121" s="16"/>
      <c r="AL121" s="16"/>
      <c r="AM121" s="16" t="str">
        <f>IF(Table_Styles[[#This Row],[PT]]&lt;&gt;"",Table_Styles[[#This Row],[PT]],IF(Table_Styles[[#This Row],[PT Default]]&lt;&gt;"",Table_Styles[[#This Row],[PT Default]],""))</f>
        <v/>
      </c>
      <c r="AN121" s="16"/>
      <c r="AO121" s="16"/>
      <c r="AP121" s="16" t="str">
        <f>IF(Table_Styles[[#This Row],[PR]]&lt;&gt;"",Table_Styles[[#This Row],[PR]],IF(Table_Styles[[#This Row],[PR Default]]&lt;&gt;"",Table_Styles[[#This Row],[PR Default]],""))</f>
        <v/>
      </c>
      <c r="AQ121" s="16"/>
      <c r="AR121" s="16"/>
      <c r="AS121" s="16" t="str">
        <f>IF(Table_Styles[[#This Row],[PB]]&lt;&gt;"",Table_Styles[[#This Row],[PB]],IF(Table_Styles[[#This Row],[PB Default]]&lt;&gt;"",Table_Styles[[#This Row],[PB Default]],""))</f>
        <v/>
      </c>
      <c r="AT121" s="16"/>
      <c r="AU121" s="16"/>
      <c r="AV121" s="16" t="str">
        <f>IF(Table_Styles[[#This Row],[PL]]&lt;&gt;"",Table_Styles[[#This Row],[PL]],IF(Table_Styles[[#This Row],[PL Default]]&lt;&gt;"",Table_Styles[[#This Row],[PL Default]],""))</f>
        <v/>
      </c>
      <c r="AW121" s="16"/>
      <c r="AX121" s="16"/>
      <c r="AY121" s="16" t="str">
        <f>IF(Table_Styles[[#This Row],[BT]]&lt;&gt;"",Table_Styles[[#This Row],[BT]],IF(Table_Styles[[#This Row],[BT Default]]&lt;&gt;"",Table_Styles[[#This Row],[BT Default]],""))</f>
        <v/>
      </c>
      <c r="AZ121" s="16"/>
      <c r="BA121" s="16"/>
      <c r="BB121" s="16" t="str">
        <f>IF(Table_Styles[[#This Row],[BR]]&lt;&gt;"",Table_Styles[[#This Row],[BR]],IF(Table_Styles[[#This Row],[BR Default]]&lt;&gt;"",Table_Styles[[#This Row],[BR Default]],""))</f>
        <v/>
      </c>
      <c r="BC121" s="16"/>
      <c r="BD121" s="16"/>
      <c r="BE121" s="16" t="str">
        <f>IF(Table_Styles[[#This Row],[BB]]&lt;&gt;"",Table_Styles[[#This Row],[BB]],IF(Table_Styles[[#This Row],[BB Default]]&lt;&gt;"",Table_Styles[[#This Row],[BB Default]],""))</f>
        <v/>
      </c>
      <c r="BF121" s="16"/>
      <c r="BG121" s="16"/>
      <c r="BH121" s="16" t="str">
        <f>IF(Table_Styles[[#This Row],[BL]]&lt;&gt;"",Table_Styles[[#This Row],[BL]],IF(Table_Styles[[#This Row],[BL Default]]&lt;&gt;"",Table_Styles[[#This Row],[BL Default]],""))</f>
        <v/>
      </c>
      <c r="BI121" s="16"/>
      <c r="BJ121" s="36"/>
      <c r="BK121" s="16" t="str">
        <f>IF(Table_Styles[[#This Row],[Width]]&lt;&gt;"",Table_Styles[[#This Row],[Width]],IF(Table_Styles[[#This Row],[Width Default]]&lt;&gt;"",Table_Styles[[#This Row],[Width Default]],""))</f>
        <v/>
      </c>
      <c r="BL121" s="16"/>
      <c r="BM121" s="16"/>
      <c r="BN121" s="16" t="str">
        <f>IF(Table_Styles[[#This Row],[Height]]&lt;&gt;"",Table_Styles[[#This Row],[Height]],IF(Table_Styles[[#This Row],[Height Default]]&lt;&gt;"",Table_Styles[[#This Row],[Height Default]],""))</f>
        <v/>
      </c>
      <c r="BO121" s="16"/>
      <c r="BP121" s="16"/>
      <c r="BQ121" s="16" t="str">
        <f>IF(Table_Styles[[#This Row],[Top]]&lt;&gt;"",Table_Styles[[#This Row],[Top]],IF(Table_Styles[[#This Row],[Top Default]]&lt;&gt;"",Table_Styles[[#This Row],[Top Default]],""))</f>
        <v/>
      </c>
      <c r="BR121" s="16"/>
      <c r="BS121" s="16"/>
      <c r="BT121" s="16" t="str">
        <f>IF(Table_Styles[[#This Row],[Right]]&lt;&gt;"",Table_Styles[[#This Row],[Right]],IF(Table_Styles[[#This Row],[Right Default]]&lt;&gt;"",Table_Styles[[#This Row],[Right Default]],""))</f>
        <v/>
      </c>
      <c r="BU121" s="16"/>
      <c r="BV121" s="16"/>
      <c r="BW121" s="16" t="str">
        <f>IF(Table_Styles[[#This Row],[Bottom]]&lt;&gt;"",Table_Styles[[#This Row],[Bottom]],IF(Table_Styles[[#This Row],[Bottom Default]]&lt;&gt;"",Table_Styles[[#This Row],[Bottom Default]],""))</f>
        <v/>
      </c>
      <c r="BX121" s="16"/>
      <c r="BY121" s="16"/>
      <c r="BZ121" s="16" t="str">
        <f>IF(Table_Styles[[#This Row],[Left]]&lt;&gt;"",Table_Styles[[#This Row],[Left]],IF(Table_Styles[[#This Row],[Left Default]]&lt;&gt;"",Table_Styles[[#This Row],[Left Default]],""))</f>
        <v/>
      </c>
      <c r="CA121" s="16"/>
      <c r="CB121" s="18" t="str">
        <f>IF(AND(Table_Styles[[#This Row],[Selector]]&lt;&gt;"",Table_Styles[[#This Row],[Font Family Used]]&lt;&gt;"",Table_Styles[[#This Row],[Font Weight Used]]&lt;&gt;""),Table_Styles[[#This Row],[Font Family Used]]&amp;" "&amp;Table_Styles[[#This Row],[Font Weight Used]],"")</f>
        <v/>
      </c>
      <c r="CC121" s="18" t="str">
        <f ca="1">IF(AND(Table_Styles[[#This Row],[Selector]],COUNTIF(OFFSET(CC:CC,0,0,ROW()-1,1),"="&amp;Table_Styles[[#This Row],[Font]])=0),Table_Styles[[#This Row],[Font]],"")</f>
        <v/>
      </c>
      <c r="CD121" s="18" t="str">
        <f ca="1">IF(Table_Styles[[#This Row],[Unique Font]]&lt;&gt;"",
"{""fontFamily"":"""&amp;Table_Styles[[#This Row],[Font Family Used]]&amp;""",""fontWeight"":"&amp;Table_Styles[[#This Row],[Font Weight Used]]&amp;"}","")</f>
        <v/>
      </c>
      <c r="CE12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1" s="18" t="str">
        <f>IF(AND(Table_Styles[[#This Row],[Selector]]&lt;&gt;"", Table_Styles[[#This Row],[Config Properties]]&lt;&gt;""),
Table_Styles[[#This Row],[Selector]]&amp;" { "&amp;Table_Styles[[#This Row],[Config Properties]]&amp;" }","")</f>
        <v/>
      </c>
      <c r="CG121" s="18" t="str">
        <f xml:space="preserve">
SUBSTITUTE(SUBSTITUTE(SUBSTITUTE(SUBSTITUTE(SUBSTITUTE(SUBSTITUTE(SUBSTITUTE(SUBSTITUTE(Table_Styles[[#This Row],[Config]],
" {","{"),
"{ ","{"),
" }","}"),
"} ","}"),
" ,",","),
", ",","),
" :",":"),
": ",":")</f>
        <v/>
      </c>
    </row>
    <row r="122" spans="2:85" ht="21" customHeight="1">
      <c r="B122" s="91" t="s">
        <v>832</v>
      </c>
      <c r="C122" s="39" t="s">
        <v>885</v>
      </c>
      <c r="D122" s="16"/>
      <c r="E122" s="16"/>
      <c r="F122" s="16" t="str">
        <f>IF(Table_Styles[[#This Row],[Font Family]]&lt;&gt;"",Table_Styles[[#This Row],[Font Family]],IF(Table_Styles[[#This Row],[Font Family Default]]&lt;&gt;"",Table_Styles[[#This Row],[Font Family Default]],""))</f>
        <v/>
      </c>
      <c r="G122" s="16"/>
      <c r="H122" s="16"/>
      <c r="I122" s="16" t="str">
        <f>IF(Table_Styles[[#This Row],[Font Size]]&lt;&gt;"",Table_Styles[[#This Row],[Font Size]],IF(Table_Styles[[#This Row],[Font Size Default]]&lt;&gt;"",Table_Styles[[#This Row],[Font Size Default]],""))</f>
        <v/>
      </c>
      <c r="J122" s="16"/>
      <c r="K122" s="16"/>
      <c r="L122" s="16" t="str">
        <f>IF(Table_Styles[[#This Row],[Font Weight]]&lt;&gt;"",Table_Styles[[#This Row],[Font Weight]],IF(Table_Styles[[#This Row],[Font Weight Default]]&lt;&gt;"",Table_Styles[[#This Row],[Font Weight Default]],""))</f>
        <v/>
      </c>
      <c r="M122" s="16"/>
      <c r="N122" s="16"/>
      <c r="O122" s="16" t="str">
        <f>IF(Table_Styles[[#This Row],[Colour]]&lt;&gt;"",Table_Styles[[#This Row],[Colour]],IF(Table_Styles[[#This Row],[Colour Default]]&lt;&gt;"",Table_Styles[[#This Row],[Colour Default]],""))</f>
        <v/>
      </c>
      <c r="P122" s="16"/>
      <c r="Q122" s="16"/>
      <c r="R122" s="16" t="str">
        <f>IF(Table_Styles[[#This Row],[Background]]&lt;&gt;"",Table_Styles[[#This Row],[Background]],IF(Table_Styles[[#This Row],[Background Default]]&lt;&gt;"",Table_Styles[[#This Row],[Background Default]],""))</f>
        <v/>
      </c>
      <c r="S122" s="16"/>
      <c r="T122" s="16"/>
      <c r="U122" s="16" t="str">
        <f>IF(Table_Styles[[#This Row],[Border]]&lt;&gt;"",Table_Styles[[#This Row],[Border]],IF(Table_Styles[[#This Row],[Border Default]]&lt;&gt;"",Table_Styles[[#This Row],[Border Default]],""))</f>
        <v/>
      </c>
      <c r="V122" s="16"/>
      <c r="W122" s="16"/>
      <c r="X122" s="16" t="str">
        <f>IF(Table_Styles[[#This Row],[Border Radius]]&lt;&gt;"",Table_Styles[[#This Row],[Border Radius]],IF(Table_Styles[[#This Row],[Border Radius Default]]&lt;&gt;"",Table_Styles[[#This Row],[Border Radius Default]],""))</f>
        <v/>
      </c>
      <c r="Y122" s="16"/>
      <c r="Z122" s="16"/>
      <c r="AA122" s="16" t="str">
        <f>IF(Table_Styles[[#This Row],[MT]]&lt;&gt;"",Table_Styles[[#This Row],[MT]],IF(Table_Styles[[#This Row],[MT Default]]&lt;&gt;"",Table_Styles[[#This Row],[MT Default]],""))</f>
        <v/>
      </c>
      <c r="AB122" s="16"/>
      <c r="AC122" s="16"/>
      <c r="AD122" s="16" t="str">
        <f>IF(Table_Styles[[#This Row],[MR]]&lt;&gt;"",Table_Styles[[#This Row],[MR]],IF(Table_Styles[[#This Row],[MR Default]]&lt;&gt;"",Table_Styles[[#This Row],[MR Default]],""))</f>
        <v/>
      </c>
      <c r="AE122" s="16"/>
      <c r="AF122" s="16"/>
      <c r="AG122" s="16" t="str">
        <f>IF(Table_Styles[[#This Row],[MB]]&lt;&gt;"",Table_Styles[[#This Row],[MB]],IF(Table_Styles[[#This Row],[MB Default]]&lt;&gt;"",Table_Styles[[#This Row],[MB Default]],""))</f>
        <v/>
      </c>
      <c r="AH122" s="16"/>
      <c r="AI122" s="16"/>
      <c r="AJ122" s="16" t="str">
        <f>IF(Table_Styles[[#This Row],[ML]]&lt;&gt;"",Table_Styles[[#This Row],[ML]],IF(Table_Styles[[#This Row],[ML Default]]&lt;&gt;"",Table_Styles[[#This Row],[ML Default]],""))</f>
        <v/>
      </c>
      <c r="AK122" s="16"/>
      <c r="AL122" s="16"/>
      <c r="AM122" s="16" t="str">
        <f>IF(Table_Styles[[#This Row],[PT]]&lt;&gt;"",Table_Styles[[#This Row],[PT]],IF(Table_Styles[[#This Row],[PT Default]]&lt;&gt;"",Table_Styles[[#This Row],[PT Default]],""))</f>
        <v/>
      </c>
      <c r="AN122" s="16"/>
      <c r="AO122" s="16"/>
      <c r="AP122" s="16" t="str">
        <f>IF(Table_Styles[[#This Row],[PR]]&lt;&gt;"",Table_Styles[[#This Row],[PR]],IF(Table_Styles[[#This Row],[PR Default]]&lt;&gt;"",Table_Styles[[#This Row],[PR Default]],""))</f>
        <v/>
      </c>
      <c r="AQ122" s="16"/>
      <c r="AR122" s="16"/>
      <c r="AS122" s="16" t="str">
        <f>IF(Table_Styles[[#This Row],[PB]]&lt;&gt;"",Table_Styles[[#This Row],[PB]],IF(Table_Styles[[#This Row],[PB Default]]&lt;&gt;"",Table_Styles[[#This Row],[PB Default]],""))</f>
        <v/>
      </c>
      <c r="AT122" s="16"/>
      <c r="AU122" s="16"/>
      <c r="AV122" s="16" t="str">
        <f>IF(Table_Styles[[#This Row],[PL]]&lt;&gt;"",Table_Styles[[#This Row],[PL]],IF(Table_Styles[[#This Row],[PL Default]]&lt;&gt;"",Table_Styles[[#This Row],[PL Default]],""))</f>
        <v/>
      </c>
      <c r="AW122" s="16"/>
      <c r="AX122" s="16"/>
      <c r="AY122" s="16" t="str">
        <f>IF(Table_Styles[[#This Row],[BT]]&lt;&gt;"",Table_Styles[[#This Row],[BT]],IF(Table_Styles[[#This Row],[BT Default]]&lt;&gt;"",Table_Styles[[#This Row],[BT Default]],""))</f>
        <v/>
      </c>
      <c r="AZ122" s="16"/>
      <c r="BA122" s="16"/>
      <c r="BB122" s="16" t="str">
        <f>IF(Table_Styles[[#This Row],[BR]]&lt;&gt;"",Table_Styles[[#This Row],[BR]],IF(Table_Styles[[#This Row],[BR Default]]&lt;&gt;"",Table_Styles[[#This Row],[BR Default]],""))</f>
        <v/>
      </c>
      <c r="BC122" s="16"/>
      <c r="BD122" s="16"/>
      <c r="BE122" s="16" t="str">
        <f>IF(Table_Styles[[#This Row],[BB]]&lt;&gt;"",Table_Styles[[#This Row],[BB]],IF(Table_Styles[[#This Row],[BB Default]]&lt;&gt;"",Table_Styles[[#This Row],[BB Default]],""))</f>
        <v/>
      </c>
      <c r="BF122" s="16"/>
      <c r="BG122" s="16"/>
      <c r="BH122" s="16" t="str">
        <f>IF(Table_Styles[[#This Row],[BL]]&lt;&gt;"",Table_Styles[[#This Row],[BL]],IF(Table_Styles[[#This Row],[BL Default]]&lt;&gt;"",Table_Styles[[#This Row],[BL Default]],""))</f>
        <v/>
      </c>
      <c r="BI122" s="16"/>
      <c r="BJ122" s="36"/>
      <c r="BK122" s="16" t="str">
        <f>IF(Table_Styles[[#This Row],[Width]]&lt;&gt;"",Table_Styles[[#This Row],[Width]],IF(Table_Styles[[#This Row],[Width Default]]&lt;&gt;"",Table_Styles[[#This Row],[Width Default]],""))</f>
        <v/>
      </c>
      <c r="BL122" s="16"/>
      <c r="BM122" s="16"/>
      <c r="BN122" s="16" t="str">
        <f>IF(Table_Styles[[#This Row],[Height]]&lt;&gt;"",Table_Styles[[#This Row],[Height]],IF(Table_Styles[[#This Row],[Height Default]]&lt;&gt;"",Table_Styles[[#This Row],[Height Default]],""))</f>
        <v/>
      </c>
      <c r="BO122" s="16"/>
      <c r="BP122" s="16"/>
      <c r="BQ122" s="16" t="str">
        <f>IF(Table_Styles[[#This Row],[Top]]&lt;&gt;"",Table_Styles[[#This Row],[Top]],IF(Table_Styles[[#This Row],[Top Default]]&lt;&gt;"",Table_Styles[[#This Row],[Top Default]],""))</f>
        <v/>
      </c>
      <c r="BR122" s="16"/>
      <c r="BS122" s="16"/>
      <c r="BT122" s="16" t="str">
        <f>IF(Table_Styles[[#This Row],[Right]]&lt;&gt;"",Table_Styles[[#This Row],[Right]],IF(Table_Styles[[#This Row],[Right Default]]&lt;&gt;"",Table_Styles[[#This Row],[Right Default]],""))</f>
        <v/>
      </c>
      <c r="BU122" s="16"/>
      <c r="BV122" s="16"/>
      <c r="BW122" s="16" t="str">
        <f>IF(Table_Styles[[#This Row],[Bottom]]&lt;&gt;"",Table_Styles[[#This Row],[Bottom]],IF(Table_Styles[[#This Row],[Bottom Default]]&lt;&gt;"",Table_Styles[[#This Row],[Bottom Default]],""))</f>
        <v/>
      </c>
      <c r="BX122" s="16"/>
      <c r="BY122" s="16"/>
      <c r="BZ122" s="16" t="str">
        <f>IF(Table_Styles[[#This Row],[Left]]&lt;&gt;"",Table_Styles[[#This Row],[Left]],IF(Table_Styles[[#This Row],[Left Default]]&lt;&gt;"",Table_Styles[[#This Row],[Left Default]],""))</f>
        <v/>
      </c>
      <c r="CA122" s="16"/>
      <c r="CB122" s="18" t="str">
        <f>IF(AND(Table_Styles[[#This Row],[Selector]]&lt;&gt;"",Table_Styles[[#This Row],[Font Family Used]]&lt;&gt;"",Table_Styles[[#This Row],[Font Weight Used]]&lt;&gt;""),Table_Styles[[#This Row],[Font Family Used]]&amp;" "&amp;Table_Styles[[#This Row],[Font Weight Used]],"")</f>
        <v/>
      </c>
      <c r="CC122" s="18" t="str">
        <f ca="1">IF(AND(Table_Styles[[#This Row],[Selector]],COUNTIF(OFFSET(CC:CC,0,0,ROW()-1,1),"="&amp;Table_Styles[[#This Row],[Font]])=0),Table_Styles[[#This Row],[Font]],"")</f>
        <v/>
      </c>
      <c r="CD122" s="18" t="str">
        <f ca="1">IF(Table_Styles[[#This Row],[Unique Font]]&lt;&gt;"",
"{""fontFamily"":"""&amp;Table_Styles[[#This Row],[Font Family Used]]&amp;""",""fontWeight"":"&amp;Table_Styles[[#This Row],[Font Weight Used]]&amp;"}","")</f>
        <v/>
      </c>
      <c r="CE12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2" s="18" t="str">
        <f>IF(AND(Table_Styles[[#This Row],[Selector]]&lt;&gt;"", Table_Styles[[#This Row],[Config Properties]]&lt;&gt;""),
Table_Styles[[#This Row],[Selector]]&amp;" { "&amp;Table_Styles[[#This Row],[Config Properties]]&amp;" }","")</f>
        <v/>
      </c>
      <c r="CG122" s="18" t="str">
        <f xml:space="preserve">
SUBSTITUTE(SUBSTITUTE(SUBSTITUTE(SUBSTITUTE(SUBSTITUTE(SUBSTITUTE(SUBSTITUTE(SUBSTITUTE(Table_Styles[[#This Row],[Config]],
" {","{"),
"{ ","{"),
" }","}"),
"} ","}"),
" ,",","),
", ",","),
" :",":"),
": ",":")</f>
        <v/>
      </c>
    </row>
    <row r="123" spans="2:85" ht="21" customHeight="1">
      <c r="B123" s="91" t="s">
        <v>834</v>
      </c>
      <c r="C123" s="39" t="s">
        <v>886</v>
      </c>
      <c r="D123" s="16"/>
      <c r="E123" s="16"/>
      <c r="F123" s="16" t="str">
        <f>IF(Table_Styles[[#This Row],[Font Family]]&lt;&gt;"",Table_Styles[[#This Row],[Font Family]],IF(Table_Styles[[#This Row],[Font Family Default]]&lt;&gt;"",Table_Styles[[#This Row],[Font Family Default]],""))</f>
        <v/>
      </c>
      <c r="G123" s="16"/>
      <c r="H123" s="16"/>
      <c r="I123" s="16" t="str">
        <f>IF(Table_Styles[[#This Row],[Font Size]]&lt;&gt;"",Table_Styles[[#This Row],[Font Size]],IF(Table_Styles[[#This Row],[Font Size Default]]&lt;&gt;"",Table_Styles[[#This Row],[Font Size Default]],""))</f>
        <v/>
      </c>
      <c r="J123" s="16"/>
      <c r="K123" s="16"/>
      <c r="L123" s="16" t="str">
        <f>IF(Table_Styles[[#This Row],[Font Weight]]&lt;&gt;"",Table_Styles[[#This Row],[Font Weight]],IF(Table_Styles[[#This Row],[Font Weight Default]]&lt;&gt;"",Table_Styles[[#This Row],[Font Weight Default]],""))</f>
        <v/>
      </c>
      <c r="M123" s="16"/>
      <c r="N123" s="16"/>
      <c r="O123" s="16" t="str">
        <f>IF(Table_Styles[[#This Row],[Colour]]&lt;&gt;"",Table_Styles[[#This Row],[Colour]],IF(Table_Styles[[#This Row],[Colour Default]]&lt;&gt;"",Table_Styles[[#This Row],[Colour Default]],""))</f>
        <v/>
      </c>
      <c r="P123" s="16"/>
      <c r="Q123" s="16"/>
      <c r="R123" s="16" t="str">
        <f>IF(Table_Styles[[#This Row],[Background]]&lt;&gt;"",Table_Styles[[#This Row],[Background]],IF(Table_Styles[[#This Row],[Background Default]]&lt;&gt;"",Table_Styles[[#This Row],[Background Default]],""))</f>
        <v/>
      </c>
      <c r="S123" s="16"/>
      <c r="T123" s="16"/>
      <c r="U123" s="16" t="str">
        <f>IF(Table_Styles[[#This Row],[Border]]&lt;&gt;"",Table_Styles[[#This Row],[Border]],IF(Table_Styles[[#This Row],[Border Default]]&lt;&gt;"",Table_Styles[[#This Row],[Border Default]],""))</f>
        <v/>
      </c>
      <c r="V123" s="16"/>
      <c r="W123" s="16"/>
      <c r="X123" s="16" t="str">
        <f>IF(Table_Styles[[#This Row],[Border Radius]]&lt;&gt;"",Table_Styles[[#This Row],[Border Radius]],IF(Table_Styles[[#This Row],[Border Radius Default]]&lt;&gt;"",Table_Styles[[#This Row],[Border Radius Default]],""))</f>
        <v/>
      </c>
      <c r="Y123" s="16"/>
      <c r="Z123" s="16"/>
      <c r="AA123" s="16" t="str">
        <f>IF(Table_Styles[[#This Row],[MT]]&lt;&gt;"",Table_Styles[[#This Row],[MT]],IF(Table_Styles[[#This Row],[MT Default]]&lt;&gt;"",Table_Styles[[#This Row],[MT Default]],""))</f>
        <v/>
      </c>
      <c r="AB123" s="16"/>
      <c r="AC123" s="16"/>
      <c r="AD123" s="16" t="str">
        <f>IF(Table_Styles[[#This Row],[MR]]&lt;&gt;"",Table_Styles[[#This Row],[MR]],IF(Table_Styles[[#This Row],[MR Default]]&lt;&gt;"",Table_Styles[[#This Row],[MR Default]],""))</f>
        <v/>
      </c>
      <c r="AE123" s="16"/>
      <c r="AF123" s="16"/>
      <c r="AG123" s="16" t="str">
        <f>IF(Table_Styles[[#This Row],[MB]]&lt;&gt;"",Table_Styles[[#This Row],[MB]],IF(Table_Styles[[#This Row],[MB Default]]&lt;&gt;"",Table_Styles[[#This Row],[MB Default]],""))</f>
        <v/>
      </c>
      <c r="AH123" s="16"/>
      <c r="AI123" s="16"/>
      <c r="AJ123" s="16" t="str">
        <f>IF(Table_Styles[[#This Row],[ML]]&lt;&gt;"",Table_Styles[[#This Row],[ML]],IF(Table_Styles[[#This Row],[ML Default]]&lt;&gt;"",Table_Styles[[#This Row],[ML Default]],""))</f>
        <v/>
      </c>
      <c r="AK123" s="16"/>
      <c r="AL123" s="16"/>
      <c r="AM123" s="16" t="str">
        <f>IF(Table_Styles[[#This Row],[PT]]&lt;&gt;"",Table_Styles[[#This Row],[PT]],IF(Table_Styles[[#This Row],[PT Default]]&lt;&gt;"",Table_Styles[[#This Row],[PT Default]],""))</f>
        <v/>
      </c>
      <c r="AN123" s="16"/>
      <c r="AO123" s="16"/>
      <c r="AP123" s="16" t="str">
        <f>IF(Table_Styles[[#This Row],[PR]]&lt;&gt;"",Table_Styles[[#This Row],[PR]],IF(Table_Styles[[#This Row],[PR Default]]&lt;&gt;"",Table_Styles[[#This Row],[PR Default]],""))</f>
        <v/>
      </c>
      <c r="AQ123" s="16"/>
      <c r="AR123" s="16"/>
      <c r="AS123" s="16" t="str">
        <f>IF(Table_Styles[[#This Row],[PB]]&lt;&gt;"",Table_Styles[[#This Row],[PB]],IF(Table_Styles[[#This Row],[PB Default]]&lt;&gt;"",Table_Styles[[#This Row],[PB Default]],""))</f>
        <v/>
      </c>
      <c r="AT123" s="16"/>
      <c r="AU123" s="16"/>
      <c r="AV123" s="16" t="str">
        <f>IF(Table_Styles[[#This Row],[PL]]&lt;&gt;"",Table_Styles[[#This Row],[PL]],IF(Table_Styles[[#This Row],[PL Default]]&lt;&gt;"",Table_Styles[[#This Row],[PL Default]],""))</f>
        <v/>
      </c>
      <c r="AW123" s="16"/>
      <c r="AX123" s="16"/>
      <c r="AY123" s="16" t="str">
        <f>IF(Table_Styles[[#This Row],[BT]]&lt;&gt;"",Table_Styles[[#This Row],[BT]],IF(Table_Styles[[#This Row],[BT Default]]&lt;&gt;"",Table_Styles[[#This Row],[BT Default]],""))</f>
        <v/>
      </c>
      <c r="AZ123" s="16"/>
      <c r="BA123" s="16"/>
      <c r="BB123" s="16" t="str">
        <f>IF(Table_Styles[[#This Row],[BR]]&lt;&gt;"",Table_Styles[[#This Row],[BR]],IF(Table_Styles[[#This Row],[BR Default]]&lt;&gt;"",Table_Styles[[#This Row],[BR Default]],""))</f>
        <v/>
      </c>
      <c r="BC123" s="16"/>
      <c r="BD123" s="16"/>
      <c r="BE123" s="16" t="str">
        <f>IF(Table_Styles[[#This Row],[BB]]&lt;&gt;"",Table_Styles[[#This Row],[BB]],IF(Table_Styles[[#This Row],[BB Default]]&lt;&gt;"",Table_Styles[[#This Row],[BB Default]],""))</f>
        <v/>
      </c>
      <c r="BF123" s="16"/>
      <c r="BG123" s="16"/>
      <c r="BH123" s="16" t="str">
        <f>IF(Table_Styles[[#This Row],[BL]]&lt;&gt;"",Table_Styles[[#This Row],[BL]],IF(Table_Styles[[#This Row],[BL Default]]&lt;&gt;"",Table_Styles[[#This Row],[BL Default]],""))</f>
        <v/>
      </c>
      <c r="BI123" s="16"/>
      <c r="BJ123" s="36"/>
      <c r="BK123" s="16" t="str">
        <f>IF(Table_Styles[[#This Row],[Width]]&lt;&gt;"",Table_Styles[[#This Row],[Width]],IF(Table_Styles[[#This Row],[Width Default]]&lt;&gt;"",Table_Styles[[#This Row],[Width Default]],""))</f>
        <v/>
      </c>
      <c r="BL123" s="16"/>
      <c r="BM123" s="16"/>
      <c r="BN123" s="16" t="str">
        <f>IF(Table_Styles[[#This Row],[Height]]&lt;&gt;"",Table_Styles[[#This Row],[Height]],IF(Table_Styles[[#This Row],[Height Default]]&lt;&gt;"",Table_Styles[[#This Row],[Height Default]],""))</f>
        <v/>
      </c>
      <c r="BO123" s="16"/>
      <c r="BP123" s="16"/>
      <c r="BQ123" s="16" t="str">
        <f>IF(Table_Styles[[#This Row],[Top]]&lt;&gt;"",Table_Styles[[#This Row],[Top]],IF(Table_Styles[[#This Row],[Top Default]]&lt;&gt;"",Table_Styles[[#This Row],[Top Default]],""))</f>
        <v/>
      </c>
      <c r="BR123" s="16"/>
      <c r="BS123" s="16"/>
      <c r="BT123" s="16" t="str">
        <f>IF(Table_Styles[[#This Row],[Right]]&lt;&gt;"",Table_Styles[[#This Row],[Right]],IF(Table_Styles[[#This Row],[Right Default]]&lt;&gt;"",Table_Styles[[#This Row],[Right Default]],""))</f>
        <v/>
      </c>
      <c r="BU123" s="16"/>
      <c r="BV123" s="16"/>
      <c r="BW123" s="16" t="str">
        <f>IF(Table_Styles[[#This Row],[Bottom]]&lt;&gt;"",Table_Styles[[#This Row],[Bottom]],IF(Table_Styles[[#This Row],[Bottom Default]]&lt;&gt;"",Table_Styles[[#This Row],[Bottom Default]],""))</f>
        <v/>
      </c>
      <c r="BX123" s="16"/>
      <c r="BY123" s="16"/>
      <c r="BZ123" s="16" t="str">
        <f>IF(Table_Styles[[#This Row],[Left]]&lt;&gt;"",Table_Styles[[#This Row],[Left]],IF(Table_Styles[[#This Row],[Left Default]]&lt;&gt;"",Table_Styles[[#This Row],[Left Default]],""))</f>
        <v/>
      </c>
      <c r="CA123" s="16"/>
      <c r="CB123" s="18" t="str">
        <f>IF(AND(Table_Styles[[#This Row],[Selector]]&lt;&gt;"",Table_Styles[[#This Row],[Font Family Used]]&lt;&gt;"",Table_Styles[[#This Row],[Font Weight Used]]&lt;&gt;""),Table_Styles[[#This Row],[Font Family Used]]&amp;" "&amp;Table_Styles[[#This Row],[Font Weight Used]],"")</f>
        <v/>
      </c>
      <c r="CC123" s="18" t="str">
        <f ca="1">IF(AND(Table_Styles[[#This Row],[Selector]],COUNTIF(OFFSET(CC:CC,0,0,ROW()-1,1),"="&amp;Table_Styles[[#This Row],[Font]])=0),Table_Styles[[#This Row],[Font]],"")</f>
        <v/>
      </c>
      <c r="CD123" s="18" t="str">
        <f ca="1">IF(Table_Styles[[#This Row],[Unique Font]]&lt;&gt;"",
"{""fontFamily"":"""&amp;Table_Styles[[#This Row],[Font Family Used]]&amp;""",""fontWeight"":"&amp;Table_Styles[[#This Row],[Font Weight Used]]&amp;"}","")</f>
        <v/>
      </c>
      <c r="CE12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3" s="18" t="str">
        <f>IF(AND(Table_Styles[[#This Row],[Selector]]&lt;&gt;"", Table_Styles[[#This Row],[Config Properties]]&lt;&gt;""),
Table_Styles[[#This Row],[Selector]]&amp;" { "&amp;Table_Styles[[#This Row],[Config Properties]]&amp;" }","")</f>
        <v/>
      </c>
      <c r="CG123" s="18" t="str">
        <f xml:space="preserve">
SUBSTITUTE(SUBSTITUTE(SUBSTITUTE(SUBSTITUTE(SUBSTITUTE(SUBSTITUTE(SUBSTITUTE(SUBSTITUTE(Table_Styles[[#This Row],[Config]],
" {","{"),
"{ ","{"),
" }","}"),
"} ","}"),
" ,",","),
", ",","),
" :",":"),
": ",":")</f>
        <v/>
      </c>
    </row>
    <row r="124" spans="2:85" ht="21" customHeight="1" thickBot="1">
      <c r="B124" s="56" t="s">
        <v>887</v>
      </c>
      <c r="C124" s="56"/>
      <c r="D124" s="56"/>
      <c r="E124" s="56"/>
      <c r="F124" s="56" t="str">
        <f>IF(Table_Styles[[#This Row],[Font Family]]&lt;&gt;"",Table_Styles[[#This Row],[Font Family]],IF(Table_Styles[[#This Row],[Font Family Default]]&lt;&gt;"",Table_Styles[[#This Row],[Font Family Default]],""))</f>
        <v/>
      </c>
      <c r="G124" s="56"/>
      <c r="H124" s="56"/>
      <c r="I124" s="56" t="str">
        <f>IF(Table_Styles[[#This Row],[Font Size]]&lt;&gt;"",Table_Styles[[#This Row],[Font Size]],IF(Table_Styles[[#This Row],[Font Size Default]]&lt;&gt;"",Table_Styles[[#This Row],[Font Size Default]],""))</f>
        <v/>
      </c>
      <c r="J124" s="56"/>
      <c r="K124" s="56"/>
      <c r="L124" s="56" t="str">
        <f>IF(Table_Styles[[#This Row],[Font Weight]]&lt;&gt;"",Table_Styles[[#This Row],[Font Weight]],IF(Table_Styles[[#This Row],[Font Weight Default]]&lt;&gt;"",Table_Styles[[#This Row],[Font Weight Default]],""))</f>
        <v/>
      </c>
      <c r="M124" s="56"/>
      <c r="N124" s="56"/>
      <c r="O124" s="56" t="str">
        <f>IF(Table_Styles[[#This Row],[Colour]]&lt;&gt;"",Table_Styles[[#This Row],[Colour]],IF(Table_Styles[[#This Row],[Colour Default]]&lt;&gt;"",Table_Styles[[#This Row],[Colour Default]],""))</f>
        <v/>
      </c>
      <c r="P124" s="56"/>
      <c r="Q124" s="56"/>
      <c r="R124" s="56" t="str">
        <f>IF(Table_Styles[[#This Row],[Background]]&lt;&gt;"",Table_Styles[[#This Row],[Background]],IF(Table_Styles[[#This Row],[Background Default]]&lt;&gt;"",Table_Styles[[#This Row],[Background Default]],""))</f>
        <v/>
      </c>
      <c r="S124" s="56"/>
      <c r="T124" s="56"/>
      <c r="U124" s="56" t="str">
        <f>IF(Table_Styles[[#This Row],[Border]]&lt;&gt;"",Table_Styles[[#This Row],[Border]],IF(Table_Styles[[#This Row],[Border Default]]&lt;&gt;"",Table_Styles[[#This Row],[Border Default]],""))</f>
        <v/>
      </c>
      <c r="V124" s="56"/>
      <c r="W124" s="56"/>
      <c r="X124" s="56" t="str">
        <f>IF(Table_Styles[[#This Row],[Border Radius]]&lt;&gt;"",Table_Styles[[#This Row],[Border Radius]],IF(Table_Styles[[#This Row],[Border Radius Default]]&lt;&gt;"",Table_Styles[[#This Row],[Border Radius Default]],""))</f>
        <v/>
      </c>
      <c r="Y124" s="56"/>
      <c r="Z124" s="56"/>
      <c r="AA124" s="56" t="str">
        <f>IF(Table_Styles[[#This Row],[MT]]&lt;&gt;"",Table_Styles[[#This Row],[MT]],IF(Table_Styles[[#This Row],[MT Default]]&lt;&gt;"",Table_Styles[[#This Row],[MT Default]],""))</f>
        <v/>
      </c>
      <c r="AB124" s="56"/>
      <c r="AC124" s="56"/>
      <c r="AD124" s="56" t="str">
        <f>IF(Table_Styles[[#This Row],[MR]]&lt;&gt;"",Table_Styles[[#This Row],[MR]],IF(Table_Styles[[#This Row],[MR Default]]&lt;&gt;"",Table_Styles[[#This Row],[MR Default]],""))</f>
        <v/>
      </c>
      <c r="AE124" s="56"/>
      <c r="AF124" s="56"/>
      <c r="AG124" s="56" t="str">
        <f>IF(Table_Styles[[#This Row],[MB]]&lt;&gt;"",Table_Styles[[#This Row],[MB]],IF(Table_Styles[[#This Row],[MB Default]]&lt;&gt;"",Table_Styles[[#This Row],[MB Default]],""))</f>
        <v/>
      </c>
      <c r="AH124" s="56"/>
      <c r="AI124" s="56"/>
      <c r="AJ124" s="56" t="str">
        <f>IF(Table_Styles[[#This Row],[ML]]&lt;&gt;"",Table_Styles[[#This Row],[ML]],IF(Table_Styles[[#This Row],[ML Default]]&lt;&gt;"",Table_Styles[[#This Row],[ML Default]],""))</f>
        <v/>
      </c>
      <c r="AK124" s="56"/>
      <c r="AL124" s="56"/>
      <c r="AM124" s="56" t="str">
        <f>IF(Table_Styles[[#This Row],[PT]]&lt;&gt;"",Table_Styles[[#This Row],[PT]],IF(Table_Styles[[#This Row],[PT Default]]&lt;&gt;"",Table_Styles[[#This Row],[PT Default]],""))</f>
        <v/>
      </c>
      <c r="AN124" s="56"/>
      <c r="AO124" s="56"/>
      <c r="AP124" s="56" t="str">
        <f>IF(Table_Styles[[#This Row],[PR]]&lt;&gt;"",Table_Styles[[#This Row],[PR]],IF(Table_Styles[[#This Row],[PR Default]]&lt;&gt;"",Table_Styles[[#This Row],[PR Default]],""))</f>
        <v/>
      </c>
      <c r="AQ124" s="56"/>
      <c r="AR124" s="56"/>
      <c r="AS124" s="56" t="str">
        <f>IF(Table_Styles[[#This Row],[PB]]&lt;&gt;"",Table_Styles[[#This Row],[PB]],IF(Table_Styles[[#This Row],[PB Default]]&lt;&gt;"",Table_Styles[[#This Row],[PB Default]],""))</f>
        <v/>
      </c>
      <c r="AT124" s="56"/>
      <c r="AU124" s="56"/>
      <c r="AV124" s="56" t="str">
        <f>IF(Table_Styles[[#This Row],[PL]]&lt;&gt;"",Table_Styles[[#This Row],[PL]],IF(Table_Styles[[#This Row],[PL Default]]&lt;&gt;"",Table_Styles[[#This Row],[PL Default]],""))</f>
        <v/>
      </c>
      <c r="AW124" s="56"/>
      <c r="AX124" s="56"/>
      <c r="AY124" s="56" t="str">
        <f>IF(Table_Styles[[#This Row],[BT]]&lt;&gt;"",Table_Styles[[#This Row],[BT]],IF(Table_Styles[[#This Row],[BT Default]]&lt;&gt;"",Table_Styles[[#This Row],[BT Default]],""))</f>
        <v/>
      </c>
      <c r="AZ124" s="56"/>
      <c r="BA124" s="56"/>
      <c r="BB124" s="56" t="str">
        <f>IF(Table_Styles[[#This Row],[BR]]&lt;&gt;"",Table_Styles[[#This Row],[BR]],IF(Table_Styles[[#This Row],[BR Default]]&lt;&gt;"",Table_Styles[[#This Row],[BR Default]],""))</f>
        <v/>
      </c>
      <c r="BC124" s="56"/>
      <c r="BD124" s="56"/>
      <c r="BE124" s="56" t="str">
        <f>IF(Table_Styles[[#This Row],[BB]]&lt;&gt;"",Table_Styles[[#This Row],[BB]],IF(Table_Styles[[#This Row],[BB Default]]&lt;&gt;"",Table_Styles[[#This Row],[BB Default]],""))</f>
        <v/>
      </c>
      <c r="BF124" s="56"/>
      <c r="BG124" s="56"/>
      <c r="BH124" s="56" t="str">
        <f>IF(Table_Styles[[#This Row],[BL]]&lt;&gt;"",Table_Styles[[#This Row],[BL]],IF(Table_Styles[[#This Row],[BL Default]]&lt;&gt;"",Table_Styles[[#This Row],[BL Default]],""))</f>
        <v/>
      </c>
      <c r="BI124" s="56"/>
      <c r="BJ124" s="56"/>
      <c r="BK124" s="56" t="str">
        <f>IF(Table_Styles[[#This Row],[Width]]&lt;&gt;"",Table_Styles[[#This Row],[Width]],IF(Table_Styles[[#This Row],[Width Default]]&lt;&gt;"",Table_Styles[[#This Row],[Width Default]],""))</f>
        <v/>
      </c>
      <c r="BL124" s="56"/>
      <c r="BM124" s="56"/>
      <c r="BN124" s="56" t="str">
        <f>IF(Table_Styles[[#This Row],[Height]]&lt;&gt;"",Table_Styles[[#This Row],[Height]],IF(Table_Styles[[#This Row],[Height Default]]&lt;&gt;"",Table_Styles[[#This Row],[Height Default]],""))</f>
        <v/>
      </c>
      <c r="BO124" s="56"/>
      <c r="BP124" s="56"/>
      <c r="BQ124" s="56" t="str">
        <f>IF(Table_Styles[[#This Row],[Top]]&lt;&gt;"",Table_Styles[[#This Row],[Top]],IF(Table_Styles[[#This Row],[Top Default]]&lt;&gt;"",Table_Styles[[#This Row],[Top Default]],""))</f>
        <v/>
      </c>
      <c r="BR124" s="56"/>
      <c r="BS124" s="56"/>
      <c r="BT124" s="56" t="str">
        <f>IF(Table_Styles[[#This Row],[Right]]&lt;&gt;"",Table_Styles[[#This Row],[Right]],IF(Table_Styles[[#This Row],[Right Default]]&lt;&gt;"",Table_Styles[[#This Row],[Right Default]],""))</f>
        <v/>
      </c>
      <c r="BU124" s="56"/>
      <c r="BV124" s="56"/>
      <c r="BW124" s="56" t="str">
        <f>IF(Table_Styles[[#This Row],[Bottom]]&lt;&gt;"",Table_Styles[[#This Row],[Bottom]],IF(Table_Styles[[#This Row],[Bottom Default]]&lt;&gt;"",Table_Styles[[#This Row],[Bottom Default]],""))</f>
        <v/>
      </c>
      <c r="BX124" s="56"/>
      <c r="BY124" s="56"/>
      <c r="BZ124" s="56" t="str">
        <f>IF(Table_Styles[[#This Row],[Left]]&lt;&gt;"",Table_Styles[[#This Row],[Left]],IF(Table_Styles[[#This Row],[Left Default]]&lt;&gt;"",Table_Styles[[#This Row],[Left Default]],""))</f>
        <v/>
      </c>
      <c r="CA124" s="56"/>
      <c r="CB124" s="56" t="str">
        <f>IF(AND(Table_Styles[[#This Row],[Selector]]&lt;&gt;"",Table_Styles[[#This Row],[Font Family Used]]&lt;&gt;"",Table_Styles[[#This Row],[Font Weight Used]]&lt;&gt;""),Table_Styles[[#This Row],[Font Family Used]]&amp;" "&amp;Table_Styles[[#This Row],[Font Weight Used]],"")</f>
        <v/>
      </c>
      <c r="CC124" s="56" t="str">
        <f ca="1">IF(AND(Table_Styles[[#This Row],[Selector]],COUNTIF(OFFSET(CC:CC,0,0,ROW()-1,1),"="&amp;Table_Styles[[#This Row],[Font]])=0),Table_Styles[[#This Row],[Font]],"")</f>
        <v/>
      </c>
      <c r="CD124" s="56" t="str">
        <f ca="1">IF(Table_Styles[[#This Row],[Unique Font]]&lt;&gt;"",
"{""fontFamily"":"""&amp;Table_Styles[[#This Row],[Font Family Used]]&amp;""",""fontWeight"":"&amp;Table_Styles[[#This Row],[Font Weight Used]]&amp;"}","")</f>
        <v/>
      </c>
      <c r="CE124"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4" s="56" t="str">
        <f>IF(AND(Table_Styles[[#This Row],[Selector]]&lt;&gt;"", Table_Styles[[#This Row],[Config Properties]]&lt;&gt;""),
Table_Styles[[#This Row],[Selector]]&amp;" { "&amp;Table_Styles[[#This Row],[Config Properties]]&amp;" }","")</f>
        <v/>
      </c>
      <c r="CG124" s="56" t="str">
        <f xml:space="preserve">
SUBSTITUTE(SUBSTITUTE(SUBSTITUTE(SUBSTITUTE(SUBSTITUTE(SUBSTITUTE(SUBSTITUTE(SUBSTITUTE(Table_Styles[[#This Row],[Config]],
" {","{"),
"{ ","{"),
" }","}"),
"} ","}"),
" ,",","),
", ",","),
" :",":"),
": ",":")</f>
        <v/>
      </c>
    </row>
    <row r="125" spans="2:85" ht="21" customHeight="1">
      <c r="B125" s="90" t="s">
        <v>877</v>
      </c>
      <c r="C125" s="1" t="s">
        <v>888</v>
      </c>
      <c r="D125" s="36"/>
      <c r="E125" s="36"/>
      <c r="F125" s="16" t="str">
        <f>IF(Table_Styles[[#This Row],[Font Family]]&lt;&gt;"",Table_Styles[[#This Row],[Font Family]],IF(Table_Styles[[#This Row],[Font Family Default]]&lt;&gt;"",Table_Styles[[#This Row],[Font Family Default]],""))</f>
        <v/>
      </c>
      <c r="G125" s="36"/>
      <c r="H125" s="36"/>
      <c r="I125" s="16" t="str">
        <f>IF(Table_Styles[[#This Row],[Font Size]]&lt;&gt;"",Table_Styles[[#This Row],[Font Size]],IF(Table_Styles[[#This Row],[Font Size Default]]&lt;&gt;"",Table_Styles[[#This Row],[Font Size Default]],""))</f>
        <v/>
      </c>
      <c r="J125" s="36"/>
      <c r="K125" s="36"/>
      <c r="L125" s="16" t="str">
        <f>IF(Table_Styles[[#This Row],[Font Weight]]&lt;&gt;"",Table_Styles[[#This Row],[Font Weight]],IF(Table_Styles[[#This Row],[Font Weight Default]]&lt;&gt;"",Table_Styles[[#This Row],[Font Weight Default]],""))</f>
        <v/>
      </c>
      <c r="M125" s="36"/>
      <c r="N125" s="36"/>
      <c r="O125" s="16" t="str">
        <f>IF(Table_Styles[[#This Row],[Colour]]&lt;&gt;"",Table_Styles[[#This Row],[Colour]],IF(Table_Styles[[#This Row],[Colour Default]]&lt;&gt;"",Table_Styles[[#This Row],[Colour Default]],""))</f>
        <v/>
      </c>
      <c r="P125" s="36"/>
      <c r="Q125" s="36"/>
      <c r="R125" s="16" t="str">
        <f>IF(Table_Styles[[#This Row],[Background]]&lt;&gt;"",Table_Styles[[#This Row],[Background]],IF(Table_Styles[[#This Row],[Background Default]]&lt;&gt;"",Table_Styles[[#This Row],[Background Default]],""))</f>
        <v/>
      </c>
      <c r="S125" s="36"/>
      <c r="T125" s="36"/>
      <c r="U125" s="16" t="str">
        <f>IF(Table_Styles[[#This Row],[Border]]&lt;&gt;"",Table_Styles[[#This Row],[Border]],IF(Table_Styles[[#This Row],[Border Default]]&lt;&gt;"",Table_Styles[[#This Row],[Border Default]],""))</f>
        <v/>
      </c>
      <c r="V125" s="36"/>
      <c r="W125" s="36"/>
      <c r="X125" s="16" t="str">
        <f>IF(Table_Styles[[#This Row],[Border Radius]]&lt;&gt;"",Table_Styles[[#This Row],[Border Radius]],IF(Table_Styles[[#This Row],[Border Radius Default]]&lt;&gt;"",Table_Styles[[#This Row],[Border Radius Default]],""))</f>
        <v/>
      </c>
      <c r="Y125" s="36"/>
      <c r="Z125" s="16" t="s">
        <v>689</v>
      </c>
      <c r="AA125" s="16" t="str">
        <f>IF(Table_Styles[[#This Row],[MT]]&lt;&gt;"",Table_Styles[[#This Row],[MT]],IF(Table_Styles[[#This Row],[MT Default]]&lt;&gt;"",Table_Styles[[#This Row],[MT Default]],""))</f>
        <v>10px</v>
      </c>
      <c r="AB125" s="36"/>
      <c r="AC125" s="36"/>
      <c r="AD125" s="16" t="str">
        <f>IF(Table_Styles[[#This Row],[MR]]&lt;&gt;"",Table_Styles[[#This Row],[MR]],IF(Table_Styles[[#This Row],[MR Default]]&lt;&gt;"",Table_Styles[[#This Row],[MR Default]],""))</f>
        <v/>
      </c>
      <c r="AE125" s="36"/>
      <c r="AF125" s="36"/>
      <c r="AG125" s="16" t="str">
        <f>IF(Table_Styles[[#This Row],[MB]]&lt;&gt;"",Table_Styles[[#This Row],[MB]],IF(Table_Styles[[#This Row],[MB Default]]&lt;&gt;"",Table_Styles[[#This Row],[MB Default]],""))</f>
        <v/>
      </c>
      <c r="AH125" s="36"/>
      <c r="AI125" s="36"/>
      <c r="AJ125" s="16" t="str">
        <f>IF(Table_Styles[[#This Row],[ML]]&lt;&gt;"",Table_Styles[[#This Row],[ML]],IF(Table_Styles[[#This Row],[ML Default]]&lt;&gt;"",Table_Styles[[#This Row],[ML Default]],""))</f>
        <v/>
      </c>
      <c r="AK125" s="36"/>
      <c r="AL125" s="36"/>
      <c r="AM125" s="16" t="str">
        <f>IF(Table_Styles[[#This Row],[PT]]&lt;&gt;"",Table_Styles[[#This Row],[PT]],IF(Table_Styles[[#This Row],[PT Default]]&lt;&gt;"",Table_Styles[[#This Row],[PT Default]],""))</f>
        <v/>
      </c>
      <c r="AN125" s="36"/>
      <c r="AO125" s="36"/>
      <c r="AP125" s="16" t="str">
        <f>IF(Table_Styles[[#This Row],[PR]]&lt;&gt;"",Table_Styles[[#This Row],[PR]],IF(Table_Styles[[#This Row],[PR Default]]&lt;&gt;"",Table_Styles[[#This Row],[PR Default]],""))</f>
        <v/>
      </c>
      <c r="AQ125" s="36"/>
      <c r="AR125" s="36"/>
      <c r="AS125" s="16" t="str">
        <f>IF(Table_Styles[[#This Row],[PB]]&lt;&gt;"",Table_Styles[[#This Row],[PB]],IF(Table_Styles[[#This Row],[PB Default]]&lt;&gt;"",Table_Styles[[#This Row],[PB Default]],""))</f>
        <v/>
      </c>
      <c r="AT125" s="36"/>
      <c r="AU125" s="36"/>
      <c r="AV125" s="16" t="str">
        <f>IF(Table_Styles[[#This Row],[PL]]&lt;&gt;"",Table_Styles[[#This Row],[PL]],IF(Table_Styles[[#This Row],[PL Default]]&lt;&gt;"",Table_Styles[[#This Row],[PL Default]],""))</f>
        <v/>
      </c>
      <c r="AW125" s="36"/>
      <c r="AX125" s="36"/>
      <c r="AY125" s="16" t="str">
        <f>IF(Table_Styles[[#This Row],[BT]]&lt;&gt;"",Table_Styles[[#This Row],[BT]],IF(Table_Styles[[#This Row],[BT Default]]&lt;&gt;"",Table_Styles[[#This Row],[BT Default]],""))</f>
        <v/>
      </c>
      <c r="AZ125" s="36"/>
      <c r="BA125" s="36"/>
      <c r="BB125" s="16" t="str">
        <f>IF(Table_Styles[[#This Row],[BR]]&lt;&gt;"",Table_Styles[[#This Row],[BR]],IF(Table_Styles[[#This Row],[BR Default]]&lt;&gt;"",Table_Styles[[#This Row],[BR Default]],""))</f>
        <v/>
      </c>
      <c r="BC125" s="36"/>
      <c r="BD125" s="36"/>
      <c r="BE125" s="16" t="str">
        <f>IF(Table_Styles[[#This Row],[BB]]&lt;&gt;"",Table_Styles[[#This Row],[BB]],IF(Table_Styles[[#This Row],[BB Default]]&lt;&gt;"",Table_Styles[[#This Row],[BB Default]],""))</f>
        <v/>
      </c>
      <c r="BF125" s="36"/>
      <c r="BG125" s="36"/>
      <c r="BH125" s="16" t="str">
        <f>IF(Table_Styles[[#This Row],[BL]]&lt;&gt;"",Table_Styles[[#This Row],[BL]],IF(Table_Styles[[#This Row],[BL Default]]&lt;&gt;"",Table_Styles[[#This Row],[BL Default]],""))</f>
        <v/>
      </c>
      <c r="BI125" s="36"/>
      <c r="BJ125" s="36"/>
      <c r="BK125" s="16" t="str">
        <f>IF(Table_Styles[[#This Row],[Width]]&lt;&gt;"",Table_Styles[[#This Row],[Width]],IF(Table_Styles[[#This Row],[Width Default]]&lt;&gt;"",Table_Styles[[#This Row],[Width Default]],""))</f>
        <v/>
      </c>
      <c r="BL125" s="36"/>
      <c r="BM125" s="36"/>
      <c r="BN125" s="16" t="str">
        <f>IF(Table_Styles[[#This Row],[Height]]&lt;&gt;"",Table_Styles[[#This Row],[Height]],IF(Table_Styles[[#This Row],[Height Default]]&lt;&gt;"",Table_Styles[[#This Row],[Height Default]],""))</f>
        <v/>
      </c>
      <c r="BO125" s="16"/>
      <c r="BP125" s="16"/>
      <c r="BQ125" s="16" t="str">
        <f>IF(Table_Styles[[#This Row],[Top]]&lt;&gt;"",Table_Styles[[#This Row],[Top]],IF(Table_Styles[[#This Row],[Top Default]]&lt;&gt;"",Table_Styles[[#This Row],[Top Default]],""))</f>
        <v/>
      </c>
      <c r="BR125" s="16"/>
      <c r="BS125" s="16"/>
      <c r="BT125" s="16" t="str">
        <f>IF(Table_Styles[[#This Row],[Right]]&lt;&gt;"",Table_Styles[[#This Row],[Right]],IF(Table_Styles[[#This Row],[Right Default]]&lt;&gt;"",Table_Styles[[#This Row],[Right Default]],""))</f>
        <v/>
      </c>
      <c r="BU125" s="16"/>
      <c r="BV125" s="16"/>
      <c r="BW125" s="16" t="str">
        <f>IF(Table_Styles[[#This Row],[Bottom]]&lt;&gt;"",Table_Styles[[#This Row],[Bottom]],IF(Table_Styles[[#This Row],[Bottom Default]]&lt;&gt;"",Table_Styles[[#This Row],[Bottom Default]],""))</f>
        <v/>
      </c>
      <c r="BX125" s="16"/>
      <c r="BY125" s="16"/>
      <c r="BZ125" s="16" t="str">
        <f>IF(Table_Styles[[#This Row],[Left]]&lt;&gt;"",Table_Styles[[#This Row],[Left]],IF(Table_Styles[[#This Row],[Left Default]]&lt;&gt;"",Table_Styles[[#This Row],[Left Default]],""))</f>
        <v/>
      </c>
      <c r="CA125" s="36"/>
      <c r="CB125" s="18" t="str">
        <f>IF(AND(Table_Styles[[#This Row],[Selector]]&lt;&gt;"",Table_Styles[[#This Row],[Font Family Used]]&lt;&gt;"",Table_Styles[[#This Row],[Font Weight Used]]&lt;&gt;""),Table_Styles[[#This Row],[Font Family Used]]&amp;" "&amp;Table_Styles[[#This Row],[Font Weight Used]],"")</f>
        <v/>
      </c>
      <c r="CC125" s="18" t="str">
        <f ca="1">IF(AND(Table_Styles[[#This Row],[Selector]],COUNTIF(OFFSET(CC:CC,0,0,ROW()-1,1),"="&amp;Table_Styles[[#This Row],[Font]])=0),Table_Styles[[#This Row],[Font]],"")</f>
        <v/>
      </c>
      <c r="CD125" s="18" t="str">
        <f ca="1">IF(Table_Styles[[#This Row],[Unique Font]]&lt;&gt;"",
"{""fontFamily"":"""&amp;Table_Styles[[#This Row],[Font Family Used]]&amp;""",""fontWeight"":"&amp;Table_Styles[[#This Row],[Font Weight Used]]&amp;"}","")</f>
        <v/>
      </c>
      <c r="CE125"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25" s="18" t="str">
        <f>IF(AND(Table_Styles[[#This Row],[Selector]]&lt;&gt;"", Table_Styles[[#This Row],[Config Properties]]&lt;&gt;""),
Table_Styles[[#This Row],[Selector]]&amp;" { "&amp;Table_Styles[[#This Row],[Config Properties]]&amp;" }","")</f>
        <v>#sidebar .header nav { margin-top: 10px }</v>
      </c>
      <c r="CG125" s="18" t="str">
        <f xml:space="preserve">
SUBSTITUTE(SUBSTITUTE(SUBSTITUTE(SUBSTITUTE(SUBSTITUTE(SUBSTITUTE(SUBSTITUTE(SUBSTITUTE(Table_Styles[[#This Row],[Config]],
" {","{"),
"{ ","{"),
" }","}"),
"} ","}"),
" ,",","),
", ",","),
" :",":"),
": ",":")</f>
        <v>#sidebar .header nav{margin-top:10px}</v>
      </c>
    </row>
    <row r="126" spans="2:85" ht="21" customHeight="1">
      <c r="B126" s="91" t="s">
        <v>820</v>
      </c>
      <c r="C126" s="90" t="s">
        <v>889</v>
      </c>
      <c r="D126" s="36"/>
      <c r="E126" s="36"/>
      <c r="F126" s="16" t="str">
        <f>IF(Table_Styles[[#This Row],[Font Family]]&lt;&gt;"",Table_Styles[[#This Row],[Font Family]],IF(Table_Styles[[#This Row],[Font Family Default]]&lt;&gt;"",Table_Styles[[#This Row],[Font Family Default]],""))</f>
        <v/>
      </c>
      <c r="G126" s="36"/>
      <c r="H126" s="36"/>
      <c r="I126" s="16" t="str">
        <f>IF(Table_Styles[[#This Row],[Font Size]]&lt;&gt;"",Table_Styles[[#This Row],[Font Size]],IF(Table_Styles[[#This Row],[Font Size Default]]&lt;&gt;"",Table_Styles[[#This Row],[Font Size Default]],""))</f>
        <v/>
      </c>
      <c r="J126" s="36"/>
      <c r="K126" s="36"/>
      <c r="L126" s="16" t="str">
        <f>IF(Table_Styles[[#This Row],[Font Weight]]&lt;&gt;"",Table_Styles[[#This Row],[Font Weight]],IF(Table_Styles[[#This Row],[Font Weight Default]]&lt;&gt;"",Table_Styles[[#This Row],[Font Weight Default]],""))</f>
        <v/>
      </c>
      <c r="M126" s="36"/>
      <c r="N126" s="36"/>
      <c r="O126" s="16" t="str">
        <f>IF(Table_Styles[[#This Row],[Colour]]&lt;&gt;"",Table_Styles[[#This Row],[Colour]],IF(Table_Styles[[#This Row],[Colour Default]]&lt;&gt;"",Table_Styles[[#This Row],[Colour Default]],""))</f>
        <v/>
      </c>
      <c r="P126" s="36"/>
      <c r="Q126" s="36"/>
      <c r="R126" s="16" t="str">
        <f>IF(Table_Styles[[#This Row],[Background]]&lt;&gt;"",Table_Styles[[#This Row],[Background]],IF(Table_Styles[[#This Row],[Background Default]]&lt;&gt;"",Table_Styles[[#This Row],[Background Default]],""))</f>
        <v/>
      </c>
      <c r="S126" s="36"/>
      <c r="T126" s="36"/>
      <c r="U126" s="16" t="str">
        <f>IF(Table_Styles[[#This Row],[Border]]&lt;&gt;"",Table_Styles[[#This Row],[Border]],IF(Table_Styles[[#This Row],[Border Default]]&lt;&gt;"",Table_Styles[[#This Row],[Border Default]],""))</f>
        <v/>
      </c>
      <c r="V126" s="36"/>
      <c r="W126" s="36"/>
      <c r="X126" s="16" t="str">
        <f>IF(Table_Styles[[#This Row],[Border Radius]]&lt;&gt;"",Table_Styles[[#This Row],[Border Radius]],IF(Table_Styles[[#This Row],[Border Radius Default]]&lt;&gt;"",Table_Styles[[#This Row],[Border Radius Default]],""))</f>
        <v/>
      </c>
      <c r="Y126" s="36"/>
      <c r="Z126" s="36"/>
      <c r="AA126" s="16" t="str">
        <f>IF(Table_Styles[[#This Row],[MT]]&lt;&gt;"",Table_Styles[[#This Row],[MT]],IF(Table_Styles[[#This Row],[MT Default]]&lt;&gt;"",Table_Styles[[#This Row],[MT Default]],""))</f>
        <v/>
      </c>
      <c r="AB126" s="36"/>
      <c r="AC126" s="36"/>
      <c r="AD126" s="16" t="str">
        <f>IF(Table_Styles[[#This Row],[MR]]&lt;&gt;"",Table_Styles[[#This Row],[MR]],IF(Table_Styles[[#This Row],[MR Default]]&lt;&gt;"",Table_Styles[[#This Row],[MR Default]],""))</f>
        <v/>
      </c>
      <c r="AE126" s="36"/>
      <c r="AF126" s="36"/>
      <c r="AG126" s="16" t="str">
        <f>IF(Table_Styles[[#This Row],[MB]]&lt;&gt;"",Table_Styles[[#This Row],[MB]],IF(Table_Styles[[#This Row],[MB Default]]&lt;&gt;"",Table_Styles[[#This Row],[MB Default]],""))</f>
        <v/>
      </c>
      <c r="AH126" s="36"/>
      <c r="AI126" s="36"/>
      <c r="AJ126" s="16" t="str">
        <f>IF(Table_Styles[[#This Row],[ML]]&lt;&gt;"",Table_Styles[[#This Row],[ML]],IF(Table_Styles[[#This Row],[ML Default]]&lt;&gt;"",Table_Styles[[#This Row],[ML Default]],""))</f>
        <v/>
      </c>
      <c r="AK126" s="36"/>
      <c r="AL126" s="36"/>
      <c r="AM126" s="16" t="str">
        <f>IF(Table_Styles[[#This Row],[PT]]&lt;&gt;"",Table_Styles[[#This Row],[PT]],IF(Table_Styles[[#This Row],[PT Default]]&lt;&gt;"",Table_Styles[[#This Row],[PT Default]],""))</f>
        <v/>
      </c>
      <c r="AN126" s="36"/>
      <c r="AO126" s="36"/>
      <c r="AP126" s="16" t="str">
        <f>IF(Table_Styles[[#This Row],[PR]]&lt;&gt;"",Table_Styles[[#This Row],[PR]],IF(Table_Styles[[#This Row],[PR Default]]&lt;&gt;"",Table_Styles[[#This Row],[PR Default]],""))</f>
        <v/>
      </c>
      <c r="AQ126" s="36"/>
      <c r="AR126" s="36"/>
      <c r="AS126" s="16" t="str">
        <f>IF(Table_Styles[[#This Row],[PB]]&lt;&gt;"",Table_Styles[[#This Row],[PB]],IF(Table_Styles[[#This Row],[PB Default]]&lt;&gt;"",Table_Styles[[#This Row],[PB Default]],""))</f>
        <v/>
      </c>
      <c r="AT126" s="36"/>
      <c r="AU126" s="36"/>
      <c r="AV126" s="16" t="str">
        <f>IF(Table_Styles[[#This Row],[PL]]&lt;&gt;"",Table_Styles[[#This Row],[PL]],IF(Table_Styles[[#This Row],[PL Default]]&lt;&gt;"",Table_Styles[[#This Row],[PL Default]],""))</f>
        <v/>
      </c>
      <c r="AW126" s="36"/>
      <c r="AX126" s="36"/>
      <c r="AY126" s="16" t="str">
        <f>IF(Table_Styles[[#This Row],[BT]]&lt;&gt;"",Table_Styles[[#This Row],[BT]],IF(Table_Styles[[#This Row],[BT Default]]&lt;&gt;"",Table_Styles[[#This Row],[BT Default]],""))</f>
        <v/>
      </c>
      <c r="AZ126" s="36"/>
      <c r="BA126" s="36"/>
      <c r="BB126" s="16" t="str">
        <f>IF(Table_Styles[[#This Row],[BR]]&lt;&gt;"",Table_Styles[[#This Row],[BR]],IF(Table_Styles[[#This Row],[BR Default]]&lt;&gt;"",Table_Styles[[#This Row],[BR Default]],""))</f>
        <v/>
      </c>
      <c r="BC126" s="36"/>
      <c r="BD126" s="36"/>
      <c r="BE126" s="16" t="str">
        <f>IF(Table_Styles[[#This Row],[BB]]&lt;&gt;"",Table_Styles[[#This Row],[BB]],IF(Table_Styles[[#This Row],[BB Default]]&lt;&gt;"",Table_Styles[[#This Row],[BB Default]],""))</f>
        <v/>
      </c>
      <c r="BF126" s="36"/>
      <c r="BG126" s="36"/>
      <c r="BH126" s="16" t="str">
        <f>IF(Table_Styles[[#This Row],[BL]]&lt;&gt;"",Table_Styles[[#This Row],[BL]],IF(Table_Styles[[#This Row],[BL Default]]&lt;&gt;"",Table_Styles[[#This Row],[BL Default]],""))</f>
        <v/>
      </c>
      <c r="BI126" s="36"/>
      <c r="BJ126" s="36"/>
      <c r="BK126" s="16" t="str">
        <f>IF(Table_Styles[[#This Row],[Width]]&lt;&gt;"",Table_Styles[[#This Row],[Width]],IF(Table_Styles[[#This Row],[Width Default]]&lt;&gt;"",Table_Styles[[#This Row],[Width Default]],""))</f>
        <v/>
      </c>
      <c r="BL126" s="36"/>
      <c r="BM126" s="36"/>
      <c r="BN126" s="16" t="str">
        <f>IF(Table_Styles[[#This Row],[Height]]&lt;&gt;"",Table_Styles[[#This Row],[Height]],IF(Table_Styles[[#This Row],[Height Default]]&lt;&gt;"",Table_Styles[[#This Row],[Height Default]],""))</f>
        <v/>
      </c>
      <c r="BO126" s="16"/>
      <c r="BP126" s="16"/>
      <c r="BQ126" s="16" t="str">
        <f>IF(Table_Styles[[#This Row],[Top]]&lt;&gt;"",Table_Styles[[#This Row],[Top]],IF(Table_Styles[[#This Row],[Top Default]]&lt;&gt;"",Table_Styles[[#This Row],[Top Default]],""))</f>
        <v/>
      </c>
      <c r="BR126" s="16"/>
      <c r="BS126" s="16"/>
      <c r="BT126" s="16" t="str">
        <f>IF(Table_Styles[[#This Row],[Right]]&lt;&gt;"",Table_Styles[[#This Row],[Right]],IF(Table_Styles[[#This Row],[Right Default]]&lt;&gt;"",Table_Styles[[#This Row],[Right Default]],""))</f>
        <v/>
      </c>
      <c r="BU126" s="16"/>
      <c r="BV126" s="16"/>
      <c r="BW126" s="16" t="str">
        <f>IF(Table_Styles[[#This Row],[Bottom]]&lt;&gt;"",Table_Styles[[#This Row],[Bottom]],IF(Table_Styles[[#This Row],[Bottom Default]]&lt;&gt;"",Table_Styles[[#This Row],[Bottom Default]],""))</f>
        <v/>
      </c>
      <c r="BX126" s="16"/>
      <c r="BY126" s="16"/>
      <c r="BZ126" s="16" t="str">
        <f>IF(Table_Styles[[#This Row],[Left]]&lt;&gt;"",Table_Styles[[#This Row],[Left]],IF(Table_Styles[[#This Row],[Left Default]]&lt;&gt;"",Table_Styles[[#This Row],[Left Default]],""))</f>
        <v/>
      </c>
      <c r="CA126" s="36"/>
      <c r="CB126" s="18" t="str">
        <f>IF(AND(Table_Styles[[#This Row],[Selector]]&lt;&gt;"",Table_Styles[[#This Row],[Font Family Used]]&lt;&gt;"",Table_Styles[[#This Row],[Font Weight Used]]&lt;&gt;""),Table_Styles[[#This Row],[Font Family Used]]&amp;" "&amp;Table_Styles[[#This Row],[Font Weight Used]],"")</f>
        <v/>
      </c>
      <c r="CC126" s="18" t="str">
        <f ca="1">IF(AND(Table_Styles[[#This Row],[Selector]],COUNTIF(OFFSET(CC:CC,0,0,ROW()-1,1),"="&amp;Table_Styles[[#This Row],[Font]])=0),Table_Styles[[#This Row],[Font]],"")</f>
        <v/>
      </c>
      <c r="CD126" s="18" t="str">
        <f ca="1">IF(Table_Styles[[#This Row],[Unique Font]]&lt;&gt;"",
"{""fontFamily"":"""&amp;Table_Styles[[#This Row],[Font Family Used]]&amp;""",""fontWeight"":"&amp;Table_Styles[[#This Row],[Font Weight Used]]&amp;"}","")</f>
        <v/>
      </c>
      <c r="CE126"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6" s="18" t="str">
        <f>IF(AND(Table_Styles[[#This Row],[Selector]]&lt;&gt;"", Table_Styles[[#This Row],[Config Properties]]&lt;&gt;""),
Table_Styles[[#This Row],[Selector]]&amp;" { "&amp;Table_Styles[[#This Row],[Config Properties]]&amp;" }","")</f>
        <v/>
      </c>
      <c r="CG126" s="18" t="str">
        <f xml:space="preserve">
SUBSTITUTE(SUBSTITUTE(SUBSTITUTE(SUBSTITUTE(SUBSTITUTE(SUBSTITUTE(SUBSTITUTE(SUBSTITUTE(Table_Styles[[#This Row],[Config]],
" {","{"),
"{ ","{"),
" }","}"),
"} ","}"),
" ,",","),
", ",","),
" :",":"),
": ",":")</f>
        <v/>
      </c>
    </row>
    <row r="127" spans="2:85" ht="21" customHeight="1">
      <c r="B127" s="91" t="s">
        <v>822</v>
      </c>
      <c r="C127" s="39" t="s">
        <v>890</v>
      </c>
      <c r="D127" s="36"/>
      <c r="E127" s="36"/>
      <c r="F127" s="16" t="str">
        <f>IF(Table_Styles[[#This Row],[Font Family]]&lt;&gt;"",Table_Styles[[#This Row],[Font Family]],IF(Table_Styles[[#This Row],[Font Family Default]]&lt;&gt;"",Table_Styles[[#This Row],[Font Family Default]],""))</f>
        <v/>
      </c>
      <c r="G127" s="36"/>
      <c r="H127" s="36"/>
      <c r="I127" s="16" t="str">
        <f>IF(Table_Styles[[#This Row],[Font Size]]&lt;&gt;"",Table_Styles[[#This Row],[Font Size]],IF(Table_Styles[[#This Row],[Font Size Default]]&lt;&gt;"",Table_Styles[[#This Row],[Font Size Default]],""))</f>
        <v/>
      </c>
      <c r="J127" s="36"/>
      <c r="K127" s="36"/>
      <c r="L127" s="16" t="str">
        <f>IF(Table_Styles[[#This Row],[Font Weight]]&lt;&gt;"",Table_Styles[[#This Row],[Font Weight]],IF(Table_Styles[[#This Row],[Font Weight Default]]&lt;&gt;"",Table_Styles[[#This Row],[Font Weight Default]],""))</f>
        <v/>
      </c>
      <c r="M127" s="36"/>
      <c r="N127" s="36"/>
      <c r="O127" s="16" t="str">
        <f>IF(Table_Styles[[#This Row],[Colour]]&lt;&gt;"",Table_Styles[[#This Row],[Colour]],IF(Table_Styles[[#This Row],[Colour Default]]&lt;&gt;"",Table_Styles[[#This Row],[Colour Default]],""))</f>
        <v/>
      </c>
      <c r="P127" s="36"/>
      <c r="Q127" s="36"/>
      <c r="R127" s="16" t="str">
        <f>IF(Table_Styles[[#This Row],[Background]]&lt;&gt;"",Table_Styles[[#This Row],[Background]],IF(Table_Styles[[#This Row],[Background Default]]&lt;&gt;"",Table_Styles[[#This Row],[Background Default]],""))</f>
        <v/>
      </c>
      <c r="S127" s="36"/>
      <c r="T127" s="36"/>
      <c r="U127" s="16" t="str">
        <f>IF(Table_Styles[[#This Row],[Border]]&lt;&gt;"",Table_Styles[[#This Row],[Border]],IF(Table_Styles[[#This Row],[Border Default]]&lt;&gt;"",Table_Styles[[#This Row],[Border Default]],""))</f>
        <v/>
      </c>
      <c r="V127" s="36"/>
      <c r="W127" s="36"/>
      <c r="X127" s="16" t="str">
        <f>IF(Table_Styles[[#This Row],[Border Radius]]&lt;&gt;"",Table_Styles[[#This Row],[Border Radius]],IF(Table_Styles[[#This Row],[Border Radius Default]]&lt;&gt;"",Table_Styles[[#This Row],[Border Radius Default]],""))</f>
        <v/>
      </c>
      <c r="Y127" s="36"/>
      <c r="Z127" s="16" t="s">
        <v>689</v>
      </c>
      <c r="AA127" s="16" t="str">
        <f>IF(Table_Styles[[#This Row],[MT]]&lt;&gt;"",Table_Styles[[#This Row],[MT]],IF(Table_Styles[[#This Row],[MT Default]]&lt;&gt;"",Table_Styles[[#This Row],[MT Default]],""))</f>
        <v>10px</v>
      </c>
      <c r="AB127" s="36"/>
      <c r="AC127" s="36"/>
      <c r="AD127" s="16" t="str">
        <f>IF(Table_Styles[[#This Row],[MR]]&lt;&gt;"",Table_Styles[[#This Row],[MR]],IF(Table_Styles[[#This Row],[MR Default]]&lt;&gt;"",Table_Styles[[#This Row],[MR Default]],""))</f>
        <v/>
      </c>
      <c r="AE127" s="36"/>
      <c r="AF127" s="36"/>
      <c r="AG127" s="16" t="str">
        <f>IF(Table_Styles[[#This Row],[MB]]&lt;&gt;"",Table_Styles[[#This Row],[MB]],IF(Table_Styles[[#This Row],[MB Default]]&lt;&gt;"",Table_Styles[[#This Row],[MB Default]],""))</f>
        <v/>
      </c>
      <c r="AH127" s="36"/>
      <c r="AI127" s="36"/>
      <c r="AJ127" s="16" t="str">
        <f>IF(Table_Styles[[#This Row],[ML]]&lt;&gt;"",Table_Styles[[#This Row],[ML]],IF(Table_Styles[[#This Row],[ML Default]]&lt;&gt;"",Table_Styles[[#This Row],[ML Default]],""))</f>
        <v/>
      </c>
      <c r="AK127" s="36"/>
      <c r="AL127" s="94" t="s">
        <v>689</v>
      </c>
      <c r="AM127" s="16" t="str">
        <f>IF(Table_Styles[[#This Row],[PT]]&lt;&gt;"",Table_Styles[[#This Row],[PT]],IF(Table_Styles[[#This Row],[PT Default]]&lt;&gt;"",Table_Styles[[#This Row],[PT Default]],""))</f>
        <v>10px</v>
      </c>
      <c r="AN127" s="36"/>
      <c r="AO127" s="94" t="s">
        <v>681</v>
      </c>
      <c r="AP127" s="16" t="str">
        <f>IF(Table_Styles[[#This Row],[PR]]&lt;&gt;"",Table_Styles[[#This Row],[PR]],IF(Table_Styles[[#This Row],[PR Default]]&lt;&gt;"",Table_Styles[[#This Row],[PR Default]],""))</f>
        <v>20px</v>
      </c>
      <c r="AQ127" s="36"/>
      <c r="AR127" s="94" t="s">
        <v>689</v>
      </c>
      <c r="AS127" s="16" t="str">
        <f>IF(Table_Styles[[#This Row],[PB]]&lt;&gt;"",Table_Styles[[#This Row],[PB]],IF(Table_Styles[[#This Row],[PB Default]]&lt;&gt;"",Table_Styles[[#This Row],[PB Default]],""))</f>
        <v>10px</v>
      </c>
      <c r="AT127" s="36"/>
      <c r="AU127" s="94" t="s">
        <v>681</v>
      </c>
      <c r="AV127" s="16" t="str">
        <f>IF(Table_Styles[[#This Row],[PL]]&lt;&gt;"",Table_Styles[[#This Row],[PL]],IF(Table_Styles[[#This Row],[PL Default]]&lt;&gt;"",Table_Styles[[#This Row],[PL Default]],""))</f>
        <v>20px</v>
      </c>
      <c r="AW127" s="36"/>
      <c r="AX127" s="36"/>
      <c r="AY127" s="16" t="str">
        <f>IF(Table_Styles[[#This Row],[BT]]&lt;&gt;"",Table_Styles[[#This Row],[BT]],IF(Table_Styles[[#This Row],[BT Default]]&lt;&gt;"",Table_Styles[[#This Row],[BT Default]],""))</f>
        <v/>
      </c>
      <c r="AZ127" s="36"/>
      <c r="BA127" s="36"/>
      <c r="BB127" s="16" t="str">
        <f>IF(Table_Styles[[#This Row],[BR]]&lt;&gt;"",Table_Styles[[#This Row],[BR]],IF(Table_Styles[[#This Row],[BR Default]]&lt;&gt;"",Table_Styles[[#This Row],[BR Default]],""))</f>
        <v/>
      </c>
      <c r="BC127" s="36"/>
      <c r="BD127" s="36"/>
      <c r="BE127" s="16" t="str">
        <f>IF(Table_Styles[[#This Row],[BB]]&lt;&gt;"",Table_Styles[[#This Row],[BB]],IF(Table_Styles[[#This Row],[BB Default]]&lt;&gt;"",Table_Styles[[#This Row],[BB Default]],""))</f>
        <v/>
      </c>
      <c r="BF127" s="36"/>
      <c r="BG127" s="36"/>
      <c r="BH127" s="16" t="str">
        <f>IF(Table_Styles[[#This Row],[BL]]&lt;&gt;"",Table_Styles[[#This Row],[BL]],IF(Table_Styles[[#This Row],[BL Default]]&lt;&gt;"",Table_Styles[[#This Row],[BL Default]],""))</f>
        <v/>
      </c>
      <c r="BI127" s="36"/>
      <c r="BJ127" s="93"/>
      <c r="BK127" s="16"/>
      <c r="BL127" s="36"/>
      <c r="BM127" s="36"/>
      <c r="BN127" s="16" t="str">
        <f>IF(Table_Styles[[#This Row],[Height]]&lt;&gt;"",Table_Styles[[#This Row],[Height]],IF(Table_Styles[[#This Row],[Height Default]]&lt;&gt;"",Table_Styles[[#This Row],[Height Default]],""))</f>
        <v/>
      </c>
      <c r="BO127" s="16"/>
      <c r="BP127" s="16"/>
      <c r="BQ127" s="16" t="str">
        <f>IF(Table_Styles[[#This Row],[Top]]&lt;&gt;"",Table_Styles[[#This Row],[Top]],IF(Table_Styles[[#This Row],[Top Default]]&lt;&gt;"",Table_Styles[[#This Row],[Top Default]],""))</f>
        <v/>
      </c>
      <c r="BR127" s="16"/>
      <c r="BS127" s="16"/>
      <c r="BT127" s="16" t="str">
        <f>IF(Table_Styles[[#This Row],[Right]]&lt;&gt;"",Table_Styles[[#This Row],[Right]],IF(Table_Styles[[#This Row],[Right Default]]&lt;&gt;"",Table_Styles[[#This Row],[Right Default]],""))</f>
        <v/>
      </c>
      <c r="BU127" s="16"/>
      <c r="BV127" s="16"/>
      <c r="BW127" s="16" t="str">
        <f>IF(Table_Styles[[#This Row],[Bottom]]&lt;&gt;"",Table_Styles[[#This Row],[Bottom]],IF(Table_Styles[[#This Row],[Bottom Default]]&lt;&gt;"",Table_Styles[[#This Row],[Bottom Default]],""))</f>
        <v/>
      </c>
      <c r="BX127" s="16"/>
      <c r="BY127" s="16"/>
      <c r="BZ127" s="16" t="str">
        <f>IF(Table_Styles[[#This Row],[Left]]&lt;&gt;"",Table_Styles[[#This Row],[Left]],IF(Table_Styles[[#This Row],[Left Default]]&lt;&gt;"",Table_Styles[[#This Row],[Left Default]],""))</f>
        <v/>
      </c>
      <c r="CA127" s="36"/>
      <c r="CB127" s="18" t="str">
        <f>IF(AND(Table_Styles[[#This Row],[Selector]]&lt;&gt;"",Table_Styles[[#This Row],[Font Family Used]]&lt;&gt;"",Table_Styles[[#This Row],[Font Weight Used]]&lt;&gt;""),Table_Styles[[#This Row],[Font Family Used]]&amp;" "&amp;Table_Styles[[#This Row],[Font Weight Used]],"")</f>
        <v/>
      </c>
      <c r="CC127" s="18" t="str">
        <f ca="1">IF(AND(Table_Styles[[#This Row],[Selector]],COUNTIF(OFFSET(CC:CC,0,0,ROW()-1,1),"="&amp;Table_Styles[[#This Row],[Font]])=0),Table_Styles[[#This Row],[Font]],"")</f>
        <v/>
      </c>
      <c r="CD127" s="18" t="str">
        <f ca="1">IF(Table_Styles[[#This Row],[Unique Font]]&lt;&gt;"",
"{""fontFamily"":"""&amp;Table_Styles[[#This Row],[Font Family Used]]&amp;""",""fontWeight"":"&amp;Table_Styles[[#This Row],[Font Weight Used]]&amp;"}","")</f>
        <v/>
      </c>
      <c r="CE12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10px;padding-top: 10px;padding-right: 20px;padding-bottom: 10px;padding-left: 20px</v>
      </c>
      <c r="CF127" s="18" t="str">
        <f>IF(AND(Table_Styles[[#This Row],[Selector]]&lt;&gt;"", Table_Styles[[#This Row],[Config Properties]]&lt;&gt;""),
Table_Styles[[#This Row],[Selector]]&amp;" { "&amp;Table_Styles[[#This Row],[Config Properties]]&amp;" }","")</f>
        <v>#sidebar .header nav .btn { margin-top: 10px;padding-top: 10px;padding-right: 20px;padding-bottom: 10px;padding-left: 20px }</v>
      </c>
      <c r="CG127" s="18" t="str">
        <f xml:space="preserve">
SUBSTITUTE(SUBSTITUTE(SUBSTITUTE(SUBSTITUTE(SUBSTITUTE(SUBSTITUTE(SUBSTITUTE(SUBSTITUTE(Table_Styles[[#This Row],[Config]],
" {","{"),
"{ ","{"),
" }","}"),
"} ","}"),
" ,",","),
", ",","),
" :",":"),
": ",":")</f>
        <v>#sidebar .header nav .btn{margin-top:10px;padding-top:10px;padding-right:20px;padding-bottom:10px;padding-left:20px}</v>
      </c>
    </row>
    <row r="128" spans="2:85" ht="21" customHeight="1">
      <c r="B128" s="91" t="s">
        <v>824</v>
      </c>
      <c r="C128" s="39" t="s">
        <v>891</v>
      </c>
      <c r="D128" s="36"/>
      <c r="E128" s="36"/>
      <c r="F128" s="16" t="str">
        <f>IF(Table_Styles[[#This Row],[Font Family]]&lt;&gt;"",Table_Styles[[#This Row],[Font Family]],IF(Table_Styles[[#This Row],[Font Family Default]]&lt;&gt;"",Table_Styles[[#This Row],[Font Family Default]],""))</f>
        <v/>
      </c>
      <c r="G128" s="36"/>
      <c r="H128" s="36"/>
      <c r="I128" s="16" t="str">
        <f>IF(Table_Styles[[#This Row],[Font Size]]&lt;&gt;"",Table_Styles[[#This Row],[Font Size]],IF(Table_Styles[[#This Row],[Font Size Default]]&lt;&gt;"",Table_Styles[[#This Row],[Font Size Default]],""))</f>
        <v/>
      </c>
      <c r="J128" s="36"/>
      <c r="K128" s="36"/>
      <c r="L128" s="16" t="str">
        <f>IF(Table_Styles[[#This Row],[Font Weight]]&lt;&gt;"",Table_Styles[[#This Row],[Font Weight]],IF(Table_Styles[[#This Row],[Font Weight Default]]&lt;&gt;"",Table_Styles[[#This Row],[Font Weight Default]],""))</f>
        <v/>
      </c>
      <c r="M128" s="36"/>
      <c r="N128" s="36" t="str">
        <f>Colour_Foreground_1</f>
        <v>#1d1c1c</v>
      </c>
      <c r="O128" s="16" t="str">
        <f>IF(Table_Styles[[#This Row],[Colour]]&lt;&gt;"",Table_Styles[[#This Row],[Colour]],IF(Table_Styles[[#This Row],[Colour Default]]&lt;&gt;"",Table_Styles[[#This Row],[Colour Default]],""))</f>
        <v>#1d1c1c</v>
      </c>
      <c r="P128" s="36"/>
      <c r="Q128" s="36" t="str">
        <f>Colour_Background_1</f>
        <v>#FFFFFF</v>
      </c>
      <c r="R128" s="16" t="str">
        <f>IF(Table_Styles[[#This Row],[Background]]&lt;&gt;"",Table_Styles[[#This Row],[Background]],IF(Table_Styles[[#This Row],[Background Default]]&lt;&gt;"",Table_Styles[[#This Row],[Background Default]],""))</f>
        <v>#FFFFFF</v>
      </c>
      <c r="S128" s="36"/>
      <c r="T128" s="36"/>
      <c r="U128" s="16" t="str">
        <f>IF(Table_Styles[[#This Row],[Border]]&lt;&gt;"",Table_Styles[[#This Row],[Border]],IF(Table_Styles[[#This Row],[Border Default]]&lt;&gt;"",Table_Styles[[#This Row],[Border Default]],""))</f>
        <v/>
      </c>
      <c r="V128" s="36"/>
      <c r="W128" s="36"/>
      <c r="X128" s="16" t="str">
        <f>IF(Table_Styles[[#This Row],[Border Radius]]&lt;&gt;"",Table_Styles[[#This Row],[Border Radius]],IF(Table_Styles[[#This Row],[Border Radius Default]]&lt;&gt;"",Table_Styles[[#This Row],[Border Radius Default]],""))</f>
        <v/>
      </c>
      <c r="Y128" s="36"/>
      <c r="Z128" s="36"/>
      <c r="AA128" s="16" t="str">
        <f>IF(Table_Styles[[#This Row],[MT]]&lt;&gt;"",Table_Styles[[#This Row],[MT]],IF(Table_Styles[[#This Row],[MT Default]]&lt;&gt;"",Table_Styles[[#This Row],[MT Default]],""))</f>
        <v/>
      </c>
      <c r="AB128" s="36"/>
      <c r="AC128" s="36"/>
      <c r="AD128" s="16" t="str">
        <f>IF(Table_Styles[[#This Row],[MR]]&lt;&gt;"",Table_Styles[[#This Row],[MR]],IF(Table_Styles[[#This Row],[MR Default]]&lt;&gt;"",Table_Styles[[#This Row],[MR Default]],""))</f>
        <v/>
      </c>
      <c r="AE128" s="36"/>
      <c r="AF128" s="36"/>
      <c r="AG128" s="16" t="str">
        <f>IF(Table_Styles[[#This Row],[MB]]&lt;&gt;"",Table_Styles[[#This Row],[MB]],IF(Table_Styles[[#This Row],[MB Default]]&lt;&gt;"",Table_Styles[[#This Row],[MB Default]],""))</f>
        <v/>
      </c>
      <c r="AH128" s="36"/>
      <c r="AI128" s="36"/>
      <c r="AJ128" s="16" t="str">
        <f>IF(Table_Styles[[#This Row],[ML]]&lt;&gt;"",Table_Styles[[#This Row],[ML]],IF(Table_Styles[[#This Row],[ML Default]]&lt;&gt;"",Table_Styles[[#This Row],[ML Default]],""))</f>
        <v/>
      </c>
      <c r="AK128" s="36"/>
      <c r="AL128" s="36"/>
      <c r="AM128" s="16" t="str">
        <f>IF(Table_Styles[[#This Row],[PT]]&lt;&gt;"",Table_Styles[[#This Row],[PT]],IF(Table_Styles[[#This Row],[PT Default]]&lt;&gt;"",Table_Styles[[#This Row],[PT Default]],""))</f>
        <v/>
      </c>
      <c r="AN128" s="36"/>
      <c r="AO128" s="36"/>
      <c r="AP128" s="16" t="str">
        <f>IF(Table_Styles[[#This Row],[PR]]&lt;&gt;"",Table_Styles[[#This Row],[PR]],IF(Table_Styles[[#This Row],[PR Default]]&lt;&gt;"",Table_Styles[[#This Row],[PR Default]],""))</f>
        <v/>
      </c>
      <c r="AQ128" s="36"/>
      <c r="AR128" s="36"/>
      <c r="AS128" s="16" t="str">
        <f>IF(Table_Styles[[#This Row],[PB]]&lt;&gt;"",Table_Styles[[#This Row],[PB]],IF(Table_Styles[[#This Row],[PB Default]]&lt;&gt;"",Table_Styles[[#This Row],[PB Default]],""))</f>
        <v/>
      </c>
      <c r="AT128" s="36"/>
      <c r="AU128" s="36"/>
      <c r="AV128" s="16" t="str">
        <f>IF(Table_Styles[[#This Row],[PL]]&lt;&gt;"",Table_Styles[[#This Row],[PL]],IF(Table_Styles[[#This Row],[PL Default]]&lt;&gt;"",Table_Styles[[#This Row],[PL Default]],""))</f>
        <v/>
      </c>
      <c r="AW128" s="36"/>
      <c r="AX128" s="36"/>
      <c r="AY128" s="16" t="str">
        <f>IF(Table_Styles[[#This Row],[BT]]&lt;&gt;"",Table_Styles[[#This Row],[BT]],IF(Table_Styles[[#This Row],[BT Default]]&lt;&gt;"",Table_Styles[[#This Row],[BT Default]],""))</f>
        <v/>
      </c>
      <c r="AZ128" s="36"/>
      <c r="BA128" s="36"/>
      <c r="BB128" s="16" t="str">
        <f>IF(Table_Styles[[#This Row],[BR]]&lt;&gt;"",Table_Styles[[#This Row],[BR]],IF(Table_Styles[[#This Row],[BR Default]]&lt;&gt;"",Table_Styles[[#This Row],[BR Default]],""))</f>
        <v/>
      </c>
      <c r="BC128" s="36"/>
      <c r="BD128" s="36"/>
      <c r="BE128" s="16" t="str">
        <f>IF(Table_Styles[[#This Row],[BB]]&lt;&gt;"",Table_Styles[[#This Row],[BB]],IF(Table_Styles[[#This Row],[BB Default]]&lt;&gt;"",Table_Styles[[#This Row],[BB Default]],""))</f>
        <v/>
      </c>
      <c r="BF128" s="36"/>
      <c r="BG128" s="36"/>
      <c r="BH128" s="16" t="str">
        <f>IF(Table_Styles[[#This Row],[BL]]&lt;&gt;"",Table_Styles[[#This Row],[BL]],IF(Table_Styles[[#This Row],[BL Default]]&lt;&gt;"",Table_Styles[[#This Row],[BL Default]],""))</f>
        <v/>
      </c>
      <c r="BI128" s="36"/>
      <c r="BJ128" s="36"/>
      <c r="BK128" s="16" t="str">
        <f>IF(Table_Styles[[#This Row],[Width]]&lt;&gt;"",Table_Styles[[#This Row],[Width]],IF(Table_Styles[[#This Row],[Width Default]]&lt;&gt;"",Table_Styles[[#This Row],[Width Default]],""))</f>
        <v/>
      </c>
      <c r="BL128" s="36"/>
      <c r="BM128" s="36"/>
      <c r="BN128" s="16" t="str">
        <f>IF(Table_Styles[[#This Row],[Height]]&lt;&gt;"",Table_Styles[[#This Row],[Height]],IF(Table_Styles[[#This Row],[Height Default]]&lt;&gt;"",Table_Styles[[#This Row],[Height Default]],""))</f>
        <v/>
      </c>
      <c r="BO128" s="16"/>
      <c r="BP128" s="16"/>
      <c r="BQ128" s="16" t="str">
        <f>IF(Table_Styles[[#This Row],[Top]]&lt;&gt;"",Table_Styles[[#This Row],[Top]],IF(Table_Styles[[#This Row],[Top Default]]&lt;&gt;"",Table_Styles[[#This Row],[Top Default]],""))</f>
        <v/>
      </c>
      <c r="BR128" s="16"/>
      <c r="BS128" s="16"/>
      <c r="BT128" s="16" t="str">
        <f>IF(Table_Styles[[#This Row],[Right]]&lt;&gt;"",Table_Styles[[#This Row],[Right]],IF(Table_Styles[[#This Row],[Right Default]]&lt;&gt;"",Table_Styles[[#This Row],[Right Default]],""))</f>
        <v/>
      </c>
      <c r="BU128" s="16"/>
      <c r="BV128" s="16"/>
      <c r="BW128" s="16" t="str">
        <f>IF(Table_Styles[[#This Row],[Bottom]]&lt;&gt;"",Table_Styles[[#This Row],[Bottom]],IF(Table_Styles[[#This Row],[Bottom Default]]&lt;&gt;"",Table_Styles[[#This Row],[Bottom Default]],""))</f>
        <v/>
      </c>
      <c r="BX128" s="16"/>
      <c r="BY128" s="16"/>
      <c r="BZ128" s="16" t="str">
        <f>IF(Table_Styles[[#This Row],[Left]]&lt;&gt;"",Table_Styles[[#This Row],[Left]],IF(Table_Styles[[#This Row],[Left Default]]&lt;&gt;"",Table_Styles[[#This Row],[Left Default]],""))</f>
        <v/>
      </c>
      <c r="CA128" s="36"/>
      <c r="CB128" s="18" t="str">
        <f>IF(AND(Table_Styles[[#This Row],[Selector]]&lt;&gt;"",Table_Styles[[#This Row],[Font Family Used]]&lt;&gt;"",Table_Styles[[#This Row],[Font Weight Used]]&lt;&gt;""),Table_Styles[[#This Row],[Font Family Used]]&amp;" "&amp;Table_Styles[[#This Row],[Font Weight Used]],"")</f>
        <v/>
      </c>
      <c r="CC128" s="18" t="str">
        <f ca="1">IF(AND(Table_Styles[[#This Row],[Selector]],COUNTIF(OFFSET(CC:CC,0,0,ROW()-1,1),"="&amp;Table_Styles[[#This Row],[Font]])=0),Table_Styles[[#This Row],[Font]],"")</f>
        <v/>
      </c>
      <c r="CD128" s="18" t="str">
        <f ca="1">IF(Table_Styles[[#This Row],[Unique Font]]&lt;&gt;"",
"{""fontFamily"":"""&amp;Table_Styles[[#This Row],[Font Family Used]]&amp;""",""fontWeight"":"&amp;Table_Styles[[#This Row],[Font Weight Used]]&amp;"}","")</f>
        <v/>
      </c>
      <c r="CE12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28" s="18" t="str">
        <f>IF(AND(Table_Styles[[#This Row],[Selector]]&lt;&gt;"", Table_Styles[[#This Row],[Config Properties]]&lt;&gt;""),
Table_Styles[[#This Row],[Selector]]&amp;" { "&amp;Table_Styles[[#This Row],[Config Properties]]&amp;" }","")</f>
        <v>#sidebar .header nav .btn.btn-primary { color: #1d1c1c;background: #FFFFFF }</v>
      </c>
      <c r="CG128" s="18" t="str">
        <f xml:space="preserve">
SUBSTITUTE(SUBSTITUTE(SUBSTITUTE(SUBSTITUTE(SUBSTITUTE(SUBSTITUTE(SUBSTITUTE(SUBSTITUTE(Table_Styles[[#This Row],[Config]],
" {","{"),
"{ ","{"),
" }","}"),
"} ","}"),
" ,",","),
", ",","),
" :",":"),
": ",":")</f>
        <v>#sidebar .header nav .btn.btn-primary{color:#1d1c1c;background:#FFFFFF}</v>
      </c>
    </row>
    <row r="129" spans="2:85" ht="21" customHeight="1">
      <c r="B129" s="91" t="s">
        <v>826</v>
      </c>
      <c r="C129" s="39" t="s">
        <v>892</v>
      </c>
      <c r="D129" s="36"/>
      <c r="E129" s="36"/>
      <c r="F129" s="16" t="str">
        <f>IF(Table_Styles[[#This Row],[Font Family]]&lt;&gt;"",Table_Styles[[#This Row],[Font Family]],IF(Table_Styles[[#This Row],[Font Family Default]]&lt;&gt;"",Table_Styles[[#This Row],[Font Family Default]],""))</f>
        <v/>
      </c>
      <c r="G129" s="36"/>
      <c r="H129" s="36"/>
      <c r="I129" s="16" t="str">
        <f>IF(Table_Styles[[#This Row],[Font Size]]&lt;&gt;"",Table_Styles[[#This Row],[Font Size]],IF(Table_Styles[[#This Row],[Font Size Default]]&lt;&gt;"",Table_Styles[[#This Row],[Font Size Default]],""))</f>
        <v/>
      </c>
      <c r="J129" s="36"/>
      <c r="K129" s="36"/>
      <c r="L129" s="16" t="str">
        <f>IF(Table_Styles[[#This Row],[Font Weight]]&lt;&gt;"",Table_Styles[[#This Row],[Font Weight]],IF(Table_Styles[[#This Row],[Font Weight Default]]&lt;&gt;"",Table_Styles[[#This Row],[Font Weight Default]],""))</f>
        <v/>
      </c>
      <c r="M129" s="36"/>
      <c r="N129" s="36"/>
      <c r="O129" s="16" t="str">
        <f>IF(Table_Styles[[#This Row],[Colour]]&lt;&gt;"",Table_Styles[[#This Row],[Colour]],IF(Table_Styles[[#This Row],[Colour Default]]&lt;&gt;"",Table_Styles[[#This Row],[Colour Default]],""))</f>
        <v/>
      </c>
      <c r="P129" s="36"/>
      <c r="Q129" s="36"/>
      <c r="R129" s="16" t="str">
        <f>IF(Table_Styles[[#This Row],[Background]]&lt;&gt;"",Table_Styles[[#This Row],[Background]],IF(Table_Styles[[#This Row],[Background Default]]&lt;&gt;"",Table_Styles[[#This Row],[Background Default]],""))</f>
        <v/>
      </c>
      <c r="S129" s="36"/>
      <c r="T129" s="36"/>
      <c r="U129" s="16" t="str">
        <f>IF(Table_Styles[[#This Row],[Border]]&lt;&gt;"",Table_Styles[[#This Row],[Border]],IF(Table_Styles[[#This Row],[Border Default]]&lt;&gt;"",Table_Styles[[#This Row],[Border Default]],""))</f>
        <v/>
      </c>
      <c r="V129" s="36"/>
      <c r="W129" s="36"/>
      <c r="X129" s="16" t="str">
        <f>IF(Table_Styles[[#This Row],[Border Radius]]&lt;&gt;"",Table_Styles[[#This Row],[Border Radius]],IF(Table_Styles[[#This Row],[Border Radius Default]]&lt;&gt;"",Table_Styles[[#This Row],[Border Radius Default]],""))</f>
        <v/>
      </c>
      <c r="Y129" s="36"/>
      <c r="Z129" s="36"/>
      <c r="AA129" s="16" t="str">
        <f>IF(Table_Styles[[#This Row],[MT]]&lt;&gt;"",Table_Styles[[#This Row],[MT]],IF(Table_Styles[[#This Row],[MT Default]]&lt;&gt;"",Table_Styles[[#This Row],[MT Default]],""))</f>
        <v/>
      </c>
      <c r="AB129" s="36"/>
      <c r="AC129" s="36"/>
      <c r="AD129" s="16" t="str">
        <f>IF(Table_Styles[[#This Row],[MR]]&lt;&gt;"",Table_Styles[[#This Row],[MR]],IF(Table_Styles[[#This Row],[MR Default]]&lt;&gt;"",Table_Styles[[#This Row],[MR Default]],""))</f>
        <v/>
      </c>
      <c r="AE129" s="36"/>
      <c r="AF129" s="36"/>
      <c r="AG129" s="16" t="str">
        <f>IF(Table_Styles[[#This Row],[MB]]&lt;&gt;"",Table_Styles[[#This Row],[MB]],IF(Table_Styles[[#This Row],[MB Default]]&lt;&gt;"",Table_Styles[[#This Row],[MB Default]],""))</f>
        <v/>
      </c>
      <c r="AH129" s="36"/>
      <c r="AI129" s="36"/>
      <c r="AJ129" s="16" t="str">
        <f>IF(Table_Styles[[#This Row],[ML]]&lt;&gt;"",Table_Styles[[#This Row],[ML]],IF(Table_Styles[[#This Row],[ML Default]]&lt;&gt;"",Table_Styles[[#This Row],[ML Default]],""))</f>
        <v/>
      </c>
      <c r="AK129" s="36"/>
      <c r="AL129" s="36"/>
      <c r="AM129" s="16" t="str">
        <f>IF(Table_Styles[[#This Row],[PT]]&lt;&gt;"",Table_Styles[[#This Row],[PT]],IF(Table_Styles[[#This Row],[PT Default]]&lt;&gt;"",Table_Styles[[#This Row],[PT Default]],""))</f>
        <v/>
      </c>
      <c r="AN129" s="36"/>
      <c r="AO129" s="36"/>
      <c r="AP129" s="16" t="str">
        <f>IF(Table_Styles[[#This Row],[PR]]&lt;&gt;"",Table_Styles[[#This Row],[PR]],IF(Table_Styles[[#This Row],[PR Default]]&lt;&gt;"",Table_Styles[[#This Row],[PR Default]],""))</f>
        <v/>
      </c>
      <c r="AQ129" s="36"/>
      <c r="AR129" s="36"/>
      <c r="AS129" s="16" t="str">
        <f>IF(Table_Styles[[#This Row],[PB]]&lt;&gt;"",Table_Styles[[#This Row],[PB]],IF(Table_Styles[[#This Row],[PB Default]]&lt;&gt;"",Table_Styles[[#This Row],[PB Default]],""))</f>
        <v/>
      </c>
      <c r="AT129" s="36"/>
      <c r="AU129" s="36"/>
      <c r="AV129" s="16" t="str">
        <f>IF(Table_Styles[[#This Row],[PL]]&lt;&gt;"",Table_Styles[[#This Row],[PL]],IF(Table_Styles[[#This Row],[PL Default]]&lt;&gt;"",Table_Styles[[#This Row],[PL Default]],""))</f>
        <v/>
      </c>
      <c r="AW129" s="36"/>
      <c r="AX129" s="36"/>
      <c r="AY129" s="16" t="str">
        <f>IF(Table_Styles[[#This Row],[BT]]&lt;&gt;"",Table_Styles[[#This Row],[BT]],IF(Table_Styles[[#This Row],[BT Default]]&lt;&gt;"",Table_Styles[[#This Row],[BT Default]],""))</f>
        <v/>
      </c>
      <c r="AZ129" s="36"/>
      <c r="BA129" s="36"/>
      <c r="BB129" s="16" t="str">
        <f>IF(Table_Styles[[#This Row],[BR]]&lt;&gt;"",Table_Styles[[#This Row],[BR]],IF(Table_Styles[[#This Row],[BR Default]]&lt;&gt;"",Table_Styles[[#This Row],[BR Default]],""))</f>
        <v/>
      </c>
      <c r="BC129" s="36"/>
      <c r="BD129" s="36"/>
      <c r="BE129" s="16" t="str">
        <f>IF(Table_Styles[[#This Row],[BB]]&lt;&gt;"",Table_Styles[[#This Row],[BB]],IF(Table_Styles[[#This Row],[BB Default]]&lt;&gt;"",Table_Styles[[#This Row],[BB Default]],""))</f>
        <v/>
      </c>
      <c r="BF129" s="36"/>
      <c r="BG129" s="36"/>
      <c r="BH129" s="16" t="str">
        <f>IF(Table_Styles[[#This Row],[BL]]&lt;&gt;"",Table_Styles[[#This Row],[BL]],IF(Table_Styles[[#This Row],[BL Default]]&lt;&gt;"",Table_Styles[[#This Row],[BL Default]],""))</f>
        <v/>
      </c>
      <c r="BI129" s="36"/>
      <c r="BJ129" s="36"/>
      <c r="BK129" s="16" t="str">
        <f>IF(Table_Styles[[#This Row],[Width]]&lt;&gt;"",Table_Styles[[#This Row],[Width]],IF(Table_Styles[[#This Row],[Width Default]]&lt;&gt;"",Table_Styles[[#This Row],[Width Default]],""))</f>
        <v/>
      </c>
      <c r="BL129" s="36"/>
      <c r="BM129" s="36"/>
      <c r="BN129" s="16" t="str">
        <f>IF(Table_Styles[[#This Row],[Height]]&lt;&gt;"",Table_Styles[[#This Row],[Height]],IF(Table_Styles[[#This Row],[Height Default]]&lt;&gt;"",Table_Styles[[#This Row],[Height Default]],""))</f>
        <v/>
      </c>
      <c r="BO129" s="16"/>
      <c r="BP129" s="16"/>
      <c r="BQ129" s="16" t="str">
        <f>IF(Table_Styles[[#This Row],[Top]]&lt;&gt;"",Table_Styles[[#This Row],[Top]],IF(Table_Styles[[#This Row],[Top Default]]&lt;&gt;"",Table_Styles[[#This Row],[Top Default]],""))</f>
        <v/>
      </c>
      <c r="BR129" s="16"/>
      <c r="BS129" s="16"/>
      <c r="BT129" s="16" t="str">
        <f>IF(Table_Styles[[#This Row],[Right]]&lt;&gt;"",Table_Styles[[#This Row],[Right]],IF(Table_Styles[[#This Row],[Right Default]]&lt;&gt;"",Table_Styles[[#This Row],[Right Default]],""))</f>
        <v/>
      </c>
      <c r="BU129" s="16"/>
      <c r="BV129" s="16"/>
      <c r="BW129" s="16" t="str">
        <f>IF(Table_Styles[[#This Row],[Bottom]]&lt;&gt;"",Table_Styles[[#This Row],[Bottom]],IF(Table_Styles[[#This Row],[Bottom Default]]&lt;&gt;"",Table_Styles[[#This Row],[Bottom Default]],""))</f>
        <v/>
      </c>
      <c r="BX129" s="16"/>
      <c r="BY129" s="16"/>
      <c r="BZ129" s="16" t="str">
        <f>IF(Table_Styles[[#This Row],[Left]]&lt;&gt;"",Table_Styles[[#This Row],[Left]],IF(Table_Styles[[#This Row],[Left Default]]&lt;&gt;"",Table_Styles[[#This Row],[Left Default]],""))</f>
        <v/>
      </c>
      <c r="CA129" s="36"/>
      <c r="CB129" s="18" t="str">
        <f>IF(AND(Table_Styles[[#This Row],[Selector]]&lt;&gt;"",Table_Styles[[#This Row],[Font Family Used]]&lt;&gt;"",Table_Styles[[#This Row],[Font Weight Used]]&lt;&gt;""),Table_Styles[[#This Row],[Font Family Used]]&amp;" "&amp;Table_Styles[[#This Row],[Font Weight Used]],"")</f>
        <v/>
      </c>
      <c r="CC129" s="18" t="str">
        <f ca="1">IF(AND(Table_Styles[[#This Row],[Selector]],COUNTIF(OFFSET(CC:CC,0,0,ROW()-1,1),"="&amp;Table_Styles[[#This Row],[Font]])=0),Table_Styles[[#This Row],[Font]],"")</f>
        <v/>
      </c>
      <c r="CD129" s="18" t="str">
        <f ca="1">IF(Table_Styles[[#This Row],[Unique Font]]&lt;&gt;"",
"{""fontFamily"":"""&amp;Table_Styles[[#This Row],[Font Family Used]]&amp;""",""fontWeight"":"&amp;Table_Styles[[#This Row],[Font Weight Used]]&amp;"}","")</f>
        <v/>
      </c>
      <c r="CE12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29" s="18" t="str">
        <f>IF(AND(Table_Styles[[#This Row],[Selector]]&lt;&gt;"", Table_Styles[[#This Row],[Config Properties]]&lt;&gt;""),
Table_Styles[[#This Row],[Selector]]&amp;" { "&amp;Table_Styles[[#This Row],[Config Properties]]&amp;" }","")</f>
        <v/>
      </c>
      <c r="CG129" s="18" t="str">
        <f xml:space="preserve">
SUBSTITUTE(SUBSTITUTE(SUBSTITUTE(SUBSTITUTE(SUBSTITUTE(SUBSTITUTE(SUBSTITUTE(SUBSTITUTE(Table_Styles[[#This Row],[Config]],
" {","{"),
"{ ","{"),
" }","}"),
"} ","}"),
" ,",","),
", ",","),
" :",":"),
": ",":")</f>
        <v/>
      </c>
    </row>
    <row r="130" spans="2:85" ht="21" customHeight="1">
      <c r="B130" s="91" t="s">
        <v>828</v>
      </c>
      <c r="C130" s="39" t="s">
        <v>893</v>
      </c>
      <c r="D130" s="36"/>
      <c r="E130" s="36"/>
      <c r="F130" s="16" t="str">
        <f>IF(Table_Styles[[#This Row],[Font Family]]&lt;&gt;"",Table_Styles[[#This Row],[Font Family]],IF(Table_Styles[[#This Row],[Font Family Default]]&lt;&gt;"",Table_Styles[[#This Row],[Font Family Default]],""))</f>
        <v/>
      </c>
      <c r="G130" s="36"/>
      <c r="H130" s="36"/>
      <c r="I130" s="16" t="str">
        <f>IF(Table_Styles[[#This Row],[Font Size]]&lt;&gt;"",Table_Styles[[#This Row],[Font Size]],IF(Table_Styles[[#This Row],[Font Size Default]]&lt;&gt;"",Table_Styles[[#This Row],[Font Size Default]],""))</f>
        <v/>
      </c>
      <c r="J130" s="36"/>
      <c r="K130" s="36"/>
      <c r="L130" s="16" t="str">
        <f>IF(Table_Styles[[#This Row],[Font Weight]]&lt;&gt;"",Table_Styles[[#This Row],[Font Weight]],IF(Table_Styles[[#This Row],[Font Weight Default]]&lt;&gt;"",Table_Styles[[#This Row],[Font Weight Default]],""))</f>
        <v/>
      </c>
      <c r="M130" s="36"/>
      <c r="N130" s="36"/>
      <c r="O130" s="16" t="str">
        <f>IF(Table_Styles[[#This Row],[Colour]]&lt;&gt;"",Table_Styles[[#This Row],[Colour]],IF(Table_Styles[[#This Row],[Colour Default]]&lt;&gt;"",Table_Styles[[#This Row],[Colour Default]],""))</f>
        <v/>
      </c>
      <c r="P130" s="36"/>
      <c r="Q130" s="36"/>
      <c r="R130" s="16" t="str">
        <f>IF(Table_Styles[[#This Row],[Background]]&lt;&gt;"",Table_Styles[[#This Row],[Background]],IF(Table_Styles[[#This Row],[Background Default]]&lt;&gt;"",Table_Styles[[#This Row],[Background Default]],""))</f>
        <v/>
      </c>
      <c r="S130" s="36"/>
      <c r="T130" s="36"/>
      <c r="U130" s="16" t="str">
        <f>IF(Table_Styles[[#This Row],[Border]]&lt;&gt;"",Table_Styles[[#This Row],[Border]],IF(Table_Styles[[#This Row],[Border Default]]&lt;&gt;"",Table_Styles[[#This Row],[Border Default]],""))</f>
        <v/>
      </c>
      <c r="V130" s="36"/>
      <c r="W130" s="36"/>
      <c r="X130" s="16" t="str">
        <f>IF(Table_Styles[[#This Row],[Border Radius]]&lt;&gt;"",Table_Styles[[#This Row],[Border Radius]],IF(Table_Styles[[#This Row],[Border Radius Default]]&lt;&gt;"",Table_Styles[[#This Row],[Border Radius Default]],""))</f>
        <v/>
      </c>
      <c r="Y130" s="36"/>
      <c r="Z130" s="36"/>
      <c r="AA130" s="16" t="str">
        <f>IF(Table_Styles[[#This Row],[MT]]&lt;&gt;"",Table_Styles[[#This Row],[MT]],IF(Table_Styles[[#This Row],[MT Default]]&lt;&gt;"",Table_Styles[[#This Row],[MT Default]],""))</f>
        <v/>
      </c>
      <c r="AB130" s="36"/>
      <c r="AC130" s="36"/>
      <c r="AD130" s="16" t="str">
        <f>IF(Table_Styles[[#This Row],[MR]]&lt;&gt;"",Table_Styles[[#This Row],[MR]],IF(Table_Styles[[#This Row],[MR Default]]&lt;&gt;"",Table_Styles[[#This Row],[MR Default]],""))</f>
        <v/>
      </c>
      <c r="AE130" s="36"/>
      <c r="AF130" s="36"/>
      <c r="AG130" s="16" t="str">
        <f>IF(Table_Styles[[#This Row],[MB]]&lt;&gt;"",Table_Styles[[#This Row],[MB]],IF(Table_Styles[[#This Row],[MB Default]]&lt;&gt;"",Table_Styles[[#This Row],[MB Default]],""))</f>
        <v/>
      </c>
      <c r="AH130" s="36"/>
      <c r="AI130" s="36"/>
      <c r="AJ130" s="16" t="str">
        <f>IF(Table_Styles[[#This Row],[ML]]&lt;&gt;"",Table_Styles[[#This Row],[ML]],IF(Table_Styles[[#This Row],[ML Default]]&lt;&gt;"",Table_Styles[[#This Row],[ML Default]],""))</f>
        <v/>
      </c>
      <c r="AK130" s="36"/>
      <c r="AL130" s="36"/>
      <c r="AM130" s="16" t="str">
        <f>IF(Table_Styles[[#This Row],[PT]]&lt;&gt;"",Table_Styles[[#This Row],[PT]],IF(Table_Styles[[#This Row],[PT Default]]&lt;&gt;"",Table_Styles[[#This Row],[PT Default]],""))</f>
        <v/>
      </c>
      <c r="AN130" s="36"/>
      <c r="AO130" s="36"/>
      <c r="AP130" s="16" t="str">
        <f>IF(Table_Styles[[#This Row],[PR]]&lt;&gt;"",Table_Styles[[#This Row],[PR]],IF(Table_Styles[[#This Row],[PR Default]]&lt;&gt;"",Table_Styles[[#This Row],[PR Default]],""))</f>
        <v/>
      </c>
      <c r="AQ130" s="36"/>
      <c r="AR130" s="36"/>
      <c r="AS130" s="16" t="str">
        <f>IF(Table_Styles[[#This Row],[PB]]&lt;&gt;"",Table_Styles[[#This Row],[PB]],IF(Table_Styles[[#This Row],[PB Default]]&lt;&gt;"",Table_Styles[[#This Row],[PB Default]],""))</f>
        <v/>
      </c>
      <c r="AT130" s="36"/>
      <c r="AU130" s="36"/>
      <c r="AV130" s="16" t="str">
        <f>IF(Table_Styles[[#This Row],[PL]]&lt;&gt;"",Table_Styles[[#This Row],[PL]],IF(Table_Styles[[#This Row],[PL Default]]&lt;&gt;"",Table_Styles[[#This Row],[PL Default]],""))</f>
        <v/>
      </c>
      <c r="AW130" s="36"/>
      <c r="AX130" s="36"/>
      <c r="AY130" s="16" t="str">
        <f>IF(Table_Styles[[#This Row],[BT]]&lt;&gt;"",Table_Styles[[#This Row],[BT]],IF(Table_Styles[[#This Row],[BT Default]]&lt;&gt;"",Table_Styles[[#This Row],[BT Default]],""))</f>
        <v/>
      </c>
      <c r="AZ130" s="36"/>
      <c r="BA130" s="36"/>
      <c r="BB130" s="16" t="str">
        <f>IF(Table_Styles[[#This Row],[BR]]&lt;&gt;"",Table_Styles[[#This Row],[BR]],IF(Table_Styles[[#This Row],[BR Default]]&lt;&gt;"",Table_Styles[[#This Row],[BR Default]],""))</f>
        <v/>
      </c>
      <c r="BC130" s="36"/>
      <c r="BD130" s="36"/>
      <c r="BE130" s="16" t="str">
        <f>IF(Table_Styles[[#This Row],[BB]]&lt;&gt;"",Table_Styles[[#This Row],[BB]],IF(Table_Styles[[#This Row],[BB Default]]&lt;&gt;"",Table_Styles[[#This Row],[BB Default]],""))</f>
        <v/>
      </c>
      <c r="BF130" s="36"/>
      <c r="BG130" s="36"/>
      <c r="BH130" s="16" t="str">
        <f>IF(Table_Styles[[#This Row],[BL]]&lt;&gt;"",Table_Styles[[#This Row],[BL]],IF(Table_Styles[[#This Row],[BL Default]]&lt;&gt;"",Table_Styles[[#This Row],[BL Default]],""))</f>
        <v/>
      </c>
      <c r="BI130" s="36"/>
      <c r="BJ130" s="36"/>
      <c r="BK130" s="16" t="str">
        <f>IF(Table_Styles[[#This Row],[Width]]&lt;&gt;"",Table_Styles[[#This Row],[Width]],IF(Table_Styles[[#This Row],[Width Default]]&lt;&gt;"",Table_Styles[[#This Row],[Width Default]],""))</f>
        <v/>
      </c>
      <c r="BL130" s="36"/>
      <c r="BM130" s="36"/>
      <c r="BN130" s="16" t="str">
        <f>IF(Table_Styles[[#This Row],[Height]]&lt;&gt;"",Table_Styles[[#This Row],[Height]],IF(Table_Styles[[#This Row],[Height Default]]&lt;&gt;"",Table_Styles[[#This Row],[Height Default]],""))</f>
        <v/>
      </c>
      <c r="BO130" s="16"/>
      <c r="BP130" s="16"/>
      <c r="BQ130" s="16" t="str">
        <f>IF(Table_Styles[[#This Row],[Top]]&lt;&gt;"",Table_Styles[[#This Row],[Top]],IF(Table_Styles[[#This Row],[Top Default]]&lt;&gt;"",Table_Styles[[#This Row],[Top Default]],""))</f>
        <v/>
      </c>
      <c r="BR130" s="16"/>
      <c r="BS130" s="16"/>
      <c r="BT130" s="16" t="str">
        <f>IF(Table_Styles[[#This Row],[Right]]&lt;&gt;"",Table_Styles[[#This Row],[Right]],IF(Table_Styles[[#This Row],[Right Default]]&lt;&gt;"",Table_Styles[[#This Row],[Right Default]],""))</f>
        <v/>
      </c>
      <c r="BU130" s="16"/>
      <c r="BV130" s="16"/>
      <c r="BW130" s="16" t="str">
        <f>IF(Table_Styles[[#This Row],[Bottom]]&lt;&gt;"",Table_Styles[[#This Row],[Bottom]],IF(Table_Styles[[#This Row],[Bottom Default]]&lt;&gt;"",Table_Styles[[#This Row],[Bottom Default]],""))</f>
        <v/>
      </c>
      <c r="BX130" s="16"/>
      <c r="BY130" s="16"/>
      <c r="BZ130" s="16" t="str">
        <f>IF(Table_Styles[[#This Row],[Left]]&lt;&gt;"",Table_Styles[[#This Row],[Left]],IF(Table_Styles[[#This Row],[Left Default]]&lt;&gt;"",Table_Styles[[#This Row],[Left Default]],""))</f>
        <v/>
      </c>
      <c r="CA130" s="36"/>
      <c r="CB130" s="18" t="str">
        <f>IF(AND(Table_Styles[[#This Row],[Selector]]&lt;&gt;"",Table_Styles[[#This Row],[Font Family Used]]&lt;&gt;"",Table_Styles[[#This Row],[Font Weight Used]]&lt;&gt;""),Table_Styles[[#This Row],[Font Family Used]]&amp;" "&amp;Table_Styles[[#This Row],[Font Weight Used]],"")</f>
        <v/>
      </c>
      <c r="CC130" s="18" t="str">
        <f ca="1">IF(AND(Table_Styles[[#This Row],[Selector]],COUNTIF(OFFSET(CC:CC,0,0,ROW()-1,1),"="&amp;Table_Styles[[#This Row],[Font]])=0),Table_Styles[[#This Row],[Font]],"")</f>
        <v/>
      </c>
      <c r="CD130" s="18" t="str">
        <f ca="1">IF(Table_Styles[[#This Row],[Unique Font]]&lt;&gt;"",
"{""fontFamily"":"""&amp;Table_Styles[[#This Row],[Font Family Used]]&amp;""",""fontWeight"":"&amp;Table_Styles[[#This Row],[Font Weight Used]]&amp;"}","")</f>
        <v/>
      </c>
      <c r="CE13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0" s="18" t="str">
        <f>IF(AND(Table_Styles[[#This Row],[Selector]]&lt;&gt;"", Table_Styles[[#This Row],[Config Properties]]&lt;&gt;""),
Table_Styles[[#This Row],[Selector]]&amp;" { "&amp;Table_Styles[[#This Row],[Config Properties]]&amp;" }","")</f>
        <v/>
      </c>
      <c r="CG130" s="18" t="str">
        <f xml:space="preserve">
SUBSTITUTE(SUBSTITUTE(SUBSTITUTE(SUBSTITUTE(SUBSTITUTE(SUBSTITUTE(SUBSTITUTE(SUBSTITUTE(Table_Styles[[#This Row],[Config]],
" {","{"),
"{ ","{"),
" }","}"),
"} ","}"),
" ,",","),
", ",","),
" :",":"),
": ",":")</f>
        <v/>
      </c>
    </row>
    <row r="131" spans="2:85" ht="21" customHeight="1">
      <c r="B131" s="91" t="s">
        <v>830</v>
      </c>
      <c r="C131" s="39" t="s">
        <v>894</v>
      </c>
      <c r="D131" s="36"/>
      <c r="E131" s="36"/>
      <c r="F131" s="16" t="str">
        <f>IF(Table_Styles[[#This Row],[Font Family]]&lt;&gt;"",Table_Styles[[#This Row],[Font Family]],IF(Table_Styles[[#This Row],[Font Family Default]]&lt;&gt;"",Table_Styles[[#This Row],[Font Family Default]],""))</f>
        <v/>
      </c>
      <c r="G131" s="36"/>
      <c r="H131" s="36"/>
      <c r="I131" s="16" t="str">
        <f>IF(Table_Styles[[#This Row],[Font Size]]&lt;&gt;"",Table_Styles[[#This Row],[Font Size]],IF(Table_Styles[[#This Row],[Font Size Default]]&lt;&gt;"",Table_Styles[[#This Row],[Font Size Default]],""))</f>
        <v/>
      </c>
      <c r="J131" s="36"/>
      <c r="K131" s="36"/>
      <c r="L131" s="16" t="str">
        <f>IF(Table_Styles[[#This Row],[Font Weight]]&lt;&gt;"",Table_Styles[[#This Row],[Font Weight]],IF(Table_Styles[[#This Row],[Font Weight Default]]&lt;&gt;"",Table_Styles[[#This Row],[Font Weight Default]],""))</f>
        <v/>
      </c>
      <c r="M131" s="36"/>
      <c r="N131" s="36" t="str">
        <f>Colour_Foreground_1</f>
        <v>#1d1c1c</v>
      </c>
      <c r="O131" s="16" t="str">
        <f>IF(Table_Styles[[#This Row],[Colour]]&lt;&gt;"",Table_Styles[[#This Row],[Colour]],IF(Table_Styles[[#This Row],[Colour Default]]&lt;&gt;"",Table_Styles[[#This Row],[Colour Default]],""))</f>
        <v>#1d1c1c</v>
      </c>
      <c r="P131" s="36"/>
      <c r="Q131" s="36" t="str">
        <f>Colour_Background_1</f>
        <v>#FFFFFF</v>
      </c>
      <c r="R131" s="16" t="str">
        <f>IF(Table_Styles[[#This Row],[Background]]&lt;&gt;"",Table_Styles[[#This Row],[Background]],IF(Table_Styles[[#This Row],[Background Default]]&lt;&gt;"",Table_Styles[[#This Row],[Background Default]],""))</f>
        <v>#FFFFFF</v>
      </c>
      <c r="S131" s="36"/>
      <c r="T131" s="36"/>
      <c r="U131" s="16" t="str">
        <f>IF(Table_Styles[[#This Row],[Border]]&lt;&gt;"",Table_Styles[[#This Row],[Border]],IF(Table_Styles[[#This Row],[Border Default]]&lt;&gt;"",Table_Styles[[#This Row],[Border Default]],""))</f>
        <v/>
      </c>
      <c r="V131" s="36"/>
      <c r="W131" s="36"/>
      <c r="X131" s="16" t="str">
        <f>IF(Table_Styles[[#This Row],[Border Radius]]&lt;&gt;"",Table_Styles[[#This Row],[Border Radius]],IF(Table_Styles[[#This Row],[Border Radius Default]]&lt;&gt;"",Table_Styles[[#This Row],[Border Radius Default]],""))</f>
        <v/>
      </c>
      <c r="Y131" s="36"/>
      <c r="Z131" s="36"/>
      <c r="AA131" s="16" t="str">
        <f>IF(Table_Styles[[#This Row],[MT]]&lt;&gt;"",Table_Styles[[#This Row],[MT]],IF(Table_Styles[[#This Row],[MT Default]]&lt;&gt;"",Table_Styles[[#This Row],[MT Default]],""))</f>
        <v/>
      </c>
      <c r="AB131" s="36"/>
      <c r="AC131" s="36"/>
      <c r="AD131" s="16" t="str">
        <f>IF(Table_Styles[[#This Row],[MR]]&lt;&gt;"",Table_Styles[[#This Row],[MR]],IF(Table_Styles[[#This Row],[MR Default]]&lt;&gt;"",Table_Styles[[#This Row],[MR Default]],""))</f>
        <v/>
      </c>
      <c r="AE131" s="36"/>
      <c r="AF131" s="36"/>
      <c r="AG131" s="16" t="str">
        <f>IF(Table_Styles[[#This Row],[MB]]&lt;&gt;"",Table_Styles[[#This Row],[MB]],IF(Table_Styles[[#This Row],[MB Default]]&lt;&gt;"",Table_Styles[[#This Row],[MB Default]],""))</f>
        <v/>
      </c>
      <c r="AH131" s="36"/>
      <c r="AI131" s="36"/>
      <c r="AJ131" s="16" t="str">
        <f>IF(Table_Styles[[#This Row],[ML]]&lt;&gt;"",Table_Styles[[#This Row],[ML]],IF(Table_Styles[[#This Row],[ML Default]]&lt;&gt;"",Table_Styles[[#This Row],[ML Default]],""))</f>
        <v/>
      </c>
      <c r="AK131" s="36"/>
      <c r="AL131" s="36"/>
      <c r="AM131" s="16" t="str">
        <f>IF(Table_Styles[[#This Row],[PT]]&lt;&gt;"",Table_Styles[[#This Row],[PT]],IF(Table_Styles[[#This Row],[PT Default]]&lt;&gt;"",Table_Styles[[#This Row],[PT Default]],""))</f>
        <v/>
      </c>
      <c r="AN131" s="36"/>
      <c r="AO131" s="36"/>
      <c r="AP131" s="16" t="str">
        <f>IF(Table_Styles[[#This Row],[PR]]&lt;&gt;"",Table_Styles[[#This Row],[PR]],IF(Table_Styles[[#This Row],[PR Default]]&lt;&gt;"",Table_Styles[[#This Row],[PR Default]],""))</f>
        <v/>
      </c>
      <c r="AQ131" s="36"/>
      <c r="AR131" s="36"/>
      <c r="AS131" s="16" t="str">
        <f>IF(Table_Styles[[#This Row],[PB]]&lt;&gt;"",Table_Styles[[#This Row],[PB]],IF(Table_Styles[[#This Row],[PB Default]]&lt;&gt;"",Table_Styles[[#This Row],[PB Default]],""))</f>
        <v/>
      </c>
      <c r="AT131" s="36"/>
      <c r="AU131" s="36"/>
      <c r="AV131" s="16" t="str">
        <f>IF(Table_Styles[[#This Row],[PL]]&lt;&gt;"",Table_Styles[[#This Row],[PL]],IF(Table_Styles[[#This Row],[PL Default]]&lt;&gt;"",Table_Styles[[#This Row],[PL Default]],""))</f>
        <v/>
      </c>
      <c r="AW131" s="36"/>
      <c r="AX131" s="36"/>
      <c r="AY131" s="16" t="str">
        <f>IF(Table_Styles[[#This Row],[BT]]&lt;&gt;"",Table_Styles[[#This Row],[BT]],IF(Table_Styles[[#This Row],[BT Default]]&lt;&gt;"",Table_Styles[[#This Row],[BT Default]],""))</f>
        <v/>
      </c>
      <c r="AZ131" s="36"/>
      <c r="BA131" s="36"/>
      <c r="BB131" s="16" t="str">
        <f>IF(Table_Styles[[#This Row],[BR]]&lt;&gt;"",Table_Styles[[#This Row],[BR]],IF(Table_Styles[[#This Row],[BR Default]]&lt;&gt;"",Table_Styles[[#This Row],[BR Default]],""))</f>
        <v/>
      </c>
      <c r="BC131" s="36"/>
      <c r="BD131" s="36"/>
      <c r="BE131" s="16" t="str">
        <f>IF(Table_Styles[[#This Row],[BB]]&lt;&gt;"",Table_Styles[[#This Row],[BB]],IF(Table_Styles[[#This Row],[BB Default]]&lt;&gt;"",Table_Styles[[#This Row],[BB Default]],""))</f>
        <v/>
      </c>
      <c r="BF131" s="36"/>
      <c r="BG131" s="36"/>
      <c r="BH131" s="16" t="str">
        <f>IF(Table_Styles[[#This Row],[BL]]&lt;&gt;"",Table_Styles[[#This Row],[BL]],IF(Table_Styles[[#This Row],[BL Default]]&lt;&gt;"",Table_Styles[[#This Row],[BL Default]],""))</f>
        <v/>
      </c>
      <c r="BI131" s="36"/>
      <c r="BJ131" s="36"/>
      <c r="BK131" s="16" t="str">
        <f>IF(Table_Styles[[#This Row],[Width]]&lt;&gt;"",Table_Styles[[#This Row],[Width]],IF(Table_Styles[[#This Row],[Width Default]]&lt;&gt;"",Table_Styles[[#This Row],[Width Default]],""))</f>
        <v/>
      </c>
      <c r="BL131" s="36"/>
      <c r="BM131" s="36"/>
      <c r="BN131" s="16" t="str">
        <f>IF(Table_Styles[[#This Row],[Height]]&lt;&gt;"",Table_Styles[[#This Row],[Height]],IF(Table_Styles[[#This Row],[Height Default]]&lt;&gt;"",Table_Styles[[#This Row],[Height Default]],""))</f>
        <v/>
      </c>
      <c r="BO131" s="16"/>
      <c r="BP131" s="16"/>
      <c r="BQ131" s="16" t="str">
        <f>IF(Table_Styles[[#This Row],[Top]]&lt;&gt;"",Table_Styles[[#This Row],[Top]],IF(Table_Styles[[#This Row],[Top Default]]&lt;&gt;"",Table_Styles[[#This Row],[Top Default]],""))</f>
        <v/>
      </c>
      <c r="BR131" s="16"/>
      <c r="BS131" s="16"/>
      <c r="BT131" s="16" t="str">
        <f>IF(Table_Styles[[#This Row],[Right]]&lt;&gt;"",Table_Styles[[#This Row],[Right]],IF(Table_Styles[[#This Row],[Right Default]]&lt;&gt;"",Table_Styles[[#This Row],[Right Default]],""))</f>
        <v/>
      </c>
      <c r="BU131" s="16"/>
      <c r="BV131" s="16"/>
      <c r="BW131" s="16" t="str">
        <f>IF(Table_Styles[[#This Row],[Bottom]]&lt;&gt;"",Table_Styles[[#This Row],[Bottom]],IF(Table_Styles[[#This Row],[Bottom Default]]&lt;&gt;"",Table_Styles[[#This Row],[Bottom Default]],""))</f>
        <v/>
      </c>
      <c r="BX131" s="16"/>
      <c r="BY131" s="16"/>
      <c r="BZ131" s="16" t="str">
        <f>IF(Table_Styles[[#This Row],[Left]]&lt;&gt;"",Table_Styles[[#This Row],[Left]],IF(Table_Styles[[#This Row],[Left Default]]&lt;&gt;"",Table_Styles[[#This Row],[Left Default]],""))</f>
        <v/>
      </c>
      <c r="CA131" s="36"/>
      <c r="CB131" s="18" t="str">
        <f>IF(AND(Table_Styles[[#This Row],[Selector]]&lt;&gt;"",Table_Styles[[#This Row],[Font Family Used]]&lt;&gt;"",Table_Styles[[#This Row],[Font Weight Used]]&lt;&gt;""),Table_Styles[[#This Row],[Font Family Used]]&amp;" "&amp;Table_Styles[[#This Row],[Font Weight Used]],"")</f>
        <v/>
      </c>
      <c r="CC131" s="18" t="str">
        <f ca="1">IF(AND(Table_Styles[[#This Row],[Selector]],COUNTIF(OFFSET(CC:CC,0,0,ROW()-1,1),"="&amp;Table_Styles[[#This Row],[Font]])=0),Table_Styles[[#This Row],[Font]],"")</f>
        <v/>
      </c>
      <c r="CD131" s="18" t="str">
        <f ca="1">IF(Table_Styles[[#This Row],[Unique Font]]&lt;&gt;"",
"{""fontFamily"":"""&amp;Table_Styles[[#This Row],[Font Family Used]]&amp;""",""fontWeight"":"&amp;Table_Styles[[#This Row],[Font Weight Used]]&amp;"}","")</f>
        <v/>
      </c>
      <c r="CE13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#1d1c1c;background: #FFFFFF</v>
      </c>
      <c r="CF131" s="18" t="str">
        <f>IF(AND(Table_Styles[[#This Row],[Selector]]&lt;&gt;"", Table_Styles[[#This Row],[Config Properties]]&lt;&gt;""),
Table_Styles[[#This Row],[Selector]]&amp;" { "&amp;Table_Styles[[#This Row],[Config Properties]]&amp;" }","")</f>
        <v>#sidebar .header nav .btn.btn-secondary { color: #1d1c1c;background: #FFFFFF }</v>
      </c>
      <c r="CG131" s="18" t="str">
        <f xml:space="preserve">
SUBSTITUTE(SUBSTITUTE(SUBSTITUTE(SUBSTITUTE(SUBSTITUTE(SUBSTITUTE(SUBSTITUTE(SUBSTITUTE(Table_Styles[[#This Row],[Config]],
" {","{"),
"{ ","{"),
" }","}"),
"} ","}"),
" ,",","),
", ",","),
" :",":"),
": ",":")</f>
        <v>#sidebar .header nav .btn.btn-secondary{color:#1d1c1c;background:#FFFFFF}</v>
      </c>
    </row>
    <row r="132" spans="2:85" ht="21" customHeight="1">
      <c r="B132" s="91" t="s">
        <v>832</v>
      </c>
      <c r="C132" s="39" t="s">
        <v>895</v>
      </c>
      <c r="D132" s="36"/>
      <c r="E132" s="36"/>
      <c r="F132" s="16" t="str">
        <f>IF(Table_Styles[[#This Row],[Font Family]]&lt;&gt;"",Table_Styles[[#This Row],[Font Family]],IF(Table_Styles[[#This Row],[Font Family Default]]&lt;&gt;"",Table_Styles[[#This Row],[Font Family Default]],""))</f>
        <v/>
      </c>
      <c r="G132" s="36"/>
      <c r="H132" s="36"/>
      <c r="I132" s="16" t="str">
        <f>IF(Table_Styles[[#This Row],[Font Size]]&lt;&gt;"",Table_Styles[[#This Row],[Font Size]],IF(Table_Styles[[#This Row],[Font Size Default]]&lt;&gt;"",Table_Styles[[#This Row],[Font Size Default]],""))</f>
        <v/>
      </c>
      <c r="J132" s="36"/>
      <c r="K132" s="36"/>
      <c r="L132" s="16" t="str">
        <f>IF(Table_Styles[[#This Row],[Font Weight]]&lt;&gt;"",Table_Styles[[#This Row],[Font Weight]],IF(Table_Styles[[#This Row],[Font Weight Default]]&lt;&gt;"",Table_Styles[[#This Row],[Font Weight Default]],""))</f>
        <v/>
      </c>
      <c r="M132" s="36"/>
      <c r="N132" s="36"/>
      <c r="O132" s="16" t="str">
        <f>IF(Table_Styles[[#This Row],[Colour]]&lt;&gt;"",Table_Styles[[#This Row],[Colour]],IF(Table_Styles[[#This Row],[Colour Default]]&lt;&gt;"",Table_Styles[[#This Row],[Colour Default]],""))</f>
        <v/>
      </c>
      <c r="P132" s="36"/>
      <c r="Q132" s="36"/>
      <c r="R132" s="16" t="str">
        <f>IF(Table_Styles[[#This Row],[Background]]&lt;&gt;"",Table_Styles[[#This Row],[Background]],IF(Table_Styles[[#This Row],[Background Default]]&lt;&gt;"",Table_Styles[[#This Row],[Background Default]],""))</f>
        <v/>
      </c>
      <c r="S132" s="36"/>
      <c r="T132" s="36"/>
      <c r="U132" s="16" t="str">
        <f>IF(Table_Styles[[#This Row],[Border]]&lt;&gt;"",Table_Styles[[#This Row],[Border]],IF(Table_Styles[[#This Row],[Border Default]]&lt;&gt;"",Table_Styles[[#This Row],[Border Default]],""))</f>
        <v/>
      </c>
      <c r="V132" s="36"/>
      <c r="W132" s="36"/>
      <c r="X132" s="16" t="str">
        <f>IF(Table_Styles[[#This Row],[Border Radius]]&lt;&gt;"",Table_Styles[[#This Row],[Border Radius]],IF(Table_Styles[[#This Row],[Border Radius Default]]&lt;&gt;"",Table_Styles[[#This Row],[Border Radius Default]],""))</f>
        <v/>
      </c>
      <c r="Y132" s="36"/>
      <c r="Z132" s="36"/>
      <c r="AA132" s="16" t="str">
        <f>IF(Table_Styles[[#This Row],[MT]]&lt;&gt;"",Table_Styles[[#This Row],[MT]],IF(Table_Styles[[#This Row],[MT Default]]&lt;&gt;"",Table_Styles[[#This Row],[MT Default]],""))</f>
        <v/>
      </c>
      <c r="AB132" s="36"/>
      <c r="AC132" s="36"/>
      <c r="AD132" s="16" t="str">
        <f>IF(Table_Styles[[#This Row],[MR]]&lt;&gt;"",Table_Styles[[#This Row],[MR]],IF(Table_Styles[[#This Row],[MR Default]]&lt;&gt;"",Table_Styles[[#This Row],[MR Default]],""))</f>
        <v/>
      </c>
      <c r="AE132" s="36"/>
      <c r="AF132" s="36"/>
      <c r="AG132" s="16" t="str">
        <f>IF(Table_Styles[[#This Row],[MB]]&lt;&gt;"",Table_Styles[[#This Row],[MB]],IF(Table_Styles[[#This Row],[MB Default]]&lt;&gt;"",Table_Styles[[#This Row],[MB Default]],""))</f>
        <v/>
      </c>
      <c r="AH132" s="36"/>
      <c r="AI132" s="36"/>
      <c r="AJ132" s="16" t="str">
        <f>IF(Table_Styles[[#This Row],[ML]]&lt;&gt;"",Table_Styles[[#This Row],[ML]],IF(Table_Styles[[#This Row],[ML Default]]&lt;&gt;"",Table_Styles[[#This Row],[ML Default]],""))</f>
        <v/>
      </c>
      <c r="AK132" s="36"/>
      <c r="AL132" s="36"/>
      <c r="AM132" s="16" t="str">
        <f>IF(Table_Styles[[#This Row],[PT]]&lt;&gt;"",Table_Styles[[#This Row],[PT]],IF(Table_Styles[[#This Row],[PT Default]]&lt;&gt;"",Table_Styles[[#This Row],[PT Default]],""))</f>
        <v/>
      </c>
      <c r="AN132" s="36"/>
      <c r="AO132" s="36"/>
      <c r="AP132" s="16" t="str">
        <f>IF(Table_Styles[[#This Row],[PR]]&lt;&gt;"",Table_Styles[[#This Row],[PR]],IF(Table_Styles[[#This Row],[PR Default]]&lt;&gt;"",Table_Styles[[#This Row],[PR Default]],""))</f>
        <v/>
      </c>
      <c r="AQ132" s="36"/>
      <c r="AR132" s="36"/>
      <c r="AS132" s="16" t="str">
        <f>IF(Table_Styles[[#This Row],[PB]]&lt;&gt;"",Table_Styles[[#This Row],[PB]],IF(Table_Styles[[#This Row],[PB Default]]&lt;&gt;"",Table_Styles[[#This Row],[PB Default]],""))</f>
        <v/>
      </c>
      <c r="AT132" s="36"/>
      <c r="AU132" s="36"/>
      <c r="AV132" s="16" t="str">
        <f>IF(Table_Styles[[#This Row],[PL]]&lt;&gt;"",Table_Styles[[#This Row],[PL]],IF(Table_Styles[[#This Row],[PL Default]]&lt;&gt;"",Table_Styles[[#This Row],[PL Default]],""))</f>
        <v/>
      </c>
      <c r="AW132" s="36"/>
      <c r="AX132" s="36"/>
      <c r="AY132" s="16" t="str">
        <f>IF(Table_Styles[[#This Row],[BT]]&lt;&gt;"",Table_Styles[[#This Row],[BT]],IF(Table_Styles[[#This Row],[BT Default]]&lt;&gt;"",Table_Styles[[#This Row],[BT Default]],""))</f>
        <v/>
      </c>
      <c r="AZ132" s="36"/>
      <c r="BA132" s="36"/>
      <c r="BB132" s="16" t="str">
        <f>IF(Table_Styles[[#This Row],[BR]]&lt;&gt;"",Table_Styles[[#This Row],[BR]],IF(Table_Styles[[#This Row],[BR Default]]&lt;&gt;"",Table_Styles[[#This Row],[BR Default]],""))</f>
        <v/>
      </c>
      <c r="BC132" s="36"/>
      <c r="BD132" s="36"/>
      <c r="BE132" s="16" t="str">
        <f>IF(Table_Styles[[#This Row],[BB]]&lt;&gt;"",Table_Styles[[#This Row],[BB]],IF(Table_Styles[[#This Row],[BB Default]]&lt;&gt;"",Table_Styles[[#This Row],[BB Default]],""))</f>
        <v/>
      </c>
      <c r="BF132" s="36"/>
      <c r="BG132" s="36"/>
      <c r="BH132" s="16" t="str">
        <f>IF(Table_Styles[[#This Row],[BL]]&lt;&gt;"",Table_Styles[[#This Row],[BL]],IF(Table_Styles[[#This Row],[BL Default]]&lt;&gt;"",Table_Styles[[#This Row],[BL Default]],""))</f>
        <v/>
      </c>
      <c r="BI132" s="36"/>
      <c r="BJ132" s="36"/>
      <c r="BK132" s="16" t="str">
        <f>IF(Table_Styles[[#This Row],[Width]]&lt;&gt;"",Table_Styles[[#This Row],[Width]],IF(Table_Styles[[#This Row],[Width Default]]&lt;&gt;"",Table_Styles[[#This Row],[Width Default]],""))</f>
        <v/>
      </c>
      <c r="BL132" s="36"/>
      <c r="BM132" s="36"/>
      <c r="BN132" s="16" t="str">
        <f>IF(Table_Styles[[#This Row],[Height]]&lt;&gt;"",Table_Styles[[#This Row],[Height]],IF(Table_Styles[[#This Row],[Height Default]]&lt;&gt;"",Table_Styles[[#This Row],[Height Default]],""))</f>
        <v/>
      </c>
      <c r="BO132" s="16"/>
      <c r="BP132" s="16"/>
      <c r="BQ132" s="16" t="str">
        <f>IF(Table_Styles[[#This Row],[Top]]&lt;&gt;"",Table_Styles[[#This Row],[Top]],IF(Table_Styles[[#This Row],[Top Default]]&lt;&gt;"",Table_Styles[[#This Row],[Top Default]],""))</f>
        <v/>
      </c>
      <c r="BR132" s="16"/>
      <c r="BS132" s="16"/>
      <c r="BT132" s="16" t="str">
        <f>IF(Table_Styles[[#This Row],[Right]]&lt;&gt;"",Table_Styles[[#This Row],[Right]],IF(Table_Styles[[#This Row],[Right Default]]&lt;&gt;"",Table_Styles[[#This Row],[Right Default]],""))</f>
        <v/>
      </c>
      <c r="BU132" s="16"/>
      <c r="BV132" s="16"/>
      <c r="BW132" s="16" t="str">
        <f>IF(Table_Styles[[#This Row],[Bottom]]&lt;&gt;"",Table_Styles[[#This Row],[Bottom]],IF(Table_Styles[[#This Row],[Bottom Default]]&lt;&gt;"",Table_Styles[[#This Row],[Bottom Default]],""))</f>
        <v/>
      </c>
      <c r="BX132" s="16"/>
      <c r="BY132" s="16"/>
      <c r="BZ132" s="16" t="str">
        <f>IF(Table_Styles[[#This Row],[Left]]&lt;&gt;"",Table_Styles[[#This Row],[Left]],IF(Table_Styles[[#This Row],[Left Default]]&lt;&gt;"",Table_Styles[[#This Row],[Left Default]],""))</f>
        <v/>
      </c>
      <c r="CA132" s="36"/>
      <c r="CB132" s="18" t="str">
        <f>IF(AND(Table_Styles[[#This Row],[Selector]]&lt;&gt;"",Table_Styles[[#This Row],[Font Family Used]]&lt;&gt;"",Table_Styles[[#This Row],[Font Weight Used]]&lt;&gt;""),Table_Styles[[#This Row],[Font Family Used]]&amp;" "&amp;Table_Styles[[#This Row],[Font Weight Used]],"")</f>
        <v/>
      </c>
      <c r="CC132" s="18" t="str">
        <f ca="1">IF(AND(Table_Styles[[#This Row],[Selector]],COUNTIF(OFFSET(CC:CC,0,0,ROW()-1,1),"="&amp;Table_Styles[[#This Row],[Font]])=0),Table_Styles[[#This Row],[Font]],"")</f>
        <v/>
      </c>
      <c r="CD132" s="18" t="str">
        <f ca="1">IF(Table_Styles[[#This Row],[Unique Font]]&lt;&gt;"",
"{""fontFamily"":"""&amp;Table_Styles[[#This Row],[Font Family Used]]&amp;""",""fontWeight"":"&amp;Table_Styles[[#This Row],[Font Weight Used]]&amp;"}","")</f>
        <v/>
      </c>
      <c r="CE13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2" s="18" t="str">
        <f>IF(AND(Table_Styles[[#This Row],[Selector]]&lt;&gt;"", Table_Styles[[#This Row],[Config Properties]]&lt;&gt;""),
Table_Styles[[#This Row],[Selector]]&amp;" { "&amp;Table_Styles[[#This Row],[Config Properties]]&amp;" }","")</f>
        <v/>
      </c>
      <c r="CG132" s="18" t="str">
        <f xml:space="preserve">
SUBSTITUTE(SUBSTITUTE(SUBSTITUTE(SUBSTITUTE(SUBSTITUTE(SUBSTITUTE(SUBSTITUTE(SUBSTITUTE(Table_Styles[[#This Row],[Config]],
" {","{"),
"{ ","{"),
" }","}"),
"} ","}"),
" ,",","),
", ",","),
" :",":"),
": ",":")</f>
        <v/>
      </c>
    </row>
    <row r="133" spans="2:85" ht="21" customHeight="1">
      <c r="B133" s="91" t="s">
        <v>834</v>
      </c>
      <c r="C133" s="39" t="s">
        <v>896</v>
      </c>
      <c r="D133" s="36"/>
      <c r="E133" s="36"/>
      <c r="F133" s="16" t="str">
        <f>IF(Table_Styles[[#This Row],[Font Family]]&lt;&gt;"",Table_Styles[[#This Row],[Font Family]],IF(Table_Styles[[#This Row],[Font Family Default]]&lt;&gt;"",Table_Styles[[#This Row],[Font Family Default]],""))</f>
        <v/>
      </c>
      <c r="G133" s="36"/>
      <c r="H133" s="36"/>
      <c r="I133" s="16" t="str">
        <f>IF(Table_Styles[[#This Row],[Font Size]]&lt;&gt;"",Table_Styles[[#This Row],[Font Size]],IF(Table_Styles[[#This Row],[Font Size Default]]&lt;&gt;"",Table_Styles[[#This Row],[Font Size Default]],""))</f>
        <v/>
      </c>
      <c r="J133" s="36"/>
      <c r="K133" s="36"/>
      <c r="L133" s="16" t="str">
        <f>IF(Table_Styles[[#This Row],[Font Weight]]&lt;&gt;"",Table_Styles[[#This Row],[Font Weight]],IF(Table_Styles[[#This Row],[Font Weight Default]]&lt;&gt;"",Table_Styles[[#This Row],[Font Weight Default]],""))</f>
        <v/>
      </c>
      <c r="M133" s="36"/>
      <c r="N133" s="36"/>
      <c r="O133" s="16" t="str">
        <f>IF(Table_Styles[[#This Row],[Colour]]&lt;&gt;"",Table_Styles[[#This Row],[Colour]],IF(Table_Styles[[#This Row],[Colour Default]]&lt;&gt;"",Table_Styles[[#This Row],[Colour Default]],""))</f>
        <v/>
      </c>
      <c r="P133" s="36"/>
      <c r="Q133" s="36"/>
      <c r="R133" s="16" t="str">
        <f>IF(Table_Styles[[#This Row],[Background]]&lt;&gt;"",Table_Styles[[#This Row],[Background]],IF(Table_Styles[[#This Row],[Background Default]]&lt;&gt;"",Table_Styles[[#This Row],[Background Default]],""))</f>
        <v/>
      </c>
      <c r="S133" s="36"/>
      <c r="T133" s="36"/>
      <c r="U133" s="16" t="str">
        <f>IF(Table_Styles[[#This Row],[Border]]&lt;&gt;"",Table_Styles[[#This Row],[Border]],IF(Table_Styles[[#This Row],[Border Default]]&lt;&gt;"",Table_Styles[[#This Row],[Border Default]],""))</f>
        <v/>
      </c>
      <c r="V133" s="36"/>
      <c r="W133" s="36"/>
      <c r="X133" s="16" t="str">
        <f>IF(Table_Styles[[#This Row],[Border Radius]]&lt;&gt;"",Table_Styles[[#This Row],[Border Radius]],IF(Table_Styles[[#This Row],[Border Radius Default]]&lt;&gt;"",Table_Styles[[#This Row],[Border Radius Default]],""))</f>
        <v/>
      </c>
      <c r="Y133" s="36"/>
      <c r="Z133" s="36"/>
      <c r="AA133" s="16" t="str">
        <f>IF(Table_Styles[[#This Row],[MT]]&lt;&gt;"",Table_Styles[[#This Row],[MT]],IF(Table_Styles[[#This Row],[MT Default]]&lt;&gt;"",Table_Styles[[#This Row],[MT Default]],""))</f>
        <v/>
      </c>
      <c r="AB133" s="36"/>
      <c r="AC133" s="36"/>
      <c r="AD133" s="16" t="str">
        <f>IF(Table_Styles[[#This Row],[MR]]&lt;&gt;"",Table_Styles[[#This Row],[MR]],IF(Table_Styles[[#This Row],[MR Default]]&lt;&gt;"",Table_Styles[[#This Row],[MR Default]],""))</f>
        <v/>
      </c>
      <c r="AE133" s="36"/>
      <c r="AF133" s="36"/>
      <c r="AG133" s="16" t="str">
        <f>IF(Table_Styles[[#This Row],[MB]]&lt;&gt;"",Table_Styles[[#This Row],[MB]],IF(Table_Styles[[#This Row],[MB Default]]&lt;&gt;"",Table_Styles[[#This Row],[MB Default]],""))</f>
        <v/>
      </c>
      <c r="AH133" s="36"/>
      <c r="AI133" s="36"/>
      <c r="AJ133" s="16" t="str">
        <f>IF(Table_Styles[[#This Row],[ML]]&lt;&gt;"",Table_Styles[[#This Row],[ML]],IF(Table_Styles[[#This Row],[ML Default]]&lt;&gt;"",Table_Styles[[#This Row],[ML Default]],""))</f>
        <v/>
      </c>
      <c r="AK133" s="36"/>
      <c r="AL133" s="36"/>
      <c r="AM133" s="16" t="str">
        <f>IF(Table_Styles[[#This Row],[PT]]&lt;&gt;"",Table_Styles[[#This Row],[PT]],IF(Table_Styles[[#This Row],[PT Default]]&lt;&gt;"",Table_Styles[[#This Row],[PT Default]],""))</f>
        <v/>
      </c>
      <c r="AN133" s="36"/>
      <c r="AO133" s="36"/>
      <c r="AP133" s="16" t="str">
        <f>IF(Table_Styles[[#This Row],[PR]]&lt;&gt;"",Table_Styles[[#This Row],[PR]],IF(Table_Styles[[#This Row],[PR Default]]&lt;&gt;"",Table_Styles[[#This Row],[PR Default]],""))</f>
        <v/>
      </c>
      <c r="AQ133" s="36"/>
      <c r="AR133" s="36"/>
      <c r="AS133" s="16" t="str">
        <f>IF(Table_Styles[[#This Row],[PB]]&lt;&gt;"",Table_Styles[[#This Row],[PB]],IF(Table_Styles[[#This Row],[PB Default]]&lt;&gt;"",Table_Styles[[#This Row],[PB Default]],""))</f>
        <v/>
      </c>
      <c r="AT133" s="36"/>
      <c r="AU133" s="36"/>
      <c r="AV133" s="16" t="str">
        <f>IF(Table_Styles[[#This Row],[PL]]&lt;&gt;"",Table_Styles[[#This Row],[PL]],IF(Table_Styles[[#This Row],[PL Default]]&lt;&gt;"",Table_Styles[[#This Row],[PL Default]],""))</f>
        <v/>
      </c>
      <c r="AW133" s="36"/>
      <c r="AX133" s="36"/>
      <c r="AY133" s="16" t="str">
        <f>IF(Table_Styles[[#This Row],[BT]]&lt;&gt;"",Table_Styles[[#This Row],[BT]],IF(Table_Styles[[#This Row],[BT Default]]&lt;&gt;"",Table_Styles[[#This Row],[BT Default]],""))</f>
        <v/>
      </c>
      <c r="AZ133" s="36"/>
      <c r="BA133" s="36"/>
      <c r="BB133" s="16" t="str">
        <f>IF(Table_Styles[[#This Row],[BR]]&lt;&gt;"",Table_Styles[[#This Row],[BR]],IF(Table_Styles[[#This Row],[BR Default]]&lt;&gt;"",Table_Styles[[#This Row],[BR Default]],""))</f>
        <v/>
      </c>
      <c r="BC133" s="36"/>
      <c r="BD133" s="36"/>
      <c r="BE133" s="16" t="str">
        <f>IF(Table_Styles[[#This Row],[BB]]&lt;&gt;"",Table_Styles[[#This Row],[BB]],IF(Table_Styles[[#This Row],[BB Default]]&lt;&gt;"",Table_Styles[[#This Row],[BB Default]],""))</f>
        <v/>
      </c>
      <c r="BF133" s="36"/>
      <c r="BG133" s="36"/>
      <c r="BH133" s="16" t="str">
        <f>IF(Table_Styles[[#This Row],[BL]]&lt;&gt;"",Table_Styles[[#This Row],[BL]],IF(Table_Styles[[#This Row],[BL Default]]&lt;&gt;"",Table_Styles[[#This Row],[BL Default]],""))</f>
        <v/>
      </c>
      <c r="BI133" s="36"/>
      <c r="BJ133" s="36"/>
      <c r="BK133" s="16" t="str">
        <f>IF(Table_Styles[[#This Row],[Width]]&lt;&gt;"",Table_Styles[[#This Row],[Width]],IF(Table_Styles[[#This Row],[Width Default]]&lt;&gt;"",Table_Styles[[#This Row],[Width Default]],""))</f>
        <v/>
      </c>
      <c r="BL133" s="36"/>
      <c r="BM133" s="36"/>
      <c r="BN133" s="16" t="str">
        <f>IF(Table_Styles[[#This Row],[Height]]&lt;&gt;"",Table_Styles[[#This Row],[Height]],IF(Table_Styles[[#This Row],[Height Default]]&lt;&gt;"",Table_Styles[[#This Row],[Height Default]],""))</f>
        <v/>
      </c>
      <c r="BO133" s="16"/>
      <c r="BP133" s="16"/>
      <c r="BQ133" s="16" t="str">
        <f>IF(Table_Styles[[#This Row],[Top]]&lt;&gt;"",Table_Styles[[#This Row],[Top]],IF(Table_Styles[[#This Row],[Top Default]]&lt;&gt;"",Table_Styles[[#This Row],[Top Default]],""))</f>
        <v/>
      </c>
      <c r="BR133" s="16"/>
      <c r="BS133" s="16"/>
      <c r="BT133" s="16" t="str">
        <f>IF(Table_Styles[[#This Row],[Right]]&lt;&gt;"",Table_Styles[[#This Row],[Right]],IF(Table_Styles[[#This Row],[Right Default]]&lt;&gt;"",Table_Styles[[#This Row],[Right Default]],""))</f>
        <v/>
      </c>
      <c r="BU133" s="16"/>
      <c r="BV133" s="16"/>
      <c r="BW133" s="16" t="str">
        <f>IF(Table_Styles[[#This Row],[Bottom]]&lt;&gt;"",Table_Styles[[#This Row],[Bottom]],IF(Table_Styles[[#This Row],[Bottom Default]]&lt;&gt;"",Table_Styles[[#This Row],[Bottom Default]],""))</f>
        <v/>
      </c>
      <c r="BX133" s="16"/>
      <c r="BY133" s="16"/>
      <c r="BZ133" s="16" t="str">
        <f>IF(Table_Styles[[#This Row],[Left]]&lt;&gt;"",Table_Styles[[#This Row],[Left]],IF(Table_Styles[[#This Row],[Left Default]]&lt;&gt;"",Table_Styles[[#This Row],[Left Default]],""))</f>
        <v/>
      </c>
      <c r="CA133" s="36"/>
      <c r="CB133" s="18" t="str">
        <f>IF(AND(Table_Styles[[#This Row],[Selector]]&lt;&gt;"",Table_Styles[[#This Row],[Font Family Used]]&lt;&gt;"",Table_Styles[[#This Row],[Font Weight Used]]&lt;&gt;""),Table_Styles[[#This Row],[Font Family Used]]&amp;" "&amp;Table_Styles[[#This Row],[Font Weight Used]],"")</f>
        <v/>
      </c>
      <c r="CC133" s="18" t="str">
        <f ca="1">IF(AND(Table_Styles[[#This Row],[Selector]],COUNTIF(OFFSET(CC:CC,0,0,ROW()-1,1),"="&amp;Table_Styles[[#This Row],[Font]])=0),Table_Styles[[#This Row],[Font]],"")</f>
        <v/>
      </c>
      <c r="CD133" s="18" t="str">
        <f ca="1">IF(Table_Styles[[#This Row],[Unique Font]]&lt;&gt;"",
"{""fontFamily"":"""&amp;Table_Styles[[#This Row],[Font Family Used]]&amp;""",""fontWeight"":"&amp;Table_Styles[[#This Row],[Font Weight Used]]&amp;"}","")</f>
        <v/>
      </c>
      <c r="CE13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3" s="18" t="str">
        <f>IF(AND(Table_Styles[[#This Row],[Selector]]&lt;&gt;"", Table_Styles[[#This Row],[Config Properties]]&lt;&gt;""),
Table_Styles[[#This Row],[Selector]]&amp;" { "&amp;Table_Styles[[#This Row],[Config Properties]]&amp;" }","")</f>
        <v/>
      </c>
      <c r="CG133" s="18" t="str">
        <f xml:space="preserve">
SUBSTITUTE(SUBSTITUTE(SUBSTITUTE(SUBSTITUTE(SUBSTITUTE(SUBSTITUTE(SUBSTITUTE(SUBSTITUTE(Table_Styles[[#This Row],[Config]],
" {","{"),
"{ ","{"),
" }","}"),
"} ","}"),
" ,",","),
", ",","),
" :",":"),
": ",":")</f>
        <v/>
      </c>
    </row>
    <row r="134" spans="2:85" ht="29.25" thickBot="1">
      <c r="B134" s="19" t="s">
        <v>848</v>
      </c>
      <c r="C134" s="19"/>
      <c r="D134" s="19"/>
      <c r="E134" s="19"/>
      <c r="F134" s="19" t="str">
        <f>IF(Table_Styles[[#This Row],[Font Family]]&lt;&gt;"",Table_Styles[[#This Row],[Font Family]],IF(Table_Styles[[#This Row],[Font Family Default]]&lt;&gt;"",Table_Styles[[#This Row],[Font Family Default]],""))</f>
        <v/>
      </c>
      <c r="G134" s="19"/>
      <c r="H134" s="19"/>
      <c r="I134" s="19" t="str">
        <f>IF(Table_Styles[[#This Row],[Font Size]]&lt;&gt;"",Table_Styles[[#This Row],[Font Size]],IF(Table_Styles[[#This Row],[Font Size Default]]&lt;&gt;"",Table_Styles[[#This Row],[Font Size Default]],""))</f>
        <v/>
      </c>
      <c r="J134" s="19"/>
      <c r="K134" s="19"/>
      <c r="L134" s="19" t="str">
        <f>IF(Table_Styles[[#This Row],[Font Weight]]&lt;&gt;"",Table_Styles[[#This Row],[Font Weight]],IF(Table_Styles[[#This Row],[Font Weight Default]]&lt;&gt;"",Table_Styles[[#This Row],[Font Weight Default]],""))</f>
        <v/>
      </c>
      <c r="M134" s="19"/>
      <c r="N134" s="19"/>
      <c r="O134" s="19" t="str">
        <f>IF(Table_Styles[[#This Row],[Colour]]&lt;&gt;"",Table_Styles[[#This Row],[Colour]],IF(Table_Styles[[#This Row],[Colour Default]]&lt;&gt;"",Table_Styles[[#This Row],[Colour Default]],""))</f>
        <v/>
      </c>
      <c r="P134" s="19"/>
      <c r="Q134" s="19"/>
      <c r="R134" s="19" t="str">
        <f>IF(Table_Styles[[#This Row],[Background]]&lt;&gt;"",Table_Styles[[#This Row],[Background]],IF(Table_Styles[[#This Row],[Background Default]]&lt;&gt;"",Table_Styles[[#This Row],[Background Default]],""))</f>
        <v/>
      </c>
      <c r="S134" s="19"/>
      <c r="T134" s="19"/>
      <c r="U134" s="19" t="str">
        <f>IF(Table_Styles[[#This Row],[Border]]&lt;&gt;"",Table_Styles[[#This Row],[Border]],IF(Table_Styles[[#This Row],[Border Default]]&lt;&gt;"",Table_Styles[[#This Row],[Border Default]],""))</f>
        <v/>
      </c>
      <c r="V134" s="19"/>
      <c r="W134" s="19"/>
      <c r="X134" s="19" t="str">
        <f>IF(Table_Styles[[#This Row],[Border Radius]]&lt;&gt;"",Table_Styles[[#This Row],[Border Radius]],IF(Table_Styles[[#This Row],[Border Radius Default]]&lt;&gt;"",Table_Styles[[#This Row],[Border Radius Default]],""))</f>
        <v/>
      </c>
      <c r="Y134" s="19"/>
      <c r="Z134" s="19"/>
      <c r="AA134" s="19" t="str">
        <f>IF(Table_Styles[[#This Row],[MT]]&lt;&gt;"",Table_Styles[[#This Row],[MT]],IF(Table_Styles[[#This Row],[MT Default]]&lt;&gt;"",Table_Styles[[#This Row],[MT Default]],""))</f>
        <v/>
      </c>
      <c r="AB134" s="19"/>
      <c r="AC134" s="19"/>
      <c r="AD134" s="19" t="str">
        <f>IF(Table_Styles[[#This Row],[MR]]&lt;&gt;"",Table_Styles[[#This Row],[MR]],IF(Table_Styles[[#This Row],[MR Default]]&lt;&gt;"",Table_Styles[[#This Row],[MR Default]],""))</f>
        <v/>
      </c>
      <c r="AE134" s="19"/>
      <c r="AF134" s="19"/>
      <c r="AG134" s="19" t="str">
        <f>IF(Table_Styles[[#This Row],[MB]]&lt;&gt;"",Table_Styles[[#This Row],[MB]],IF(Table_Styles[[#This Row],[MB Default]]&lt;&gt;"",Table_Styles[[#This Row],[MB Default]],""))</f>
        <v/>
      </c>
      <c r="AH134" s="19"/>
      <c r="AI134" s="19"/>
      <c r="AJ134" s="19" t="str">
        <f>IF(Table_Styles[[#This Row],[ML]]&lt;&gt;"",Table_Styles[[#This Row],[ML]],IF(Table_Styles[[#This Row],[ML Default]]&lt;&gt;"",Table_Styles[[#This Row],[ML Default]],""))</f>
        <v/>
      </c>
      <c r="AK134" s="19"/>
      <c r="AL134" s="19"/>
      <c r="AM134" s="19" t="str">
        <f>IF(Table_Styles[[#This Row],[PT]]&lt;&gt;"",Table_Styles[[#This Row],[PT]],IF(Table_Styles[[#This Row],[PT Default]]&lt;&gt;"",Table_Styles[[#This Row],[PT Default]],""))</f>
        <v/>
      </c>
      <c r="AN134" s="19"/>
      <c r="AO134" s="19"/>
      <c r="AP134" s="19" t="str">
        <f>IF(Table_Styles[[#This Row],[PR]]&lt;&gt;"",Table_Styles[[#This Row],[PR]],IF(Table_Styles[[#This Row],[PR Default]]&lt;&gt;"",Table_Styles[[#This Row],[PR Default]],""))</f>
        <v/>
      </c>
      <c r="AQ134" s="19"/>
      <c r="AR134" s="19"/>
      <c r="AS134" s="19" t="str">
        <f>IF(Table_Styles[[#This Row],[PB]]&lt;&gt;"",Table_Styles[[#This Row],[PB]],IF(Table_Styles[[#This Row],[PB Default]]&lt;&gt;"",Table_Styles[[#This Row],[PB Default]],""))</f>
        <v/>
      </c>
      <c r="AT134" s="19"/>
      <c r="AU134" s="19"/>
      <c r="AV134" s="19" t="str">
        <f>IF(Table_Styles[[#This Row],[PL]]&lt;&gt;"",Table_Styles[[#This Row],[PL]],IF(Table_Styles[[#This Row],[PL Default]]&lt;&gt;"",Table_Styles[[#This Row],[PL Default]],""))</f>
        <v/>
      </c>
      <c r="AW134" s="19"/>
      <c r="AX134" s="19"/>
      <c r="AY134" s="19" t="str">
        <f>IF(Table_Styles[[#This Row],[BT]]&lt;&gt;"",Table_Styles[[#This Row],[BT]],IF(Table_Styles[[#This Row],[BT Default]]&lt;&gt;"",Table_Styles[[#This Row],[BT Default]],""))</f>
        <v/>
      </c>
      <c r="AZ134" s="19"/>
      <c r="BA134" s="19"/>
      <c r="BB134" s="19" t="str">
        <f>IF(Table_Styles[[#This Row],[BR]]&lt;&gt;"",Table_Styles[[#This Row],[BR]],IF(Table_Styles[[#This Row],[BR Default]]&lt;&gt;"",Table_Styles[[#This Row],[BR Default]],""))</f>
        <v/>
      </c>
      <c r="BC134" s="19"/>
      <c r="BD134" s="19"/>
      <c r="BE134" s="19" t="str">
        <f>IF(Table_Styles[[#This Row],[BB]]&lt;&gt;"",Table_Styles[[#This Row],[BB]],IF(Table_Styles[[#This Row],[BB Default]]&lt;&gt;"",Table_Styles[[#This Row],[BB Default]],""))</f>
        <v/>
      </c>
      <c r="BF134" s="19"/>
      <c r="BG134" s="19"/>
      <c r="BH134" s="19" t="str">
        <f>IF(Table_Styles[[#This Row],[BL]]&lt;&gt;"",Table_Styles[[#This Row],[BL]],IF(Table_Styles[[#This Row],[BL Default]]&lt;&gt;"",Table_Styles[[#This Row],[BL Default]],""))</f>
        <v/>
      </c>
      <c r="BI134" s="19"/>
      <c r="BJ134" s="35"/>
      <c r="BK134" s="19" t="str">
        <f>IF(Table_Styles[[#This Row],[Width]]&lt;&gt;"",Table_Styles[[#This Row],[Width]],IF(Table_Styles[[#This Row],[Width Default]]&lt;&gt;"",Table_Styles[[#This Row],[Width Default]],""))</f>
        <v/>
      </c>
      <c r="BL134" s="19"/>
      <c r="BM134" s="19"/>
      <c r="BN134" s="19" t="str">
        <f>IF(Table_Styles[[#This Row],[Height]]&lt;&gt;"",Table_Styles[[#This Row],[Height]],IF(Table_Styles[[#This Row],[Height Default]]&lt;&gt;"",Table_Styles[[#This Row],[Height Default]],""))</f>
        <v/>
      </c>
      <c r="BO134" s="19"/>
      <c r="BP134" s="19"/>
      <c r="BQ134" s="19" t="str">
        <f>IF(Table_Styles[[#This Row],[Top]]&lt;&gt;"",Table_Styles[[#This Row],[Top]],IF(Table_Styles[[#This Row],[Top Default]]&lt;&gt;"",Table_Styles[[#This Row],[Top Default]],""))</f>
        <v/>
      </c>
      <c r="BR134" s="19"/>
      <c r="BS134" s="19"/>
      <c r="BT134" s="19" t="str">
        <f>IF(Table_Styles[[#This Row],[Right]]&lt;&gt;"",Table_Styles[[#This Row],[Right]],IF(Table_Styles[[#This Row],[Right Default]]&lt;&gt;"",Table_Styles[[#This Row],[Right Default]],""))</f>
        <v/>
      </c>
      <c r="BU134" s="19"/>
      <c r="BV134" s="19"/>
      <c r="BW134" s="19" t="str">
        <f>IF(Table_Styles[[#This Row],[Bottom]]&lt;&gt;"",Table_Styles[[#This Row],[Bottom]],IF(Table_Styles[[#This Row],[Bottom Default]]&lt;&gt;"",Table_Styles[[#This Row],[Bottom Default]],""))</f>
        <v/>
      </c>
      <c r="BX134" s="19"/>
      <c r="BY134" s="19"/>
      <c r="BZ134" s="19" t="str">
        <f>IF(Table_Styles[[#This Row],[Left]]&lt;&gt;"",Table_Styles[[#This Row],[Left]],IF(Table_Styles[[#This Row],[Left Default]]&lt;&gt;"",Table_Styles[[#This Row],[Left Default]],""))</f>
        <v/>
      </c>
      <c r="CA134" s="19"/>
      <c r="CB134" s="19" t="str">
        <f>IF(AND(Table_Styles[[#This Row],[Selector]]&lt;&gt;"",Table_Styles[[#This Row],[Font Family Used]]&lt;&gt;"",Table_Styles[[#This Row],[Font Weight Used]]&lt;&gt;""),Table_Styles[[#This Row],[Font Family Used]]&amp;" "&amp;Table_Styles[[#This Row],[Font Weight Used]],"")</f>
        <v/>
      </c>
      <c r="CC134" s="19" t="str">
        <f ca="1">IF(AND(Table_Styles[[#This Row],[Selector]],COUNTIF(OFFSET(CC:CC,0,0,ROW()-1,1),"="&amp;Table_Styles[[#This Row],[Font]])=0),Table_Styles[[#This Row],[Font]],"")</f>
        <v/>
      </c>
      <c r="CD134" s="19" t="str">
        <f ca="1">IF(Table_Styles[[#This Row],[Unique Font]]&lt;&gt;"",
"{""fontFamily"":"""&amp;Table_Styles[[#This Row],[Font Family Used]]&amp;""",""fontWeight"":"&amp;Table_Styles[[#This Row],[Font Weight Used]]&amp;"}","")</f>
        <v/>
      </c>
      <c r="CE134" s="1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4" s="19" t="str">
        <f>IF(AND(Table_Styles[[#This Row],[Selector]]&lt;&gt;"", Table_Styles[[#This Row],[Config Properties]]&lt;&gt;""),
Table_Styles[[#This Row],[Selector]]&amp;" { "&amp;Table_Styles[[#This Row],[Config Properties]]&amp;" }","")</f>
        <v/>
      </c>
      <c r="CG134" s="19" t="str">
        <f xml:space="preserve">
SUBSTITUTE(SUBSTITUTE(SUBSTITUTE(SUBSTITUTE(SUBSTITUTE(SUBSTITUTE(SUBSTITUTE(SUBSTITUTE(Table_Styles[[#This Row],[Config]],
" {","{"),
"{ ","{"),
" }","}"),
"} ","}"),
" ,",","),
", ",","),
" :",":"),
": ",":")</f>
        <v/>
      </c>
    </row>
    <row r="135" spans="2:85" ht="21.75" thickBot="1">
      <c r="B135" s="56" t="s">
        <v>682</v>
      </c>
      <c r="C135" s="56"/>
      <c r="D135" s="56"/>
      <c r="E135" s="56"/>
      <c r="F135" s="56" t="str">
        <f>IF(Table_Styles[[#This Row],[Font Family]]&lt;&gt;"",Table_Styles[[#This Row],[Font Family]],IF(Table_Styles[[#This Row],[Font Family Default]]&lt;&gt;"",Table_Styles[[#This Row],[Font Family Default]],""))</f>
        <v/>
      </c>
      <c r="G135" s="56"/>
      <c r="H135" s="56"/>
      <c r="I135" s="56" t="str">
        <f>IF(Table_Styles[[#This Row],[Font Size]]&lt;&gt;"",Table_Styles[[#This Row],[Font Size]],IF(Table_Styles[[#This Row],[Font Size Default]]&lt;&gt;"",Table_Styles[[#This Row],[Font Size Default]],""))</f>
        <v/>
      </c>
      <c r="J135" s="56"/>
      <c r="K135" s="56"/>
      <c r="L135" s="56" t="str">
        <f>IF(Table_Styles[[#This Row],[Font Weight]]&lt;&gt;"",Table_Styles[[#This Row],[Font Weight]],IF(Table_Styles[[#This Row],[Font Weight Default]]&lt;&gt;"",Table_Styles[[#This Row],[Font Weight Default]],""))</f>
        <v/>
      </c>
      <c r="M135" s="56"/>
      <c r="N135" s="56"/>
      <c r="O135" s="56" t="str">
        <f>IF(Table_Styles[[#This Row],[Colour]]&lt;&gt;"",Table_Styles[[#This Row],[Colour]],IF(Table_Styles[[#This Row],[Colour Default]]&lt;&gt;"",Table_Styles[[#This Row],[Colour Default]],""))</f>
        <v/>
      </c>
      <c r="P135" s="56"/>
      <c r="Q135" s="56"/>
      <c r="R135" s="56" t="str">
        <f>IF(Table_Styles[[#This Row],[Background]]&lt;&gt;"",Table_Styles[[#This Row],[Background]],IF(Table_Styles[[#This Row],[Background Default]]&lt;&gt;"",Table_Styles[[#This Row],[Background Default]],""))</f>
        <v/>
      </c>
      <c r="S135" s="56"/>
      <c r="T135" s="56"/>
      <c r="U135" s="56" t="str">
        <f>IF(Table_Styles[[#This Row],[Border]]&lt;&gt;"",Table_Styles[[#This Row],[Border]],IF(Table_Styles[[#This Row],[Border Default]]&lt;&gt;"",Table_Styles[[#This Row],[Border Default]],""))</f>
        <v/>
      </c>
      <c r="V135" s="56"/>
      <c r="W135" s="56"/>
      <c r="X135" s="56" t="str">
        <f>IF(Table_Styles[[#This Row],[Border Radius]]&lt;&gt;"",Table_Styles[[#This Row],[Border Radius]],IF(Table_Styles[[#This Row],[Border Radius Default]]&lt;&gt;"",Table_Styles[[#This Row],[Border Radius Default]],""))</f>
        <v/>
      </c>
      <c r="Y135" s="56"/>
      <c r="Z135" s="56"/>
      <c r="AA135" s="56" t="str">
        <f>IF(Table_Styles[[#This Row],[MT]]&lt;&gt;"",Table_Styles[[#This Row],[MT]],IF(Table_Styles[[#This Row],[MT Default]]&lt;&gt;"",Table_Styles[[#This Row],[MT Default]],""))</f>
        <v/>
      </c>
      <c r="AB135" s="56"/>
      <c r="AC135" s="56"/>
      <c r="AD135" s="56" t="str">
        <f>IF(Table_Styles[[#This Row],[MR]]&lt;&gt;"",Table_Styles[[#This Row],[MR]],IF(Table_Styles[[#This Row],[MR Default]]&lt;&gt;"",Table_Styles[[#This Row],[MR Default]],""))</f>
        <v/>
      </c>
      <c r="AE135" s="56"/>
      <c r="AF135" s="56"/>
      <c r="AG135" s="56" t="str">
        <f>IF(Table_Styles[[#This Row],[MB]]&lt;&gt;"",Table_Styles[[#This Row],[MB]],IF(Table_Styles[[#This Row],[MB Default]]&lt;&gt;"",Table_Styles[[#This Row],[MB Default]],""))</f>
        <v/>
      </c>
      <c r="AH135" s="56"/>
      <c r="AI135" s="56"/>
      <c r="AJ135" s="56" t="str">
        <f>IF(Table_Styles[[#This Row],[ML]]&lt;&gt;"",Table_Styles[[#This Row],[ML]],IF(Table_Styles[[#This Row],[ML Default]]&lt;&gt;"",Table_Styles[[#This Row],[ML Default]],""))</f>
        <v/>
      </c>
      <c r="AK135" s="56"/>
      <c r="AL135" s="56"/>
      <c r="AM135" s="56" t="str">
        <f>IF(Table_Styles[[#This Row],[PT]]&lt;&gt;"",Table_Styles[[#This Row],[PT]],IF(Table_Styles[[#This Row],[PT Default]]&lt;&gt;"",Table_Styles[[#This Row],[PT Default]],""))</f>
        <v/>
      </c>
      <c r="AN135" s="56"/>
      <c r="AO135" s="56"/>
      <c r="AP135" s="56" t="str">
        <f>IF(Table_Styles[[#This Row],[PR]]&lt;&gt;"",Table_Styles[[#This Row],[PR]],IF(Table_Styles[[#This Row],[PR Default]]&lt;&gt;"",Table_Styles[[#This Row],[PR Default]],""))</f>
        <v/>
      </c>
      <c r="AQ135" s="56"/>
      <c r="AR135" s="56"/>
      <c r="AS135" s="56" t="str">
        <f>IF(Table_Styles[[#This Row],[PB]]&lt;&gt;"",Table_Styles[[#This Row],[PB]],IF(Table_Styles[[#This Row],[PB Default]]&lt;&gt;"",Table_Styles[[#This Row],[PB Default]],""))</f>
        <v/>
      </c>
      <c r="AT135" s="56"/>
      <c r="AU135" s="56"/>
      <c r="AV135" s="56" t="str">
        <f>IF(Table_Styles[[#This Row],[PL]]&lt;&gt;"",Table_Styles[[#This Row],[PL]],IF(Table_Styles[[#This Row],[PL Default]]&lt;&gt;"",Table_Styles[[#This Row],[PL Default]],""))</f>
        <v/>
      </c>
      <c r="AW135" s="56"/>
      <c r="AX135" s="56"/>
      <c r="AY135" s="56" t="str">
        <f>IF(Table_Styles[[#This Row],[BT]]&lt;&gt;"",Table_Styles[[#This Row],[BT]],IF(Table_Styles[[#This Row],[BT Default]]&lt;&gt;"",Table_Styles[[#This Row],[BT Default]],""))</f>
        <v/>
      </c>
      <c r="AZ135" s="56"/>
      <c r="BA135" s="56"/>
      <c r="BB135" s="56" t="str">
        <f>IF(Table_Styles[[#This Row],[BR]]&lt;&gt;"",Table_Styles[[#This Row],[BR]],IF(Table_Styles[[#This Row],[BR Default]]&lt;&gt;"",Table_Styles[[#This Row],[BR Default]],""))</f>
        <v/>
      </c>
      <c r="BC135" s="56"/>
      <c r="BD135" s="56"/>
      <c r="BE135" s="56" t="str">
        <f>IF(Table_Styles[[#This Row],[BB]]&lt;&gt;"",Table_Styles[[#This Row],[BB]],IF(Table_Styles[[#This Row],[BB Default]]&lt;&gt;"",Table_Styles[[#This Row],[BB Default]],""))</f>
        <v/>
      </c>
      <c r="BF135" s="56"/>
      <c r="BG135" s="56"/>
      <c r="BH135" s="56" t="str">
        <f>IF(Table_Styles[[#This Row],[BL]]&lt;&gt;"",Table_Styles[[#This Row],[BL]],IF(Table_Styles[[#This Row],[BL Default]]&lt;&gt;"",Table_Styles[[#This Row],[BL Default]],""))</f>
        <v/>
      </c>
      <c r="BI135" s="56"/>
      <c r="BJ135" s="64"/>
      <c r="BK135" s="56" t="str">
        <f>IF(Table_Styles[[#This Row],[Width]]&lt;&gt;"",Table_Styles[[#This Row],[Width]],IF(Table_Styles[[#This Row],[Width Default]]&lt;&gt;"",Table_Styles[[#This Row],[Width Default]],""))</f>
        <v/>
      </c>
      <c r="BL135" s="56"/>
      <c r="BM135" s="56"/>
      <c r="BN135" s="56" t="str">
        <f>IF(Table_Styles[[#This Row],[Height]]&lt;&gt;"",Table_Styles[[#This Row],[Height]],IF(Table_Styles[[#This Row],[Height Default]]&lt;&gt;"",Table_Styles[[#This Row],[Height Default]],""))</f>
        <v/>
      </c>
      <c r="BO135" s="56"/>
      <c r="BP135" s="56"/>
      <c r="BQ135" s="56" t="str">
        <f>IF(Table_Styles[[#This Row],[Top]]&lt;&gt;"",Table_Styles[[#This Row],[Top]],IF(Table_Styles[[#This Row],[Top Default]]&lt;&gt;"",Table_Styles[[#This Row],[Top Default]],""))</f>
        <v/>
      </c>
      <c r="BR135" s="56"/>
      <c r="BS135" s="56"/>
      <c r="BT135" s="56" t="str">
        <f>IF(Table_Styles[[#This Row],[Right]]&lt;&gt;"",Table_Styles[[#This Row],[Right]],IF(Table_Styles[[#This Row],[Right Default]]&lt;&gt;"",Table_Styles[[#This Row],[Right Default]],""))</f>
        <v/>
      </c>
      <c r="BU135" s="56"/>
      <c r="BV135" s="56"/>
      <c r="BW135" s="56" t="str">
        <f>IF(Table_Styles[[#This Row],[Bottom]]&lt;&gt;"",Table_Styles[[#This Row],[Bottom]],IF(Table_Styles[[#This Row],[Bottom Default]]&lt;&gt;"",Table_Styles[[#This Row],[Bottom Default]],""))</f>
        <v/>
      </c>
      <c r="BX135" s="56"/>
      <c r="BY135" s="56"/>
      <c r="BZ135" s="56" t="str">
        <f>IF(Table_Styles[[#This Row],[Left]]&lt;&gt;"",Table_Styles[[#This Row],[Left]],IF(Table_Styles[[#This Row],[Left Default]]&lt;&gt;"",Table_Styles[[#This Row],[Left Default]],""))</f>
        <v/>
      </c>
      <c r="CA135" s="56"/>
      <c r="CB135" s="56" t="str">
        <f>IF(AND(Table_Styles[[#This Row],[Selector]]&lt;&gt;"",Table_Styles[[#This Row],[Font Family Used]]&lt;&gt;"",Table_Styles[[#This Row],[Font Weight Used]]&lt;&gt;""),Table_Styles[[#This Row],[Font Family Used]]&amp;" "&amp;Table_Styles[[#This Row],[Font Weight Used]],"")</f>
        <v/>
      </c>
      <c r="CC135" s="56" t="str">
        <f ca="1">IF(AND(Table_Styles[[#This Row],[Selector]],COUNTIF(OFFSET(CC:CC,0,0,ROW()-1,1),"="&amp;Table_Styles[[#This Row],[Font]])=0),Table_Styles[[#This Row],[Font]],"")</f>
        <v/>
      </c>
      <c r="CD135" s="56" t="str">
        <f ca="1">IF(Table_Styles[[#This Row],[Unique Font]]&lt;&gt;"",
"{""fontFamily"":"""&amp;Table_Styles[[#This Row],[Font Family Used]]&amp;""",""fontWeight"":"&amp;Table_Styles[[#This Row],[Font Weight Used]]&amp;"}","")</f>
        <v/>
      </c>
      <c r="CE135" s="5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5" s="56" t="str">
        <f>IF(AND(Table_Styles[[#This Row],[Selector]]&lt;&gt;"", Table_Styles[[#This Row],[Config Properties]]&lt;&gt;""),
Table_Styles[[#This Row],[Selector]]&amp;" { "&amp;Table_Styles[[#This Row],[Config Properties]]&amp;" }","")</f>
        <v/>
      </c>
      <c r="CG135" s="56" t="str">
        <f xml:space="preserve">
SUBSTITUTE(SUBSTITUTE(SUBSTITUTE(SUBSTITUTE(SUBSTITUTE(SUBSTITUTE(SUBSTITUTE(SUBSTITUTE(Table_Styles[[#This Row],[Config]],
" {","{"),
"{ ","{"),
" }","}"),
"} ","}"),
" ,",","),
", ",","),
" :",":"),
": ",":")</f>
        <v/>
      </c>
    </row>
    <row r="136" spans="2:85" ht="21" customHeight="1">
      <c r="B136" s="90" t="s">
        <v>877</v>
      </c>
      <c r="C136" s="90" t="s">
        <v>683</v>
      </c>
      <c r="D136" s="7"/>
      <c r="E136" s="7"/>
      <c r="F136" s="7" t="str">
        <f>IF(Table_Styles[[#This Row],[Font Family]]&lt;&gt;"",Table_Styles[[#This Row],[Font Family]],IF(Table_Styles[[#This Row],[Font Family Default]]&lt;&gt;"",Table_Styles[[#This Row],[Font Family Default]],""))</f>
        <v/>
      </c>
      <c r="G136" s="7"/>
      <c r="H136" s="7"/>
      <c r="I136" s="7" t="str">
        <f>IF(Table_Styles[[#This Row],[Font Size]]&lt;&gt;"",Table_Styles[[#This Row],[Font Size]],IF(Table_Styles[[#This Row],[Font Size Default]]&lt;&gt;"",Table_Styles[[#This Row],[Font Size Default]],""))</f>
        <v/>
      </c>
      <c r="J136" s="7"/>
      <c r="K136" s="7"/>
      <c r="L136" s="7" t="str">
        <f>IF(Table_Styles[[#This Row],[Font Weight]]&lt;&gt;"",Table_Styles[[#This Row],[Font Weight]],IF(Table_Styles[[#This Row],[Font Weight Default]]&lt;&gt;"",Table_Styles[[#This Row],[Font Weight Default]],""))</f>
        <v/>
      </c>
      <c r="M136" s="7"/>
      <c r="N136" s="7"/>
      <c r="O136" s="7" t="str">
        <f>IF(Table_Styles[[#This Row],[Colour]]&lt;&gt;"",Table_Styles[[#This Row],[Colour]],IF(Table_Styles[[#This Row],[Colour Default]]&lt;&gt;"",Table_Styles[[#This Row],[Colour Default]],""))</f>
        <v/>
      </c>
      <c r="P136" s="7"/>
      <c r="Q136" s="7"/>
      <c r="R136" s="7" t="str">
        <f>IF(Table_Styles[[#This Row],[Background]]&lt;&gt;"",Table_Styles[[#This Row],[Background]],IF(Table_Styles[[#This Row],[Background Default]]&lt;&gt;"",Table_Styles[[#This Row],[Background Default]],""))</f>
        <v/>
      </c>
      <c r="S136" s="7"/>
      <c r="T136" s="7"/>
      <c r="U136" s="7" t="str">
        <f>IF(Table_Styles[[#This Row],[Border]]&lt;&gt;"",Table_Styles[[#This Row],[Border]],IF(Table_Styles[[#This Row],[Border Default]]&lt;&gt;"",Table_Styles[[#This Row],[Border Default]],""))</f>
        <v/>
      </c>
      <c r="V136" s="7"/>
      <c r="W136" s="7"/>
      <c r="X136" s="7" t="str">
        <f>IF(Table_Styles[[#This Row],[Border Radius]]&lt;&gt;"",Table_Styles[[#This Row],[Border Radius]],IF(Table_Styles[[#This Row],[Border Radius Default]]&lt;&gt;"",Table_Styles[[#This Row],[Border Radius Default]],""))</f>
        <v/>
      </c>
      <c r="Y136" s="8"/>
      <c r="Z136" s="7"/>
      <c r="AA136" s="7" t="str">
        <f>IF(Table_Styles[[#This Row],[MT]]&lt;&gt;"",Table_Styles[[#This Row],[MT]],IF(Table_Styles[[#This Row],[MT Default]]&lt;&gt;"",Table_Styles[[#This Row],[MT Default]],""))</f>
        <v/>
      </c>
      <c r="AB136" s="7"/>
      <c r="AC136" s="7"/>
      <c r="AD136" s="7" t="str">
        <f>IF(Table_Styles[[#This Row],[MR]]&lt;&gt;"",Table_Styles[[#This Row],[MR]],IF(Table_Styles[[#This Row],[MR Default]]&lt;&gt;"",Table_Styles[[#This Row],[MR Default]],""))</f>
        <v/>
      </c>
      <c r="AE136" s="7"/>
      <c r="AF136" s="7"/>
      <c r="AG136" s="7" t="str">
        <f>IF(Table_Styles[[#This Row],[MB]]&lt;&gt;"",Table_Styles[[#This Row],[MB]],IF(Table_Styles[[#This Row],[MB Default]]&lt;&gt;"",Table_Styles[[#This Row],[MB Default]],""))</f>
        <v/>
      </c>
      <c r="AH136" s="7"/>
      <c r="AI136" s="7"/>
      <c r="AJ136" s="7" t="str">
        <f>IF(Table_Styles[[#This Row],[ML]]&lt;&gt;"",Table_Styles[[#This Row],[ML]],IF(Table_Styles[[#This Row],[ML Default]]&lt;&gt;"",Table_Styles[[#This Row],[ML Default]],""))</f>
        <v/>
      </c>
      <c r="AK136" s="7"/>
      <c r="AL136" s="7"/>
      <c r="AM136" s="7" t="str">
        <f>IF(Table_Styles[[#This Row],[PT]]&lt;&gt;"",Table_Styles[[#This Row],[PT]],IF(Table_Styles[[#This Row],[PT Default]]&lt;&gt;"",Table_Styles[[#This Row],[PT Default]],""))</f>
        <v/>
      </c>
      <c r="AN136" s="7"/>
      <c r="AO136" s="7"/>
      <c r="AP136" s="7" t="str">
        <f>IF(Table_Styles[[#This Row],[PR]]&lt;&gt;"",Table_Styles[[#This Row],[PR]],IF(Table_Styles[[#This Row],[PR Default]]&lt;&gt;"",Table_Styles[[#This Row],[PR Default]],""))</f>
        <v/>
      </c>
      <c r="AQ136" s="7"/>
      <c r="AR136" s="7"/>
      <c r="AS136" s="7" t="str">
        <f>IF(Table_Styles[[#This Row],[PB]]&lt;&gt;"",Table_Styles[[#This Row],[PB]],IF(Table_Styles[[#This Row],[PB Default]]&lt;&gt;"",Table_Styles[[#This Row],[PB Default]],""))</f>
        <v/>
      </c>
      <c r="AT136" s="7"/>
      <c r="AU136" s="7"/>
      <c r="AV136" s="7" t="str">
        <f>IF(Table_Styles[[#This Row],[PL]]&lt;&gt;"",Table_Styles[[#This Row],[PL]],IF(Table_Styles[[#This Row],[PL Default]]&lt;&gt;"",Table_Styles[[#This Row],[PL Default]],""))</f>
        <v/>
      </c>
      <c r="AW136" s="7"/>
      <c r="AX136" s="7"/>
      <c r="AY136" s="7" t="str">
        <f>IF(Table_Styles[[#This Row],[BT]]&lt;&gt;"",Table_Styles[[#This Row],[BT]],IF(Table_Styles[[#This Row],[BT Default]]&lt;&gt;"",Table_Styles[[#This Row],[BT Default]],""))</f>
        <v/>
      </c>
      <c r="AZ136" s="7"/>
      <c r="BA136" s="7"/>
      <c r="BB136" s="7" t="str">
        <f>IF(Table_Styles[[#This Row],[BR]]&lt;&gt;"",Table_Styles[[#This Row],[BR]],IF(Table_Styles[[#This Row],[BR Default]]&lt;&gt;"",Table_Styles[[#This Row],[BR Default]],""))</f>
        <v/>
      </c>
      <c r="BC136" s="7"/>
      <c r="BD136" s="7"/>
      <c r="BE136" s="7" t="str">
        <f>IF(Table_Styles[[#This Row],[BB]]&lt;&gt;"",Table_Styles[[#This Row],[BB]],IF(Table_Styles[[#This Row],[BB Default]]&lt;&gt;"",Table_Styles[[#This Row],[BB Default]],""))</f>
        <v/>
      </c>
      <c r="BF136" s="7"/>
      <c r="BG136" s="7"/>
      <c r="BH136" s="7" t="str">
        <f>IF(Table_Styles[[#This Row],[BL]]&lt;&gt;"",Table_Styles[[#This Row],[BL]],IF(Table_Styles[[#This Row],[BL Default]]&lt;&gt;"",Table_Styles[[#This Row],[BL Default]],""))</f>
        <v/>
      </c>
      <c r="BI136" s="7"/>
      <c r="BJ136" s="7"/>
      <c r="BK136" s="7" t="str">
        <f>IF(Table_Styles[[#This Row],[Width]]&lt;&gt;"",Table_Styles[[#This Row],[Width]],IF(Table_Styles[[#This Row],[Width Default]]&lt;&gt;"",Table_Styles[[#This Row],[Width Default]],""))</f>
        <v/>
      </c>
      <c r="BL136" s="7"/>
      <c r="BM136" s="7"/>
      <c r="BN136" s="7" t="str">
        <f>IF(Table_Styles[[#This Row],[Height]]&lt;&gt;"",Table_Styles[[#This Row],[Height]],IF(Table_Styles[[#This Row],[Height Default]]&lt;&gt;"",Table_Styles[[#This Row],[Height Default]],""))</f>
        <v/>
      </c>
      <c r="BO136" s="7"/>
      <c r="BP136" s="7"/>
      <c r="BQ136" s="7" t="str">
        <f>IF(Table_Styles[[#This Row],[Top]]&lt;&gt;"",Table_Styles[[#This Row],[Top]],IF(Table_Styles[[#This Row],[Top Default]]&lt;&gt;"",Table_Styles[[#This Row],[Top Default]],""))</f>
        <v/>
      </c>
      <c r="BR136" s="7"/>
      <c r="BS136" s="7"/>
      <c r="BT136" s="7" t="str">
        <f>IF(Table_Styles[[#This Row],[Right]]&lt;&gt;"",Table_Styles[[#This Row],[Right]],IF(Table_Styles[[#This Row],[Right Default]]&lt;&gt;"",Table_Styles[[#This Row],[Right Default]],""))</f>
        <v/>
      </c>
      <c r="BU136" s="7"/>
      <c r="BV136" s="7"/>
      <c r="BW136" s="7" t="str">
        <f>IF(Table_Styles[[#This Row],[Bottom]]&lt;&gt;"",Table_Styles[[#This Row],[Bottom]],IF(Table_Styles[[#This Row],[Bottom Default]]&lt;&gt;"",Table_Styles[[#This Row],[Bottom Default]],""))</f>
        <v/>
      </c>
      <c r="BX136" s="7"/>
      <c r="BY136" s="7"/>
      <c r="BZ136" s="7" t="str">
        <f>IF(Table_Styles[[#This Row],[Left]]&lt;&gt;"",Table_Styles[[#This Row],[Left]],IF(Table_Styles[[#This Row],[Left Default]]&lt;&gt;"",Table_Styles[[#This Row],[Left Default]],""))</f>
        <v/>
      </c>
      <c r="CA136" s="7"/>
      <c r="CB136" t="str">
        <f>IF(AND(Table_Styles[[#This Row],[Selector]]&lt;&gt;"",Table_Styles[[#This Row],[Font Family Used]]&lt;&gt;"",Table_Styles[[#This Row],[Font Weight Used]]&lt;&gt;""),Table_Styles[[#This Row],[Font Family Used]]&amp;" "&amp;Table_Styles[[#This Row],[Font Weight Used]],"")</f>
        <v/>
      </c>
      <c r="CC136" t="str">
        <f ca="1">IF(AND(Table_Styles[[#This Row],[Selector]],COUNTIF(OFFSET(CC:CC,0,0,ROW()-1,1),"="&amp;Table_Styles[[#This Row],[Font]])=0),Table_Styles[[#This Row],[Font]],"")</f>
        <v/>
      </c>
      <c r="CD136" t="str">
        <f ca="1">IF(Table_Styles[[#This Row],[Unique Font]]&lt;&gt;"",
"{""fontFamily"":"""&amp;Table_Styles[[#This Row],[Font Family Used]]&amp;""",""fontWeight"":"&amp;Table_Styles[[#This Row],[Font Weight Used]]&amp;"}","")</f>
        <v/>
      </c>
      <c r="CE13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6" t="str">
        <f>IF(AND(Table_Styles[[#This Row],[Selector]]&lt;&gt;"", Table_Styles[[#This Row],[Config Properties]]&lt;&gt;""),
Table_Styles[[#This Row],[Selector]]&amp;" { "&amp;Table_Styles[[#This Row],[Config Properties]]&amp;" }","")</f>
        <v/>
      </c>
      <c r="CG136" t="str">
        <f xml:space="preserve">
SUBSTITUTE(SUBSTITUTE(SUBSTITUTE(SUBSTITUTE(SUBSTITUTE(SUBSTITUTE(SUBSTITUTE(SUBSTITUTE(Table_Styles[[#This Row],[Config]],
" {","{"),
"{ ","{"),
" }","}"),
"} ","}"),
" ,",","),
", ",","),
" :",":"),
": ",":")</f>
        <v/>
      </c>
    </row>
    <row r="137" spans="2:85" ht="21" customHeight="1">
      <c r="B137" s="91" t="s">
        <v>820</v>
      </c>
      <c r="C137" s="90" t="s">
        <v>897</v>
      </c>
      <c r="D137" s="36"/>
      <c r="E137" s="36"/>
      <c r="F137" s="16" t="str">
        <f>IF(Table_Styles[[#This Row],[Font Family]]&lt;&gt;"",Table_Styles[[#This Row],[Font Family]],IF(Table_Styles[[#This Row],[Font Family Default]]&lt;&gt;"",Table_Styles[[#This Row],[Font Family Default]],""))</f>
        <v/>
      </c>
      <c r="G137" s="36"/>
      <c r="H137" s="36"/>
      <c r="I137" s="16" t="str">
        <f>IF(Table_Styles[[#This Row],[Font Size]]&lt;&gt;"",Table_Styles[[#This Row],[Font Size]],IF(Table_Styles[[#This Row],[Font Size Default]]&lt;&gt;"",Table_Styles[[#This Row],[Font Size Default]],""))</f>
        <v/>
      </c>
      <c r="J137" s="36"/>
      <c r="K137" s="36"/>
      <c r="L137" s="16" t="str">
        <f>IF(Table_Styles[[#This Row],[Font Weight]]&lt;&gt;"",Table_Styles[[#This Row],[Font Weight]],IF(Table_Styles[[#This Row],[Font Weight Default]]&lt;&gt;"",Table_Styles[[#This Row],[Font Weight Default]],""))</f>
        <v/>
      </c>
      <c r="M137" s="36"/>
      <c r="N137" s="36"/>
      <c r="O137" s="16" t="str">
        <f>IF(Table_Styles[[#This Row],[Colour]]&lt;&gt;"",Table_Styles[[#This Row],[Colour]],IF(Table_Styles[[#This Row],[Colour Default]]&lt;&gt;"",Table_Styles[[#This Row],[Colour Default]],""))</f>
        <v/>
      </c>
      <c r="P137" s="36"/>
      <c r="Q137" s="36"/>
      <c r="R137" s="16" t="str">
        <f>IF(Table_Styles[[#This Row],[Background]]&lt;&gt;"",Table_Styles[[#This Row],[Background]],IF(Table_Styles[[#This Row],[Background Default]]&lt;&gt;"",Table_Styles[[#This Row],[Background Default]],""))</f>
        <v/>
      </c>
      <c r="S137" s="36"/>
      <c r="T137" s="36"/>
      <c r="U137" s="16" t="str">
        <f>IF(Table_Styles[[#This Row],[Border]]&lt;&gt;"",Table_Styles[[#This Row],[Border]],IF(Table_Styles[[#This Row],[Border Default]]&lt;&gt;"",Table_Styles[[#This Row],[Border Default]],""))</f>
        <v/>
      </c>
      <c r="V137" s="36"/>
      <c r="W137" s="36"/>
      <c r="X137" s="16" t="str">
        <f>IF(Table_Styles[[#This Row],[Border Radius]]&lt;&gt;"",Table_Styles[[#This Row],[Border Radius]],IF(Table_Styles[[#This Row],[Border Radius Default]]&lt;&gt;"",Table_Styles[[#This Row],[Border Radius Default]],""))</f>
        <v/>
      </c>
      <c r="Y137" s="36"/>
      <c r="Z137" s="36"/>
      <c r="AA137" s="16" t="str">
        <f>IF(Table_Styles[[#This Row],[MT]]&lt;&gt;"",Table_Styles[[#This Row],[MT]],IF(Table_Styles[[#This Row],[MT Default]]&lt;&gt;"",Table_Styles[[#This Row],[MT Default]],""))</f>
        <v/>
      </c>
      <c r="AB137" s="36"/>
      <c r="AC137" s="36"/>
      <c r="AD137" s="16" t="str">
        <f>IF(Table_Styles[[#This Row],[MR]]&lt;&gt;"",Table_Styles[[#This Row],[MR]],IF(Table_Styles[[#This Row],[MR Default]]&lt;&gt;"",Table_Styles[[#This Row],[MR Default]],""))</f>
        <v/>
      </c>
      <c r="AE137" s="36"/>
      <c r="AF137" s="36"/>
      <c r="AG137" s="16" t="str">
        <f>IF(Table_Styles[[#This Row],[MB]]&lt;&gt;"",Table_Styles[[#This Row],[MB]],IF(Table_Styles[[#This Row],[MB Default]]&lt;&gt;"",Table_Styles[[#This Row],[MB Default]],""))</f>
        <v/>
      </c>
      <c r="AH137" s="36"/>
      <c r="AI137" s="36"/>
      <c r="AJ137" s="16" t="str">
        <f>IF(Table_Styles[[#This Row],[ML]]&lt;&gt;"",Table_Styles[[#This Row],[ML]],IF(Table_Styles[[#This Row],[ML Default]]&lt;&gt;"",Table_Styles[[#This Row],[ML Default]],""))</f>
        <v/>
      </c>
      <c r="AK137" s="36"/>
      <c r="AL137" s="36"/>
      <c r="AM137" s="16" t="str">
        <f>IF(Table_Styles[[#This Row],[PT]]&lt;&gt;"",Table_Styles[[#This Row],[PT]],IF(Table_Styles[[#This Row],[PT Default]]&lt;&gt;"",Table_Styles[[#This Row],[PT Default]],""))</f>
        <v/>
      </c>
      <c r="AN137" s="36"/>
      <c r="AO137" s="36"/>
      <c r="AP137" s="16" t="str">
        <f>IF(Table_Styles[[#This Row],[PR]]&lt;&gt;"",Table_Styles[[#This Row],[PR]],IF(Table_Styles[[#This Row],[PR Default]]&lt;&gt;"",Table_Styles[[#This Row],[PR Default]],""))</f>
        <v/>
      </c>
      <c r="AQ137" s="36"/>
      <c r="AR137" s="36"/>
      <c r="AS137" s="16" t="str">
        <f>IF(Table_Styles[[#This Row],[PB]]&lt;&gt;"",Table_Styles[[#This Row],[PB]],IF(Table_Styles[[#This Row],[PB Default]]&lt;&gt;"",Table_Styles[[#This Row],[PB Default]],""))</f>
        <v/>
      </c>
      <c r="AT137" s="36"/>
      <c r="AU137" s="36"/>
      <c r="AV137" s="16" t="str">
        <f>IF(Table_Styles[[#This Row],[PL]]&lt;&gt;"",Table_Styles[[#This Row],[PL]],IF(Table_Styles[[#This Row],[PL Default]]&lt;&gt;"",Table_Styles[[#This Row],[PL Default]],""))</f>
        <v/>
      </c>
      <c r="AW137" s="36"/>
      <c r="AX137" s="36"/>
      <c r="AY137" s="16" t="str">
        <f>IF(Table_Styles[[#This Row],[BT]]&lt;&gt;"",Table_Styles[[#This Row],[BT]],IF(Table_Styles[[#This Row],[BT Default]]&lt;&gt;"",Table_Styles[[#This Row],[BT Default]],""))</f>
        <v/>
      </c>
      <c r="AZ137" s="36"/>
      <c r="BA137" s="36"/>
      <c r="BB137" s="16" t="str">
        <f>IF(Table_Styles[[#This Row],[BR]]&lt;&gt;"",Table_Styles[[#This Row],[BR]],IF(Table_Styles[[#This Row],[BR Default]]&lt;&gt;"",Table_Styles[[#This Row],[BR Default]],""))</f>
        <v/>
      </c>
      <c r="BC137" s="36"/>
      <c r="BD137" s="36"/>
      <c r="BE137" s="16" t="str">
        <f>IF(Table_Styles[[#This Row],[BB]]&lt;&gt;"",Table_Styles[[#This Row],[BB]],IF(Table_Styles[[#This Row],[BB Default]]&lt;&gt;"",Table_Styles[[#This Row],[BB Default]],""))</f>
        <v/>
      </c>
      <c r="BF137" s="36"/>
      <c r="BG137" s="36"/>
      <c r="BH137" s="16" t="str">
        <f>IF(Table_Styles[[#This Row],[BL]]&lt;&gt;"",Table_Styles[[#This Row],[BL]],IF(Table_Styles[[#This Row],[BL Default]]&lt;&gt;"",Table_Styles[[#This Row],[BL Default]],""))</f>
        <v/>
      </c>
      <c r="BI137" s="36"/>
      <c r="BJ137" s="36"/>
      <c r="BK137" s="16" t="str">
        <f>IF(Table_Styles[[#This Row],[Width]]&lt;&gt;"",Table_Styles[[#This Row],[Width]],IF(Table_Styles[[#This Row],[Width Default]]&lt;&gt;"",Table_Styles[[#This Row],[Width Default]],""))</f>
        <v/>
      </c>
      <c r="BL137" s="36"/>
      <c r="BM137" s="36"/>
      <c r="BN137" s="16" t="str">
        <f>IF(Table_Styles[[#This Row],[Height]]&lt;&gt;"",Table_Styles[[#This Row],[Height]],IF(Table_Styles[[#This Row],[Height Default]]&lt;&gt;"",Table_Styles[[#This Row],[Height Default]],""))</f>
        <v/>
      </c>
      <c r="BO137" s="16"/>
      <c r="BP137" s="16"/>
      <c r="BQ137" s="16" t="str">
        <f>IF(Table_Styles[[#This Row],[Top]]&lt;&gt;"",Table_Styles[[#This Row],[Top]],IF(Table_Styles[[#This Row],[Top Default]]&lt;&gt;"",Table_Styles[[#This Row],[Top Default]],""))</f>
        <v/>
      </c>
      <c r="BR137" s="16"/>
      <c r="BS137" s="16"/>
      <c r="BT137" s="16" t="str">
        <f>IF(Table_Styles[[#This Row],[Right]]&lt;&gt;"",Table_Styles[[#This Row],[Right]],IF(Table_Styles[[#This Row],[Right Default]]&lt;&gt;"",Table_Styles[[#This Row],[Right Default]],""))</f>
        <v/>
      </c>
      <c r="BU137" s="16"/>
      <c r="BV137" s="16"/>
      <c r="BW137" s="16" t="str">
        <f>IF(Table_Styles[[#This Row],[Bottom]]&lt;&gt;"",Table_Styles[[#This Row],[Bottom]],IF(Table_Styles[[#This Row],[Bottom Default]]&lt;&gt;"",Table_Styles[[#This Row],[Bottom Default]],""))</f>
        <v/>
      </c>
      <c r="BX137" s="16"/>
      <c r="BY137" s="16"/>
      <c r="BZ137" s="16" t="str">
        <f>IF(Table_Styles[[#This Row],[Left]]&lt;&gt;"",Table_Styles[[#This Row],[Left]],IF(Table_Styles[[#This Row],[Left Default]]&lt;&gt;"",Table_Styles[[#This Row],[Left Default]],""))</f>
        <v/>
      </c>
      <c r="CA137" s="36"/>
      <c r="CB137" s="18" t="str">
        <f>IF(AND(Table_Styles[[#This Row],[Selector]]&lt;&gt;"",Table_Styles[[#This Row],[Font Family Used]]&lt;&gt;"",Table_Styles[[#This Row],[Font Weight Used]]&lt;&gt;""),Table_Styles[[#This Row],[Font Family Used]]&amp;" "&amp;Table_Styles[[#This Row],[Font Weight Used]],"")</f>
        <v/>
      </c>
      <c r="CC137" s="18" t="str">
        <f ca="1">IF(AND(Table_Styles[[#This Row],[Selector]],COUNTIF(OFFSET(CC:CC,0,0,ROW()-1,1),"="&amp;Table_Styles[[#This Row],[Font]])=0),Table_Styles[[#This Row],[Font]],"")</f>
        <v/>
      </c>
      <c r="CD137" s="18" t="str">
        <f ca="1">IF(Table_Styles[[#This Row],[Unique Font]]&lt;&gt;"",
"{""fontFamily"":"""&amp;Table_Styles[[#This Row],[Font Family Used]]&amp;""",""fontWeight"":"&amp;Table_Styles[[#This Row],[Font Weight Used]]&amp;"}","")</f>
        <v/>
      </c>
      <c r="CE137"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7" s="18" t="str">
        <f>IF(AND(Table_Styles[[#This Row],[Selector]]&lt;&gt;"", Table_Styles[[#This Row],[Config Properties]]&lt;&gt;""),
Table_Styles[[#This Row],[Selector]]&amp;" { "&amp;Table_Styles[[#This Row],[Config Properties]]&amp;" }","")</f>
        <v/>
      </c>
      <c r="CG137" s="18" t="str">
        <f xml:space="preserve">
SUBSTITUTE(SUBSTITUTE(SUBSTITUTE(SUBSTITUTE(SUBSTITUTE(SUBSTITUTE(SUBSTITUTE(SUBSTITUTE(Table_Styles[[#This Row],[Config]],
" {","{"),
"{ ","{"),
" }","}"),
"} ","}"),
" ,",","),
", ",","),
" :",":"),
": ",":")</f>
        <v/>
      </c>
    </row>
    <row r="138" spans="2:85" ht="21" customHeight="1">
      <c r="B138" s="91" t="s">
        <v>822</v>
      </c>
      <c r="C138" s="18" t="s">
        <v>898</v>
      </c>
      <c r="D138" s="16"/>
      <c r="E138" s="16"/>
      <c r="F138" s="16" t="str">
        <f>IF(Table_Styles[[#This Row],[Font Family]]&lt;&gt;"",Table_Styles[[#This Row],[Font Family]],IF(Table_Styles[[#This Row],[Font Family Default]]&lt;&gt;"",Table_Styles[[#This Row],[Font Family Default]],""))</f>
        <v/>
      </c>
      <c r="G138" s="16"/>
      <c r="H138" s="16"/>
      <c r="I138" s="16" t="str">
        <f>IF(Table_Styles[[#This Row],[Font Size]]&lt;&gt;"",Table_Styles[[#This Row],[Font Size]],IF(Table_Styles[[#This Row],[Font Size Default]]&lt;&gt;"",Table_Styles[[#This Row],[Font Size Default]],""))</f>
        <v/>
      </c>
      <c r="J138" s="16"/>
      <c r="K138" s="16"/>
      <c r="L138" s="16" t="str">
        <f>IF(Table_Styles[[#This Row],[Font Weight]]&lt;&gt;"",Table_Styles[[#This Row],[Font Weight]],IF(Table_Styles[[#This Row],[Font Weight Default]]&lt;&gt;"",Table_Styles[[#This Row],[Font Weight Default]],""))</f>
        <v/>
      </c>
      <c r="M138" s="16"/>
      <c r="N138" s="16"/>
      <c r="O138" s="16" t="str">
        <f>IF(Table_Styles[[#This Row],[Colour]]&lt;&gt;"",Table_Styles[[#This Row],[Colour]],IF(Table_Styles[[#This Row],[Colour Default]]&lt;&gt;"",Table_Styles[[#This Row],[Colour Default]],""))</f>
        <v/>
      </c>
      <c r="P138" s="16"/>
      <c r="Q138" s="16"/>
      <c r="R138" s="16" t="str">
        <f>IF(Table_Styles[[#This Row],[Background]]&lt;&gt;"",Table_Styles[[#This Row],[Background]],IF(Table_Styles[[#This Row],[Background Default]]&lt;&gt;"",Table_Styles[[#This Row],[Background Default]],""))</f>
        <v/>
      </c>
      <c r="S138" s="16"/>
      <c r="T138" s="16"/>
      <c r="U138" s="16" t="str">
        <f>IF(Table_Styles[[#This Row],[Border]]&lt;&gt;"",Table_Styles[[#This Row],[Border]],IF(Table_Styles[[#This Row],[Border Default]]&lt;&gt;"",Table_Styles[[#This Row],[Border Default]],""))</f>
        <v/>
      </c>
      <c r="V138" s="16"/>
      <c r="W138" s="16"/>
      <c r="X138" s="16" t="str">
        <f>IF(Table_Styles[[#This Row],[Border Radius]]&lt;&gt;"",Table_Styles[[#This Row],[Border Radius]],IF(Table_Styles[[#This Row],[Border Radius Default]]&lt;&gt;"",Table_Styles[[#This Row],[Border Radius Default]],""))</f>
        <v/>
      </c>
      <c r="Y138" s="16"/>
      <c r="Z138" s="16"/>
      <c r="AA138" s="16" t="str">
        <f>IF(Table_Styles[[#This Row],[MT]]&lt;&gt;"",Table_Styles[[#This Row],[MT]],IF(Table_Styles[[#This Row],[MT Default]]&lt;&gt;"",Table_Styles[[#This Row],[MT Default]],""))</f>
        <v/>
      </c>
      <c r="AB138" s="16"/>
      <c r="AC138" s="16" t="s">
        <v>664</v>
      </c>
      <c r="AD138" s="16" t="str">
        <f>IF(Table_Styles[[#This Row],[MR]]&lt;&gt;"",Table_Styles[[#This Row],[MR]],IF(Table_Styles[[#This Row],[MR Default]]&lt;&gt;"",Table_Styles[[#This Row],[MR Default]],""))</f>
        <v>15px</v>
      </c>
      <c r="AE138" s="16"/>
      <c r="AF138" s="16" t="s">
        <v>664</v>
      </c>
      <c r="AG138" s="16" t="str">
        <f>IF(Table_Styles[[#This Row],[MB]]&lt;&gt;"",Table_Styles[[#This Row],[MB]],IF(Table_Styles[[#This Row],[MB Default]]&lt;&gt;"",Table_Styles[[#This Row],[MB Default]],""))</f>
        <v>15px</v>
      </c>
      <c r="AH138" s="16"/>
      <c r="AI138" s="16"/>
      <c r="AJ138" s="16" t="str">
        <f>IF(Table_Styles[[#This Row],[ML]]&lt;&gt;"",Table_Styles[[#This Row],[ML]],IF(Table_Styles[[#This Row],[ML Default]]&lt;&gt;"",Table_Styles[[#This Row],[ML Default]],""))</f>
        <v/>
      </c>
      <c r="AK138" s="16"/>
      <c r="AL138" s="94"/>
      <c r="AM138" s="16" t="str">
        <f>IF(Table_Styles[[#This Row],[PT]]&lt;&gt;"",Table_Styles[[#This Row],[PT]],IF(Table_Styles[[#This Row],[PT Default]]&lt;&gt;"",Table_Styles[[#This Row],[PT Default]],""))</f>
        <v/>
      </c>
      <c r="AN138" s="16"/>
      <c r="AO138" s="94"/>
      <c r="AP138" s="16" t="str">
        <f>IF(Table_Styles[[#This Row],[PR]]&lt;&gt;"",Table_Styles[[#This Row],[PR]],IF(Table_Styles[[#This Row],[PR Default]]&lt;&gt;"",Table_Styles[[#This Row],[PR Default]],""))</f>
        <v/>
      </c>
      <c r="AQ138" s="16"/>
      <c r="AR138" s="94"/>
      <c r="AS138" s="16" t="str">
        <f>IF(Table_Styles[[#This Row],[PB]]&lt;&gt;"",Table_Styles[[#This Row],[PB]],IF(Table_Styles[[#This Row],[PB Default]]&lt;&gt;"",Table_Styles[[#This Row],[PB Default]],""))</f>
        <v/>
      </c>
      <c r="AT138" s="16"/>
      <c r="AU138" s="94"/>
      <c r="AV138" s="16" t="str">
        <f>IF(Table_Styles[[#This Row],[PL]]&lt;&gt;"",Table_Styles[[#This Row],[PL]],IF(Table_Styles[[#This Row],[PL Default]]&lt;&gt;"",Table_Styles[[#This Row],[PL Default]],""))</f>
        <v/>
      </c>
      <c r="AW138" s="16"/>
      <c r="AX138" s="16"/>
      <c r="AY138" s="16" t="str">
        <f>IF(Table_Styles[[#This Row],[BT]]&lt;&gt;"",Table_Styles[[#This Row],[BT]],IF(Table_Styles[[#This Row],[BT Default]]&lt;&gt;"",Table_Styles[[#This Row],[BT Default]],""))</f>
        <v/>
      </c>
      <c r="AZ138" s="16"/>
      <c r="BA138" s="16"/>
      <c r="BB138" s="16" t="str">
        <f>IF(Table_Styles[[#This Row],[BR]]&lt;&gt;"",Table_Styles[[#This Row],[BR]],IF(Table_Styles[[#This Row],[BR Default]]&lt;&gt;"",Table_Styles[[#This Row],[BR Default]],""))</f>
        <v/>
      </c>
      <c r="BC138" s="16"/>
      <c r="BD138" s="16"/>
      <c r="BE138" s="16" t="str">
        <f>IF(Table_Styles[[#This Row],[BB]]&lt;&gt;"",Table_Styles[[#This Row],[BB]],IF(Table_Styles[[#This Row],[BB Default]]&lt;&gt;"",Table_Styles[[#This Row],[BB Default]],""))</f>
        <v/>
      </c>
      <c r="BF138" s="16"/>
      <c r="BG138" s="16"/>
      <c r="BH138" s="16" t="str">
        <f>IF(Table_Styles[[#This Row],[BL]]&lt;&gt;"",Table_Styles[[#This Row],[BL]],IF(Table_Styles[[#This Row],[BL Default]]&lt;&gt;"",Table_Styles[[#This Row],[BL Default]],""))</f>
        <v/>
      </c>
      <c r="BI138" s="16"/>
      <c r="BJ138" s="36"/>
      <c r="BK138" s="16" t="str">
        <f>IF(Table_Styles[[#This Row],[Width]]&lt;&gt;"",Table_Styles[[#This Row],[Width]],IF(Table_Styles[[#This Row],[Width Default]]&lt;&gt;"",Table_Styles[[#This Row],[Width Default]],""))</f>
        <v/>
      </c>
      <c r="BL138" s="16"/>
      <c r="BM138" s="16"/>
      <c r="BN138" s="16" t="str">
        <f>IF(Table_Styles[[#This Row],[Height]]&lt;&gt;"",Table_Styles[[#This Row],[Height]],IF(Table_Styles[[#This Row],[Height Default]]&lt;&gt;"",Table_Styles[[#This Row],[Height Default]],""))</f>
        <v/>
      </c>
      <c r="BO138" s="16"/>
      <c r="BP138" s="16"/>
      <c r="BQ138" s="16" t="str">
        <f>IF(Table_Styles[[#This Row],[Top]]&lt;&gt;"",Table_Styles[[#This Row],[Top]],IF(Table_Styles[[#This Row],[Top Default]]&lt;&gt;"",Table_Styles[[#This Row],[Top Default]],""))</f>
        <v/>
      </c>
      <c r="BR138" s="16"/>
      <c r="BS138" s="16"/>
      <c r="BT138" s="16" t="str">
        <f>IF(Table_Styles[[#This Row],[Right]]&lt;&gt;"",Table_Styles[[#This Row],[Right]],IF(Table_Styles[[#This Row],[Right Default]]&lt;&gt;"",Table_Styles[[#This Row],[Right Default]],""))</f>
        <v/>
      </c>
      <c r="BU138" s="16"/>
      <c r="BV138" s="16"/>
      <c r="BW138" s="16" t="str">
        <f>IF(Table_Styles[[#This Row],[Bottom]]&lt;&gt;"",Table_Styles[[#This Row],[Bottom]],IF(Table_Styles[[#This Row],[Bottom Default]]&lt;&gt;"",Table_Styles[[#This Row],[Bottom Default]],""))</f>
        <v/>
      </c>
      <c r="BX138" s="16"/>
      <c r="BY138" s="16"/>
      <c r="BZ138" s="16" t="str">
        <f>IF(Table_Styles[[#This Row],[Left]]&lt;&gt;"",Table_Styles[[#This Row],[Left]],IF(Table_Styles[[#This Row],[Left Default]]&lt;&gt;"",Table_Styles[[#This Row],[Left Default]],""))</f>
        <v/>
      </c>
      <c r="CA138" s="16"/>
      <c r="CB138" s="18" t="str">
        <f>IF(AND(Table_Styles[[#This Row],[Selector]]&lt;&gt;"",Table_Styles[[#This Row],[Font Family Used]]&lt;&gt;"",Table_Styles[[#This Row],[Font Weight Used]]&lt;&gt;""),Table_Styles[[#This Row],[Font Family Used]]&amp;" "&amp;Table_Styles[[#This Row],[Font Weight Used]],"")</f>
        <v/>
      </c>
      <c r="CC138" s="18" t="str">
        <f ca="1">IF(AND(Table_Styles[[#This Row],[Selector]],COUNTIF(OFFSET(CC:CC,0,0,ROW()-1,1),"="&amp;Table_Styles[[#This Row],[Font]])=0),Table_Styles[[#This Row],[Font]],"")</f>
        <v/>
      </c>
      <c r="CD138" s="18" t="str">
        <f ca="1">IF(Table_Styles[[#This Row],[Unique Font]]&lt;&gt;"",
"{""fontFamily"":"""&amp;Table_Styles[[#This Row],[Font Family Used]]&amp;""",""fontWeight"":"&amp;Table_Styles[[#This Row],[Font Weight Used]]&amp;"}","")</f>
        <v/>
      </c>
      <c r="CE138"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margin-right: 15px;margin-bottom: 15px</v>
      </c>
      <c r="CF138" s="18" t="str">
        <f>IF(AND(Table_Styles[[#This Row],[Selector]]&lt;&gt;"", Table_Styles[[#This Row],[Config Properties]]&lt;&gt;""),
Table_Styles[[#This Row],[Selector]]&amp;" { "&amp;Table_Styles[[#This Row],[Config Properties]]&amp;" }","")</f>
        <v>nav#footer-actions .btn { margin-right: 15px;margin-bottom: 15px }</v>
      </c>
      <c r="CG138" s="18" t="str">
        <f xml:space="preserve">
SUBSTITUTE(SUBSTITUTE(SUBSTITUTE(SUBSTITUTE(SUBSTITUTE(SUBSTITUTE(SUBSTITUTE(SUBSTITUTE(Table_Styles[[#This Row],[Config]],
" {","{"),
"{ ","{"),
" }","}"),
"} ","}"),
" ,",","),
", ",","),
" :",":"),
": ",":")</f>
        <v>nav#footer-actions .btn{margin-right:15px;margin-bottom:15px}</v>
      </c>
    </row>
    <row r="139" spans="2:85" ht="21" customHeight="1">
      <c r="B139" s="91" t="s">
        <v>824</v>
      </c>
      <c r="C139" s="18" t="s">
        <v>899</v>
      </c>
      <c r="D139" s="16"/>
      <c r="E139" s="16"/>
      <c r="F139" s="16" t="str">
        <f>IF(Table_Styles[[#This Row],[Font Family]]&lt;&gt;"",Table_Styles[[#This Row],[Font Family]],IF(Table_Styles[[#This Row],[Font Family Default]]&lt;&gt;"",Table_Styles[[#This Row],[Font Family Default]],""))</f>
        <v/>
      </c>
      <c r="G139" s="16"/>
      <c r="H139" s="16"/>
      <c r="I139" s="16" t="str">
        <f>IF(Table_Styles[[#This Row],[Font Size]]&lt;&gt;"",Table_Styles[[#This Row],[Font Size]],IF(Table_Styles[[#This Row],[Font Size Default]]&lt;&gt;"",Table_Styles[[#This Row],[Font Size Default]],""))</f>
        <v/>
      </c>
      <c r="J139" s="16"/>
      <c r="K139" s="16"/>
      <c r="L139" s="16" t="str">
        <f>IF(Table_Styles[[#This Row],[Font Weight]]&lt;&gt;"",Table_Styles[[#This Row],[Font Weight]],IF(Table_Styles[[#This Row],[Font Weight Default]]&lt;&gt;"",Table_Styles[[#This Row],[Font Weight Default]],""))</f>
        <v/>
      </c>
      <c r="M139" s="16"/>
      <c r="N139" s="16"/>
      <c r="O139" s="16" t="str">
        <f>IF(Table_Styles[[#This Row],[Colour]]&lt;&gt;"",Table_Styles[[#This Row],[Colour]],IF(Table_Styles[[#This Row],[Colour Default]]&lt;&gt;"",Table_Styles[[#This Row],[Colour Default]],""))</f>
        <v/>
      </c>
      <c r="P139" s="16"/>
      <c r="Q139" s="16"/>
      <c r="R139" s="16" t="str">
        <f>IF(Table_Styles[[#This Row],[Background]]&lt;&gt;"",Table_Styles[[#This Row],[Background]],IF(Table_Styles[[#This Row],[Background Default]]&lt;&gt;"",Table_Styles[[#This Row],[Background Default]],""))</f>
        <v/>
      </c>
      <c r="S139" s="16"/>
      <c r="T139" s="16"/>
      <c r="U139" s="16" t="str">
        <f>IF(Table_Styles[[#This Row],[Border]]&lt;&gt;"",Table_Styles[[#This Row],[Border]],IF(Table_Styles[[#This Row],[Border Default]]&lt;&gt;"",Table_Styles[[#This Row],[Border Default]],""))</f>
        <v/>
      </c>
      <c r="V139" s="16"/>
      <c r="W139" s="16"/>
      <c r="X139" s="16" t="str">
        <f>IF(Table_Styles[[#This Row],[Border Radius]]&lt;&gt;"",Table_Styles[[#This Row],[Border Radius]],IF(Table_Styles[[#This Row],[Border Radius Default]]&lt;&gt;"",Table_Styles[[#This Row],[Border Radius Default]],""))</f>
        <v/>
      </c>
      <c r="Y139" s="16"/>
      <c r="Z139" s="16"/>
      <c r="AA139" s="16" t="str">
        <f>IF(Table_Styles[[#This Row],[MT]]&lt;&gt;"",Table_Styles[[#This Row],[MT]],IF(Table_Styles[[#This Row],[MT Default]]&lt;&gt;"",Table_Styles[[#This Row],[MT Default]],""))</f>
        <v/>
      </c>
      <c r="AB139" s="16"/>
      <c r="AC139" s="16"/>
      <c r="AD139" s="16" t="str">
        <f>IF(Table_Styles[[#This Row],[MR]]&lt;&gt;"",Table_Styles[[#This Row],[MR]],IF(Table_Styles[[#This Row],[MR Default]]&lt;&gt;"",Table_Styles[[#This Row],[MR Default]],""))</f>
        <v/>
      </c>
      <c r="AE139" s="16"/>
      <c r="AF139" s="16"/>
      <c r="AG139" s="16" t="str">
        <f>IF(Table_Styles[[#This Row],[MB]]&lt;&gt;"",Table_Styles[[#This Row],[MB]],IF(Table_Styles[[#This Row],[MB Default]]&lt;&gt;"",Table_Styles[[#This Row],[MB Default]],""))</f>
        <v/>
      </c>
      <c r="AH139" s="16"/>
      <c r="AI139" s="16"/>
      <c r="AJ139" s="16" t="str">
        <f>IF(Table_Styles[[#This Row],[ML]]&lt;&gt;"",Table_Styles[[#This Row],[ML]],IF(Table_Styles[[#This Row],[ML Default]]&lt;&gt;"",Table_Styles[[#This Row],[ML Default]],""))</f>
        <v/>
      </c>
      <c r="AK139" s="16"/>
      <c r="AL139" s="16"/>
      <c r="AM139" s="16" t="str">
        <f>IF(Table_Styles[[#This Row],[PT]]&lt;&gt;"",Table_Styles[[#This Row],[PT]],IF(Table_Styles[[#This Row],[PT Default]]&lt;&gt;"",Table_Styles[[#This Row],[PT Default]],""))</f>
        <v/>
      </c>
      <c r="AN139" s="16"/>
      <c r="AO139" s="16"/>
      <c r="AP139" s="16" t="str">
        <f>IF(Table_Styles[[#This Row],[PR]]&lt;&gt;"",Table_Styles[[#This Row],[PR]],IF(Table_Styles[[#This Row],[PR Default]]&lt;&gt;"",Table_Styles[[#This Row],[PR Default]],""))</f>
        <v/>
      </c>
      <c r="AQ139" s="16"/>
      <c r="AR139" s="16"/>
      <c r="AS139" s="16" t="str">
        <f>IF(Table_Styles[[#This Row],[PB]]&lt;&gt;"",Table_Styles[[#This Row],[PB]],IF(Table_Styles[[#This Row],[PB Default]]&lt;&gt;"",Table_Styles[[#This Row],[PB Default]],""))</f>
        <v/>
      </c>
      <c r="AT139" s="16"/>
      <c r="AU139" s="16"/>
      <c r="AV139" s="16" t="str">
        <f>IF(Table_Styles[[#This Row],[PL]]&lt;&gt;"",Table_Styles[[#This Row],[PL]],IF(Table_Styles[[#This Row],[PL Default]]&lt;&gt;"",Table_Styles[[#This Row],[PL Default]],""))</f>
        <v/>
      </c>
      <c r="AW139" s="16"/>
      <c r="AX139" s="16"/>
      <c r="AY139" s="16" t="str">
        <f>IF(Table_Styles[[#This Row],[BT]]&lt;&gt;"",Table_Styles[[#This Row],[BT]],IF(Table_Styles[[#This Row],[BT Default]]&lt;&gt;"",Table_Styles[[#This Row],[BT Default]],""))</f>
        <v/>
      </c>
      <c r="AZ139" s="16"/>
      <c r="BA139" s="16"/>
      <c r="BB139" s="16" t="str">
        <f>IF(Table_Styles[[#This Row],[BR]]&lt;&gt;"",Table_Styles[[#This Row],[BR]],IF(Table_Styles[[#This Row],[BR Default]]&lt;&gt;"",Table_Styles[[#This Row],[BR Default]],""))</f>
        <v/>
      </c>
      <c r="BC139" s="16"/>
      <c r="BD139" s="16"/>
      <c r="BE139" s="16" t="str">
        <f>IF(Table_Styles[[#This Row],[BB]]&lt;&gt;"",Table_Styles[[#This Row],[BB]],IF(Table_Styles[[#This Row],[BB Default]]&lt;&gt;"",Table_Styles[[#This Row],[BB Default]],""))</f>
        <v/>
      </c>
      <c r="BF139" s="16"/>
      <c r="BG139" s="16"/>
      <c r="BH139" s="16" t="str">
        <f>IF(Table_Styles[[#This Row],[BL]]&lt;&gt;"",Table_Styles[[#This Row],[BL]],IF(Table_Styles[[#This Row],[BL Default]]&lt;&gt;"",Table_Styles[[#This Row],[BL Default]],""))</f>
        <v/>
      </c>
      <c r="BI139" s="16"/>
      <c r="BJ139" s="36"/>
      <c r="BK139" s="16" t="str">
        <f>IF(Table_Styles[[#This Row],[Width]]&lt;&gt;"",Table_Styles[[#This Row],[Width]],IF(Table_Styles[[#This Row],[Width Default]]&lt;&gt;"",Table_Styles[[#This Row],[Width Default]],""))</f>
        <v/>
      </c>
      <c r="BL139" s="16"/>
      <c r="BM139" s="16"/>
      <c r="BN139" s="16" t="str">
        <f>IF(Table_Styles[[#This Row],[Height]]&lt;&gt;"",Table_Styles[[#This Row],[Height]],IF(Table_Styles[[#This Row],[Height Default]]&lt;&gt;"",Table_Styles[[#This Row],[Height Default]],""))</f>
        <v/>
      </c>
      <c r="BO139" s="16"/>
      <c r="BP139" s="16"/>
      <c r="BQ139" s="16" t="str">
        <f>IF(Table_Styles[[#This Row],[Top]]&lt;&gt;"",Table_Styles[[#This Row],[Top]],IF(Table_Styles[[#This Row],[Top Default]]&lt;&gt;"",Table_Styles[[#This Row],[Top Default]],""))</f>
        <v/>
      </c>
      <c r="BR139" s="16"/>
      <c r="BS139" s="16"/>
      <c r="BT139" s="16" t="str">
        <f>IF(Table_Styles[[#This Row],[Right]]&lt;&gt;"",Table_Styles[[#This Row],[Right]],IF(Table_Styles[[#This Row],[Right Default]]&lt;&gt;"",Table_Styles[[#This Row],[Right Default]],""))</f>
        <v/>
      </c>
      <c r="BU139" s="16"/>
      <c r="BV139" s="16"/>
      <c r="BW139" s="16" t="str">
        <f>IF(Table_Styles[[#This Row],[Bottom]]&lt;&gt;"",Table_Styles[[#This Row],[Bottom]],IF(Table_Styles[[#This Row],[Bottom Default]]&lt;&gt;"",Table_Styles[[#This Row],[Bottom Default]],""))</f>
        <v/>
      </c>
      <c r="BX139" s="16"/>
      <c r="BY139" s="16"/>
      <c r="BZ139" s="16" t="str">
        <f>IF(Table_Styles[[#This Row],[Left]]&lt;&gt;"",Table_Styles[[#This Row],[Left]],IF(Table_Styles[[#This Row],[Left Default]]&lt;&gt;"",Table_Styles[[#This Row],[Left Default]],""))</f>
        <v/>
      </c>
      <c r="CA139" s="16"/>
      <c r="CB139" s="18" t="str">
        <f>IF(AND(Table_Styles[[#This Row],[Selector]]&lt;&gt;"",Table_Styles[[#This Row],[Font Family Used]]&lt;&gt;"",Table_Styles[[#This Row],[Font Weight Used]]&lt;&gt;""),Table_Styles[[#This Row],[Font Family Used]]&amp;" "&amp;Table_Styles[[#This Row],[Font Weight Used]],"")</f>
        <v/>
      </c>
      <c r="CC139" s="18" t="str">
        <f ca="1">IF(AND(Table_Styles[[#This Row],[Selector]],COUNTIF(OFFSET(CC:CC,0,0,ROW()-1,1),"="&amp;Table_Styles[[#This Row],[Font]])=0),Table_Styles[[#This Row],[Font]],"")</f>
        <v/>
      </c>
      <c r="CD139" s="18" t="str">
        <f ca="1">IF(Table_Styles[[#This Row],[Unique Font]]&lt;&gt;"",
"{""fontFamily"":"""&amp;Table_Styles[[#This Row],[Font Family Used]]&amp;""",""fontWeight"":"&amp;Table_Styles[[#This Row],[Font Weight Used]]&amp;"}","")</f>
        <v/>
      </c>
      <c r="CE139"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39" s="18" t="str">
        <f>IF(AND(Table_Styles[[#This Row],[Selector]]&lt;&gt;"", Table_Styles[[#This Row],[Config Properties]]&lt;&gt;""),
Table_Styles[[#This Row],[Selector]]&amp;" { "&amp;Table_Styles[[#This Row],[Config Properties]]&amp;" }","")</f>
        <v/>
      </c>
      <c r="CG139" s="18" t="str">
        <f xml:space="preserve">
SUBSTITUTE(SUBSTITUTE(SUBSTITUTE(SUBSTITUTE(SUBSTITUTE(SUBSTITUTE(SUBSTITUTE(SUBSTITUTE(Table_Styles[[#This Row],[Config]],
" {","{"),
"{ ","{"),
" }","}"),
"} ","}"),
" ,",","),
", ",","),
" :",":"),
": ",":")</f>
        <v/>
      </c>
    </row>
    <row r="140" spans="2:85" ht="21" customHeight="1">
      <c r="B140" s="91" t="s">
        <v>826</v>
      </c>
      <c r="C140" s="18" t="s">
        <v>900</v>
      </c>
      <c r="D140" s="16"/>
      <c r="E140" s="16"/>
      <c r="F140" s="16" t="str">
        <f>IF(Table_Styles[[#This Row],[Font Family]]&lt;&gt;"",Table_Styles[[#This Row],[Font Family]],IF(Table_Styles[[#This Row],[Font Family Default]]&lt;&gt;"",Table_Styles[[#This Row],[Font Family Default]],""))</f>
        <v/>
      </c>
      <c r="G140" s="16"/>
      <c r="H140" s="16"/>
      <c r="I140" s="16" t="str">
        <f>IF(Table_Styles[[#This Row],[Font Size]]&lt;&gt;"",Table_Styles[[#This Row],[Font Size]],IF(Table_Styles[[#This Row],[Font Size Default]]&lt;&gt;"",Table_Styles[[#This Row],[Font Size Default]],""))</f>
        <v/>
      </c>
      <c r="J140" s="16"/>
      <c r="K140" s="16"/>
      <c r="L140" s="16" t="str">
        <f>IF(Table_Styles[[#This Row],[Font Weight]]&lt;&gt;"",Table_Styles[[#This Row],[Font Weight]],IF(Table_Styles[[#This Row],[Font Weight Default]]&lt;&gt;"",Table_Styles[[#This Row],[Font Weight Default]],""))</f>
        <v/>
      </c>
      <c r="M140" s="16"/>
      <c r="N140" s="16"/>
      <c r="O140" s="16" t="str">
        <f>IF(Table_Styles[[#This Row],[Colour]]&lt;&gt;"",Table_Styles[[#This Row],[Colour]],IF(Table_Styles[[#This Row],[Colour Default]]&lt;&gt;"",Table_Styles[[#This Row],[Colour Default]],""))</f>
        <v/>
      </c>
      <c r="P140" s="16"/>
      <c r="Q140" s="16"/>
      <c r="R140" s="16" t="str">
        <f>IF(Table_Styles[[#This Row],[Background]]&lt;&gt;"",Table_Styles[[#This Row],[Background]],IF(Table_Styles[[#This Row],[Background Default]]&lt;&gt;"",Table_Styles[[#This Row],[Background Default]],""))</f>
        <v/>
      </c>
      <c r="S140" s="16"/>
      <c r="T140" s="16"/>
      <c r="U140" s="16" t="str">
        <f>IF(Table_Styles[[#This Row],[Border]]&lt;&gt;"",Table_Styles[[#This Row],[Border]],IF(Table_Styles[[#This Row],[Border Default]]&lt;&gt;"",Table_Styles[[#This Row],[Border Default]],""))</f>
        <v/>
      </c>
      <c r="V140" s="16"/>
      <c r="W140" s="16"/>
      <c r="X140" s="16" t="str">
        <f>IF(Table_Styles[[#This Row],[Border Radius]]&lt;&gt;"",Table_Styles[[#This Row],[Border Radius]],IF(Table_Styles[[#This Row],[Border Radius Default]]&lt;&gt;"",Table_Styles[[#This Row],[Border Radius Default]],""))</f>
        <v/>
      </c>
      <c r="Y140" s="16"/>
      <c r="Z140" s="16"/>
      <c r="AA140" s="16" t="str">
        <f>IF(Table_Styles[[#This Row],[MT]]&lt;&gt;"",Table_Styles[[#This Row],[MT]],IF(Table_Styles[[#This Row],[MT Default]]&lt;&gt;"",Table_Styles[[#This Row],[MT Default]],""))</f>
        <v/>
      </c>
      <c r="AB140" s="16"/>
      <c r="AC140" s="16"/>
      <c r="AD140" s="16" t="str">
        <f>IF(Table_Styles[[#This Row],[MR]]&lt;&gt;"",Table_Styles[[#This Row],[MR]],IF(Table_Styles[[#This Row],[MR Default]]&lt;&gt;"",Table_Styles[[#This Row],[MR Default]],""))</f>
        <v/>
      </c>
      <c r="AE140" s="16"/>
      <c r="AF140" s="16"/>
      <c r="AG140" s="16" t="str">
        <f>IF(Table_Styles[[#This Row],[MB]]&lt;&gt;"",Table_Styles[[#This Row],[MB]],IF(Table_Styles[[#This Row],[MB Default]]&lt;&gt;"",Table_Styles[[#This Row],[MB Default]],""))</f>
        <v/>
      </c>
      <c r="AH140" s="16"/>
      <c r="AI140" s="16"/>
      <c r="AJ140" s="16" t="str">
        <f>IF(Table_Styles[[#This Row],[ML]]&lt;&gt;"",Table_Styles[[#This Row],[ML]],IF(Table_Styles[[#This Row],[ML Default]]&lt;&gt;"",Table_Styles[[#This Row],[ML Default]],""))</f>
        <v/>
      </c>
      <c r="AK140" s="16"/>
      <c r="AL140" s="16"/>
      <c r="AM140" s="16" t="str">
        <f>IF(Table_Styles[[#This Row],[PT]]&lt;&gt;"",Table_Styles[[#This Row],[PT]],IF(Table_Styles[[#This Row],[PT Default]]&lt;&gt;"",Table_Styles[[#This Row],[PT Default]],""))</f>
        <v/>
      </c>
      <c r="AN140" s="16"/>
      <c r="AO140" s="16"/>
      <c r="AP140" s="16" t="str">
        <f>IF(Table_Styles[[#This Row],[PR]]&lt;&gt;"",Table_Styles[[#This Row],[PR]],IF(Table_Styles[[#This Row],[PR Default]]&lt;&gt;"",Table_Styles[[#This Row],[PR Default]],""))</f>
        <v/>
      </c>
      <c r="AQ140" s="16"/>
      <c r="AR140" s="16"/>
      <c r="AS140" s="16" t="str">
        <f>IF(Table_Styles[[#This Row],[PB]]&lt;&gt;"",Table_Styles[[#This Row],[PB]],IF(Table_Styles[[#This Row],[PB Default]]&lt;&gt;"",Table_Styles[[#This Row],[PB Default]],""))</f>
        <v/>
      </c>
      <c r="AT140" s="16"/>
      <c r="AU140" s="16"/>
      <c r="AV140" s="16" t="str">
        <f>IF(Table_Styles[[#This Row],[PL]]&lt;&gt;"",Table_Styles[[#This Row],[PL]],IF(Table_Styles[[#This Row],[PL Default]]&lt;&gt;"",Table_Styles[[#This Row],[PL Default]],""))</f>
        <v/>
      </c>
      <c r="AW140" s="16"/>
      <c r="AX140" s="16"/>
      <c r="AY140" s="16" t="str">
        <f>IF(Table_Styles[[#This Row],[BT]]&lt;&gt;"",Table_Styles[[#This Row],[BT]],IF(Table_Styles[[#This Row],[BT Default]]&lt;&gt;"",Table_Styles[[#This Row],[BT Default]],""))</f>
        <v/>
      </c>
      <c r="AZ140" s="16"/>
      <c r="BA140" s="16"/>
      <c r="BB140" s="16" t="str">
        <f>IF(Table_Styles[[#This Row],[BR]]&lt;&gt;"",Table_Styles[[#This Row],[BR]],IF(Table_Styles[[#This Row],[BR Default]]&lt;&gt;"",Table_Styles[[#This Row],[BR Default]],""))</f>
        <v/>
      </c>
      <c r="BC140" s="16"/>
      <c r="BD140" s="16"/>
      <c r="BE140" s="16" t="str">
        <f>IF(Table_Styles[[#This Row],[BB]]&lt;&gt;"",Table_Styles[[#This Row],[BB]],IF(Table_Styles[[#This Row],[BB Default]]&lt;&gt;"",Table_Styles[[#This Row],[BB Default]],""))</f>
        <v/>
      </c>
      <c r="BF140" s="16"/>
      <c r="BG140" s="16"/>
      <c r="BH140" s="16" t="str">
        <f>IF(Table_Styles[[#This Row],[BL]]&lt;&gt;"",Table_Styles[[#This Row],[BL]],IF(Table_Styles[[#This Row],[BL Default]]&lt;&gt;"",Table_Styles[[#This Row],[BL Default]],""))</f>
        <v/>
      </c>
      <c r="BI140" s="16"/>
      <c r="BJ140" s="36"/>
      <c r="BK140" s="16" t="str">
        <f>IF(Table_Styles[[#This Row],[Width]]&lt;&gt;"",Table_Styles[[#This Row],[Width]],IF(Table_Styles[[#This Row],[Width Default]]&lt;&gt;"",Table_Styles[[#This Row],[Width Default]],""))</f>
        <v/>
      </c>
      <c r="BL140" s="16"/>
      <c r="BM140" s="16"/>
      <c r="BN140" s="16" t="str">
        <f>IF(Table_Styles[[#This Row],[Height]]&lt;&gt;"",Table_Styles[[#This Row],[Height]],IF(Table_Styles[[#This Row],[Height Default]]&lt;&gt;"",Table_Styles[[#This Row],[Height Default]],""))</f>
        <v/>
      </c>
      <c r="BO140" s="16"/>
      <c r="BP140" s="16"/>
      <c r="BQ140" s="16" t="str">
        <f>IF(Table_Styles[[#This Row],[Top]]&lt;&gt;"",Table_Styles[[#This Row],[Top]],IF(Table_Styles[[#This Row],[Top Default]]&lt;&gt;"",Table_Styles[[#This Row],[Top Default]],""))</f>
        <v/>
      </c>
      <c r="BR140" s="16"/>
      <c r="BS140" s="16"/>
      <c r="BT140" s="16" t="str">
        <f>IF(Table_Styles[[#This Row],[Right]]&lt;&gt;"",Table_Styles[[#This Row],[Right]],IF(Table_Styles[[#This Row],[Right Default]]&lt;&gt;"",Table_Styles[[#This Row],[Right Default]],""))</f>
        <v/>
      </c>
      <c r="BU140" s="16"/>
      <c r="BV140" s="16"/>
      <c r="BW140" s="16" t="str">
        <f>IF(Table_Styles[[#This Row],[Bottom]]&lt;&gt;"",Table_Styles[[#This Row],[Bottom]],IF(Table_Styles[[#This Row],[Bottom Default]]&lt;&gt;"",Table_Styles[[#This Row],[Bottom Default]],""))</f>
        <v/>
      </c>
      <c r="BX140" s="16"/>
      <c r="BY140" s="16"/>
      <c r="BZ140" s="16" t="str">
        <f>IF(Table_Styles[[#This Row],[Left]]&lt;&gt;"",Table_Styles[[#This Row],[Left]],IF(Table_Styles[[#This Row],[Left Default]]&lt;&gt;"",Table_Styles[[#This Row],[Left Default]],""))</f>
        <v/>
      </c>
      <c r="CA140" s="16"/>
      <c r="CB140" s="18" t="str">
        <f>IF(AND(Table_Styles[[#This Row],[Selector]]&lt;&gt;"",Table_Styles[[#This Row],[Font Family Used]]&lt;&gt;"",Table_Styles[[#This Row],[Font Weight Used]]&lt;&gt;""),Table_Styles[[#This Row],[Font Family Used]]&amp;" "&amp;Table_Styles[[#This Row],[Font Weight Used]],"")</f>
        <v/>
      </c>
      <c r="CC140" s="18" t="str">
        <f ca="1">IF(AND(Table_Styles[[#This Row],[Selector]],COUNTIF(OFFSET(CC:CC,0,0,ROW()-1,1),"="&amp;Table_Styles[[#This Row],[Font]])=0),Table_Styles[[#This Row],[Font]],"")</f>
        <v/>
      </c>
      <c r="CD140" s="18" t="str">
        <f ca="1">IF(Table_Styles[[#This Row],[Unique Font]]&lt;&gt;"",
"{""fontFamily"":"""&amp;Table_Styles[[#This Row],[Font Family Used]]&amp;""",""fontWeight"":"&amp;Table_Styles[[#This Row],[Font Weight Used]]&amp;"}","")</f>
        <v/>
      </c>
      <c r="CE140"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0" s="18" t="str">
        <f>IF(AND(Table_Styles[[#This Row],[Selector]]&lt;&gt;"", Table_Styles[[#This Row],[Config Properties]]&lt;&gt;""),
Table_Styles[[#This Row],[Selector]]&amp;" { "&amp;Table_Styles[[#This Row],[Config Properties]]&amp;" }","")</f>
        <v/>
      </c>
      <c r="CG140" s="18" t="str">
        <f xml:space="preserve">
SUBSTITUTE(SUBSTITUTE(SUBSTITUTE(SUBSTITUTE(SUBSTITUTE(SUBSTITUTE(SUBSTITUTE(SUBSTITUTE(Table_Styles[[#This Row],[Config]],
" {","{"),
"{ ","{"),
" }","}"),
"} ","}"),
" ,",","),
", ",","),
" :",":"),
": ",":")</f>
        <v/>
      </c>
    </row>
    <row r="141" spans="2:85" ht="21" customHeight="1">
      <c r="B141" s="91" t="s">
        <v>828</v>
      </c>
      <c r="C141" s="18" t="s">
        <v>901</v>
      </c>
      <c r="D141" s="16"/>
      <c r="E141" s="16"/>
      <c r="F141" s="16" t="str">
        <f>IF(Table_Styles[[#This Row],[Font Family]]&lt;&gt;"",Table_Styles[[#This Row],[Font Family]],IF(Table_Styles[[#This Row],[Font Family Default]]&lt;&gt;"",Table_Styles[[#This Row],[Font Family Default]],""))</f>
        <v/>
      </c>
      <c r="G141" s="16"/>
      <c r="H141" s="16"/>
      <c r="I141" s="16" t="str">
        <f>IF(Table_Styles[[#This Row],[Font Size]]&lt;&gt;"",Table_Styles[[#This Row],[Font Size]],IF(Table_Styles[[#This Row],[Font Size Default]]&lt;&gt;"",Table_Styles[[#This Row],[Font Size Default]],""))</f>
        <v/>
      </c>
      <c r="J141" s="16"/>
      <c r="K141" s="16"/>
      <c r="L141" s="16" t="str">
        <f>IF(Table_Styles[[#This Row],[Font Weight]]&lt;&gt;"",Table_Styles[[#This Row],[Font Weight]],IF(Table_Styles[[#This Row],[Font Weight Default]]&lt;&gt;"",Table_Styles[[#This Row],[Font Weight Default]],""))</f>
        <v/>
      </c>
      <c r="M141" s="16"/>
      <c r="N141" s="16"/>
      <c r="O141" s="16" t="str">
        <f>IF(Table_Styles[[#This Row],[Colour]]&lt;&gt;"",Table_Styles[[#This Row],[Colour]],IF(Table_Styles[[#This Row],[Colour Default]]&lt;&gt;"",Table_Styles[[#This Row],[Colour Default]],""))</f>
        <v/>
      </c>
      <c r="P141" s="16"/>
      <c r="Q141" s="16"/>
      <c r="R141" s="16" t="str">
        <f>IF(Table_Styles[[#This Row],[Background]]&lt;&gt;"",Table_Styles[[#This Row],[Background]],IF(Table_Styles[[#This Row],[Background Default]]&lt;&gt;"",Table_Styles[[#This Row],[Background Default]],""))</f>
        <v/>
      </c>
      <c r="S141" s="16"/>
      <c r="T141" s="16"/>
      <c r="U141" s="16" t="str">
        <f>IF(Table_Styles[[#This Row],[Border]]&lt;&gt;"",Table_Styles[[#This Row],[Border]],IF(Table_Styles[[#This Row],[Border Default]]&lt;&gt;"",Table_Styles[[#This Row],[Border Default]],""))</f>
        <v/>
      </c>
      <c r="V141" s="16"/>
      <c r="W141" s="16"/>
      <c r="X141" s="16" t="str">
        <f>IF(Table_Styles[[#This Row],[Border Radius]]&lt;&gt;"",Table_Styles[[#This Row],[Border Radius]],IF(Table_Styles[[#This Row],[Border Radius Default]]&lt;&gt;"",Table_Styles[[#This Row],[Border Radius Default]],""))</f>
        <v/>
      </c>
      <c r="Y141" s="16"/>
      <c r="Z141" s="16"/>
      <c r="AA141" s="16" t="str">
        <f>IF(Table_Styles[[#This Row],[MT]]&lt;&gt;"",Table_Styles[[#This Row],[MT]],IF(Table_Styles[[#This Row],[MT Default]]&lt;&gt;"",Table_Styles[[#This Row],[MT Default]],""))</f>
        <v/>
      </c>
      <c r="AB141" s="16"/>
      <c r="AC141" s="16"/>
      <c r="AD141" s="16" t="str">
        <f>IF(Table_Styles[[#This Row],[MR]]&lt;&gt;"",Table_Styles[[#This Row],[MR]],IF(Table_Styles[[#This Row],[MR Default]]&lt;&gt;"",Table_Styles[[#This Row],[MR Default]],""))</f>
        <v/>
      </c>
      <c r="AE141" s="16"/>
      <c r="AF141" s="16"/>
      <c r="AG141" s="16" t="str">
        <f>IF(Table_Styles[[#This Row],[MB]]&lt;&gt;"",Table_Styles[[#This Row],[MB]],IF(Table_Styles[[#This Row],[MB Default]]&lt;&gt;"",Table_Styles[[#This Row],[MB Default]],""))</f>
        <v/>
      </c>
      <c r="AH141" s="16"/>
      <c r="AI141" s="16"/>
      <c r="AJ141" s="16" t="str">
        <f>IF(Table_Styles[[#This Row],[ML]]&lt;&gt;"",Table_Styles[[#This Row],[ML]],IF(Table_Styles[[#This Row],[ML Default]]&lt;&gt;"",Table_Styles[[#This Row],[ML Default]],""))</f>
        <v/>
      </c>
      <c r="AK141" s="16"/>
      <c r="AL141" s="16"/>
      <c r="AM141" s="16" t="str">
        <f>IF(Table_Styles[[#This Row],[PT]]&lt;&gt;"",Table_Styles[[#This Row],[PT]],IF(Table_Styles[[#This Row],[PT Default]]&lt;&gt;"",Table_Styles[[#This Row],[PT Default]],""))</f>
        <v/>
      </c>
      <c r="AN141" s="16"/>
      <c r="AO141" s="16"/>
      <c r="AP141" s="16" t="str">
        <f>IF(Table_Styles[[#This Row],[PR]]&lt;&gt;"",Table_Styles[[#This Row],[PR]],IF(Table_Styles[[#This Row],[PR Default]]&lt;&gt;"",Table_Styles[[#This Row],[PR Default]],""))</f>
        <v/>
      </c>
      <c r="AQ141" s="16"/>
      <c r="AR141" s="16"/>
      <c r="AS141" s="16" t="str">
        <f>IF(Table_Styles[[#This Row],[PB]]&lt;&gt;"",Table_Styles[[#This Row],[PB]],IF(Table_Styles[[#This Row],[PB Default]]&lt;&gt;"",Table_Styles[[#This Row],[PB Default]],""))</f>
        <v/>
      </c>
      <c r="AT141" s="16"/>
      <c r="AU141" s="16"/>
      <c r="AV141" s="16" t="str">
        <f>IF(Table_Styles[[#This Row],[PL]]&lt;&gt;"",Table_Styles[[#This Row],[PL]],IF(Table_Styles[[#This Row],[PL Default]]&lt;&gt;"",Table_Styles[[#This Row],[PL Default]],""))</f>
        <v/>
      </c>
      <c r="AW141" s="16"/>
      <c r="AX141" s="16"/>
      <c r="AY141" s="16" t="str">
        <f>IF(Table_Styles[[#This Row],[BT]]&lt;&gt;"",Table_Styles[[#This Row],[BT]],IF(Table_Styles[[#This Row],[BT Default]]&lt;&gt;"",Table_Styles[[#This Row],[BT Default]],""))</f>
        <v/>
      </c>
      <c r="AZ141" s="16"/>
      <c r="BA141" s="16"/>
      <c r="BB141" s="16" t="str">
        <f>IF(Table_Styles[[#This Row],[BR]]&lt;&gt;"",Table_Styles[[#This Row],[BR]],IF(Table_Styles[[#This Row],[BR Default]]&lt;&gt;"",Table_Styles[[#This Row],[BR Default]],""))</f>
        <v/>
      </c>
      <c r="BC141" s="16"/>
      <c r="BD141" s="16"/>
      <c r="BE141" s="16" t="str">
        <f>IF(Table_Styles[[#This Row],[BB]]&lt;&gt;"",Table_Styles[[#This Row],[BB]],IF(Table_Styles[[#This Row],[BB Default]]&lt;&gt;"",Table_Styles[[#This Row],[BB Default]],""))</f>
        <v/>
      </c>
      <c r="BF141" s="16"/>
      <c r="BG141" s="16"/>
      <c r="BH141" s="16" t="str">
        <f>IF(Table_Styles[[#This Row],[BL]]&lt;&gt;"",Table_Styles[[#This Row],[BL]],IF(Table_Styles[[#This Row],[BL Default]]&lt;&gt;"",Table_Styles[[#This Row],[BL Default]],""))</f>
        <v/>
      </c>
      <c r="BI141" s="16"/>
      <c r="BJ141" s="36"/>
      <c r="BK141" s="16" t="str">
        <f>IF(Table_Styles[[#This Row],[Width]]&lt;&gt;"",Table_Styles[[#This Row],[Width]],IF(Table_Styles[[#This Row],[Width Default]]&lt;&gt;"",Table_Styles[[#This Row],[Width Default]],""))</f>
        <v/>
      </c>
      <c r="BL141" s="16"/>
      <c r="BM141" s="16"/>
      <c r="BN141" s="16" t="str">
        <f>IF(Table_Styles[[#This Row],[Height]]&lt;&gt;"",Table_Styles[[#This Row],[Height]],IF(Table_Styles[[#This Row],[Height Default]]&lt;&gt;"",Table_Styles[[#This Row],[Height Default]],""))</f>
        <v/>
      </c>
      <c r="BO141" s="16"/>
      <c r="BP141" s="16"/>
      <c r="BQ141" s="16" t="str">
        <f>IF(Table_Styles[[#This Row],[Top]]&lt;&gt;"",Table_Styles[[#This Row],[Top]],IF(Table_Styles[[#This Row],[Top Default]]&lt;&gt;"",Table_Styles[[#This Row],[Top Default]],""))</f>
        <v/>
      </c>
      <c r="BR141" s="16"/>
      <c r="BS141" s="16"/>
      <c r="BT141" s="16" t="str">
        <f>IF(Table_Styles[[#This Row],[Right]]&lt;&gt;"",Table_Styles[[#This Row],[Right]],IF(Table_Styles[[#This Row],[Right Default]]&lt;&gt;"",Table_Styles[[#This Row],[Right Default]],""))</f>
        <v/>
      </c>
      <c r="BU141" s="16"/>
      <c r="BV141" s="16"/>
      <c r="BW141" s="16" t="str">
        <f>IF(Table_Styles[[#This Row],[Bottom]]&lt;&gt;"",Table_Styles[[#This Row],[Bottom]],IF(Table_Styles[[#This Row],[Bottom Default]]&lt;&gt;"",Table_Styles[[#This Row],[Bottom Default]],""))</f>
        <v/>
      </c>
      <c r="BX141" s="16"/>
      <c r="BY141" s="16"/>
      <c r="BZ141" s="16" t="str">
        <f>IF(Table_Styles[[#This Row],[Left]]&lt;&gt;"",Table_Styles[[#This Row],[Left]],IF(Table_Styles[[#This Row],[Left Default]]&lt;&gt;"",Table_Styles[[#This Row],[Left Default]],""))</f>
        <v/>
      </c>
      <c r="CA141" s="16"/>
      <c r="CB141" s="18" t="str">
        <f>IF(AND(Table_Styles[[#This Row],[Selector]]&lt;&gt;"",Table_Styles[[#This Row],[Font Family Used]]&lt;&gt;"",Table_Styles[[#This Row],[Font Weight Used]]&lt;&gt;""),Table_Styles[[#This Row],[Font Family Used]]&amp;" "&amp;Table_Styles[[#This Row],[Font Weight Used]],"")</f>
        <v/>
      </c>
      <c r="CC141" s="18" t="str">
        <f ca="1">IF(AND(Table_Styles[[#This Row],[Selector]],COUNTIF(OFFSET(CC:CC,0,0,ROW()-1,1),"="&amp;Table_Styles[[#This Row],[Font]])=0),Table_Styles[[#This Row],[Font]],"")</f>
        <v/>
      </c>
      <c r="CD141" s="18" t="str">
        <f ca="1">IF(Table_Styles[[#This Row],[Unique Font]]&lt;&gt;"",
"{""fontFamily"":"""&amp;Table_Styles[[#This Row],[Font Family Used]]&amp;""",""fontWeight"":"&amp;Table_Styles[[#This Row],[Font Weight Used]]&amp;"}","")</f>
        <v/>
      </c>
      <c r="CE141"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1" s="18" t="str">
        <f>IF(AND(Table_Styles[[#This Row],[Selector]]&lt;&gt;"", Table_Styles[[#This Row],[Config Properties]]&lt;&gt;""),
Table_Styles[[#This Row],[Selector]]&amp;" { "&amp;Table_Styles[[#This Row],[Config Properties]]&amp;" }","")</f>
        <v/>
      </c>
      <c r="CG141" s="18" t="str">
        <f xml:space="preserve">
SUBSTITUTE(SUBSTITUTE(SUBSTITUTE(SUBSTITUTE(SUBSTITUTE(SUBSTITUTE(SUBSTITUTE(SUBSTITUTE(Table_Styles[[#This Row],[Config]],
" {","{"),
"{ ","{"),
" }","}"),
"} ","}"),
" ,",","),
", ",","),
" :",":"),
": ",":")</f>
        <v/>
      </c>
    </row>
    <row r="142" spans="2:85" ht="21" customHeight="1">
      <c r="B142" s="91" t="s">
        <v>830</v>
      </c>
      <c r="C142" s="18" t="s">
        <v>902</v>
      </c>
      <c r="D142" s="16"/>
      <c r="E142" s="16"/>
      <c r="F142" s="16" t="str">
        <f>IF(Table_Styles[[#This Row],[Font Family]]&lt;&gt;"",Table_Styles[[#This Row],[Font Family]],IF(Table_Styles[[#This Row],[Font Family Default]]&lt;&gt;"",Table_Styles[[#This Row],[Font Family Default]],""))</f>
        <v/>
      </c>
      <c r="G142" s="16"/>
      <c r="H142" s="16"/>
      <c r="I142" s="16" t="str">
        <f>IF(Table_Styles[[#This Row],[Font Size]]&lt;&gt;"",Table_Styles[[#This Row],[Font Size]],IF(Table_Styles[[#This Row],[Font Size Default]]&lt;&gt;"",Table_Styles[[#This Row],[Font Size Default]],""))</f>
        <v/>
      </c>
      <c r="J142" s="16"/>
      <c r="K142" s="16"/>
      <c r="L142" s="16" t="str">
        <f>IF(Table_Styles[[#This Row],[Font Weight]]&lt;&gt;"",Table_Styles[[#This Row],[Font Weight]],IF(Table_Styles[[#This Row],[Font Weight Default]]&lt;&gt;"",Table_Styles[[#This Row],[Font Weight Default]],""))</f>
        <v/>
      </c>
      <c r="M142" s="16"/>
      <c r="N142" s="16"/>
      <c r="O142" s="16" t="str">
        <f>IF(Table_Styles[[#This Row],[Colour]]&lt;&gt;"",Table_Styles[[#This Row],[Colour]],IF(Table_Styles[[#This Row],[Colour Default]]&lt;&gt;"",Table_Styles[[#This Row],[Colour Default]],""))</f>
        <v/>
      </c>
      <c r="P142" s="16"/>
      <c r="Q142" s="16"/>
      <c r="R142" s="16" t="str">
        <f>IF(Table_Styles[[#This Row],[Background]]&lt;&gt;"",Table_Styles[[#This Row],[Background]],IF(Table_Styles[[#This Row],[Background Default]]&lt;&gt;"",Table_Styles[[#This Row],[Background Default]],""))</f>
        <v/>
      </c>
      <c r="S142" s="16"/>
      <c r="T142" s="16"/>
      <c r="U142" s="16" t="str">
        <f>IF(Table_Styles[[#This Row],[Border]]&lt;&gt;"",Table_Styles[[#This Row],[Border]],IF(Table_Styles[[#This Row],[Border Default]]&lt;&gt;"",Table_Styles[[#This Row],[Border Default]],""))</f>
        <v/>
      </c>
      <c r="V142" s="16"/>
      <c r="W142" s="16"/>
      <c r="X142" s="16" t="str">
        <f>IF(Table_Styles[[#This Row],[Border Radius]]&lt;&gt;"",Table_Styles[[#This Row],[Border Radius]],IF(Table_Styles[[#This Row],[Border Radius Default]]&lt;&gt;"",Table_Styles[[#This Row],[Border Radius Default]],""))</f>
        <v/>
      </c>
      <c r="Y142" s="16"/>
      <c r="Z142" s="16"/>
      <c r="AA142" s="16" t="str">
        <f>IF(Table_Styles[[#This Row],[MT]]&lt;&gt;"",Table_Styles[[#This Row],[MT]],IF(Table_Styles[[#This Row],[MT Default]]&lt;&gt;"",Table_Styles[[#This Row],[MT Default]],""))</f>
        <v/>
      </c>
      <c r="AB142" s="16"/>
      <c r="AC142" s="16"/>
      <c r="AD142" s="16" t="str">
        <f>IF(Table_Styles[[#This Row],[MR]]&lt;&gt;"",Table_Styles[[#This Row],[MR]],IF(Table_Styles[[#This Row],[MR Default]]&lt;&gt;"",Table_Styles[[#This Row],[MR Default]],""))</f>
        <v/>
      </c>
      <c r="AE142" s="16"/>
      <c r="AF142" s="16"/>
      <c r="AG142" s="16" t="str">
        <f>IF(Table_Styles[[#This Row],[MB]]&lt;&gt;"",Table_Styles[[#This Row],[MB]],IF(Table_Styles[[#This Row],[MB Default]]&lt;&gt;"",Table_Styles[[#This Row],[MB Default]],""))</f>
        <v/>
      </c>
      <c r="AH142" s="16"/>
      <c r="AI142" s="16"/>
      <c r="AJ142" s="16" t="str">
        <f>IF(Table_Styles[[#This Row],[ML]]&lt;&gt;"",Table_Styles[[#This Row],[ML]],IF(Table_Styles[[#This Row],[ML Default]]&lt;&gt;"",Table_Styles[[#This Row],[ML Default]],""))</f>
        <v/>
      </c>
      <c r="AK142" s="16"/>
      <c r="AL142" s="16"/>
      <c r="AM142" s="16" t="str">
        <f>IF(Table_Styles[[#This Row],[PT]]&lt;&gt;"",Table_Styles[[#This Row],[PT]],IF(Table_Styles[[#This Row],[PT Default]]&lt;&gt;"",Table_Styles[[#This Row],[PT Default]],""))</f>
        <v/>
      </c>
      <c r="AN142" s="16"/>
      <c r="AO142" s="16"/>
      <c r="AP142" s="16" t="str">
        <f>IF(Table_Styles[[#This Row],[PR]]&lt;&gt;"",Table_Styles[[#This Row],[PR]],IF(Table_Styles[[#This Row],[PR Default]]&lt;&gt;"",Table_Styles[[#This Row],[PR Default]],""))</f>
        <v/>
      </c>
      <c r="AQ142" s="16"/>
      <c r="AR142" s="16"/>
      <c r="AS142" s="16" t="str">
        <f>IF(Table_Styles[[#This Row],[PB]]&lt;&gt;"",Table_Styles[[#This Row],[PB]],IF(Table_Styles[[#This Row],[PB Default]]&lt;&gt;"",Table_Styles[[#This Row],[PB Default]],""))</f>
        <v/>
      </c>
      <c r="AT142" s="16"/>
      <c r="AU142" s="16"/>
      <c r="AV142" s="16" t="str">
        <f>IF(Table_Styles[[#This Row],[PL]]&lt;&gt;"",Table_Styles[[#This Row],[PL]],IF(Table_Styles[[#This Row],[PL Default]]&lt;&gt;"",Table_Styles[[#This Row],[PL Default]],""))</f>
        <v/>
      </c>
      <c r="AW142" s="16"/>
      <c r="AX142" s="16"/>
      <c r="AY142" s="16" t="str">
        <f>IF(Table_Styles[[#This Row],[BT]]&lt;&gt;"",Table_Styles[[#This Row],[BT]],IF(Table_Styles[[#This Row],[BT Default]]&lt;&gt;"",Table_Styles[[#This Row],[BT Default]],""))</f>
        <v/>
      </c>
      <c r="AZ142" s="16"/>
      <c r="BA142" s="16"/>
      <c r="BB142" s="16" t="str">
        <f>IF(Table_Styles[[#This Row],[BR]]&lt;&gt;"",Table_Styles[[#This Row],[BR]],IF(Table_Styles[[#This Row],[BR Default]]&lt;&gt;"",Table_Styles[[#This Row],[BR Default]],""))</f>
        <v/>
      </c>
      <c r="BC142" s="16"/>
      <c r="BD142" s="16"/>
      <c r="BE142" s="16" t="str">
        <f>IF(Table_Styles[[#This Row],[BB]]&lt;&gt;"",Table_Styles[[#This Row],[BB]],IF(Table_Styles[[#This Row],[BB Default]]&lt;&gt;"",Table_Styles[[#This Row],[BB Default]],""))</f>
        <v/>
      </c>
      <c r="BF142" s="16"/>
      <c r="BG142" s="16"/>
      <c r="BH142" s="16" t="str">
        <f>IF(Table_Styles[[#This Row],[BL]]&lt;&gt;"",Table_Styles[[#This Row],[BL]],IF(Table_Styles[[#This Row],[BL Default]]&lt;&gt;"",Table_Styles[[#This Row],[BL Default]],""))</f>
        <v/>
      </c>
      <c r="BI142" s="16"/>
      <c r="BJ142" s="36"/>
      <c r="BK142" s="16" t="str">
        <f>IF(Table_Styles[[#This Row],[Width]]&lt;&gt;"",Table_Styles[[#This Row],[Width]],IF(Table_Styles[[#This Row],[Width Default]]&lt;&gt;"",Table_Styles[[#This Row],[Width Default]],""))</f>
        <v/>
      </c>
      <c r="BL142" s="16"/>
      <c r="BM142" s="16"/>
      <c r="BN142" s="16" t="str">
        <f>IF(Table_Styles[[#This Row],[Height]]&lt;&gt;"",Table_Styles[[#This Row],[Height]],IF(Table_Styles[[#This Row],[Height Default]]&lt;&gt;"",Table_Styles[[#This Row],[Height Default]],""))</f>
        <v/>
      </c>
      <c r="BO142" s="16"/>
      <c r="BP142" s="16"/>
      <c r="BQ142" s="16" t="str">
        <f>IF(Table_Styles[[#This Row],[Top]]&lt;&gt;"",Table_Styles[[#This Row],[Top]],IF(Table_Styles[[#This Row],[Top Default]]&lt;&gt;"",Table_Styles[[#This Row],[Top Default]],""))</f>
        <v/>
      </c>
      <c r="BR142" s="16"/>
      <c r="BS142" s="16"/>
      <c r="BT142" s="16" t="str">
        <f>IF(Table_Styles[[#This Row],[Right]]&lt;&gt;"",Table_Styles[[#This Row],[Right]],IF(Table_Styles[[#This Row],[Right Default]]&lt;&gt;"",Table_Styles[[#This Row],[Right Default]],""))</f>
        <v/>
      </c>
      <c r="BU142" s="16"/>
      <c r="BV142" s="16"/>
      <c r="BW142" s="16" t="str">
        <f>IF(Table_Styles[[#This Row],[Bottom]]&lt;&gt;"",Table_Styles[[#This Row],[Bottom]],IF(Table_Styles[[#This Row],[Bottom Default]]&lt;&gt;"",Table_Styles[[#This Row],[Bottom Default]],""))</f>
        <v/>
      </c>
      <c r="BX142" s="16"/>
      <c r="BY142" s="16"/>
      <c r="BZ142" s="16" t="str">
        <f>IF(Table_Styles[[#This Row],[Left]]&lt;&gt;"",Table_Styles[[#This Row],[Left]],IF(Table_Styles[[#This Row],[Left Default]]&lt;&gt;"",Table_Styles[[#This Row],[Left Default]],""))</f>
        <v/>
      </c>
      <c r="CA142" s="16"/>
      <c r="CB142" s="18" t="str">
        <f>IF(AND(Table_Styles[[#This Row],[Selector]]&lt;&gt;"",Table_Styles[[#This Row],[Font Family Used]]&lt;&gt;"",Table_Styles[[#This Row],[Font Weight Used]]&lt;&gt;""),Table_Styles[[#This Row],[Font Family Used]]&amp;" "&amp;Table_Styles[[#This Row],[Font Weight Used]],"")</f>
        <v/>
      </c>
      <c r="CC142" s="18" t="str">
        <f ca="1">IF(AND(Table_Styles[[#This Row],[Selector]],COUNTIF(OFFSET(CC:CC,0,0,ROW()-1,1),"="&amp;Table_Styles[[#This Row],[Font]])=0),Table_Styles[[#This Row],[Font]],"")</f>
        <v/>
      </c>
      <c r="CD142" s="18" t="str">
        <f ca="1">IF(Table_Styles[[#This Row],[Unique Font]]&lt;&gt;"",
"{""fontFamily"":"""&amp;Table_Styles[[#This Row],[Font Family Used]]&amp;""",""fontWeight"":"&amp;Table_Styles[[#This Row],[Font Weight Used]]&amp;"}","")</f>
        <v/>
      </c>
      <c r="CE142"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2" s="18" t="str">
        <f>IF(AND(Table_Styles[[#This Row],[Selector]]&lt;&gt;"", Table_Styles[[#This Row],[Config Properties]]&lt;&gt;""),
Table_Styles[[#This Row],[Selector]]&amp;" { "&amp;Table_Styles[[#This Row],[Config Properties]]&amp;" }","")</f>
        <v/>
      </c>
      <c r="CG142" s="18" t="str">
        <f xml:space="preserve">
SUBSTITUTE(SUBSTITUTE(SUBSTITUTE(SUBSTITUTE(SUBSTITUTE(SUBSTITUTE(SUBSTITUTE(SUBSTITUTE(Table_Styles[[#This Row],[Config]],
" {","{"),
"{ ","{"),
" }","}"),
"} ","}"),
" ,",","),
", ",","),
" :",":"),
": ",":")</f>
        <v/>
      </c>
    </row>
    <row r="143" spans="2:85" ht="21" customHeight="1">
      <c r="B143" s="91" t="s">
        <v>832</v>
      </c>
      <c r="C143" s="18" t="s">
        <v>903</v>
      </c>
      <c r="D143" s="16"/>
      <c r="E143" s="16"/>
      <c r="F143" s="16" t="str">
        <f>IF(Table_Styles[[#This Row],[Font Family]]&lt;&gt;"",Table_Styles[[#This Row],[Font Family]],IF(Table_Styles[[#This Row],[Font Family Default]]&lt;&gt;"",Table_Styles[[#This Row],[Font Family Default]],""))</f>
        <v/>
      </c>
      <c r="G143" s="16"/>
      <c r="H143" s="16"/>
      <c r="I143" s="16" t="str">
        <f>IF(Table_Styles[[#This Row],[Font Size]]&lt;&gt;"",Table_Styles[[#This Row],[Font Size]],IF(Table_Styles[[#This Row],[Font Size Default]]&lt;&gt;"",Table_Styles[[#This Row],[Font Size Default]],""))</f>
        <v/>
      </c>
      <c r="J143" s="16"/>
      <c r="K143" s="16"/>
      <c r="L143" s="16" t="str">
        <f>IF(Table_Styles[[#This Row],[Font Weight]]&lt;&gt;"",Table_Styles[[#This Row],[Font Weight]],IF(Table_Styles[[#This Row],[Font Weight Default]]&lt;&gt;"",Table_Styles[[#This Row],[Font Weight Default]],""))</f>
        <v/>
      </c>
      <c r="M143" s="16"/>
      <c r="N143" s="16"/>
      <c r="O143" s="16" t="str">
        <f>IF(Table_Styles[[#This Row],[Colour]]&lt;&gt;"",Table_Styles[[#This Row],[Colour]],IF(Table_Styles[[#This Row],[Colour Default]]&lt;&gt;"",Table_Styles[[#This Row],[Colour Default]],""))</f>
        <v/>
      </c>
      <c r="P143" s="16"/>
      <c r="Q143" s="16"/>
      <c r="R143" s="16" t="str">
        <f>IF(Table_Styles[[#This Row],[Background]]&lt;&gt;"",Table_Styles[[#This Row],[Background]],IF(Table_Styles[[#This Row],[Background Default]]&lt;&gt;"",Table_Styles[[#This Row],[Background Default]],""))</f>
        <v/>
      </c>
      <c r="S143" s="16"/>
      <c r="T143" s="16"/>
      <c r="U143" s="16" t="str">
        <f>IF(Table_Styles[[#This Row],[Border]]&lt;&gt;"",Table_Styles[[#This Row],[Border]],IF(Table_Styles[[#This Row],[Border Default]]&lt;&gt;"",Table_Styles[[#This Row],[Border Default]],""))</f>
        <v/>
      </c>
      <c r="V143" s="16"/>
      <c r="W143" s="16"/>
      <c r="X143" s="16" t="str">
        <f>IF(Table_Styles[[#This Row],[Border Radius]]&lt;&gt;"",Table_Styles[[#This Row],[Border Radius]],IF(Table_Styles[[#This Row],[Border Radius Default]]&lt;&gt;"",Table_Styles[[#This Row],[Border Radius Default]],""))</f>
        <v/>
      </c>
      <c r="Y143" s="16"/>
      <c r="Z143" s="16"/>
      <c r="AA143" s="16" t="str">
        <f>IF(Table_Styles[[#This Row],[MT]]&lt;&gt;"",Table_Styles[[#This Row],[MT]],IF(Table_Styles[[#This Row],[MT Default]]&lt;&gt;"",Table_Styles[[#This Row],[MT Default]],""))</f>
        <v/>
      </c>
      <c r="AB143" s="16"/>
      <c r="AC143" s="16"/>
      <c r="AD143" s="16" t="str">
        <f>IF(Table_Styles[[#This Row],[MR]]&lt;&gt;"",Table_Styles[[#This Row],[MR]],IF(Table_Styles[[#This Row],[MR Default]]&lt;&gt;"",Table_Styles[[#This Row],[MR Default]],""))</f>
        <v/>
      </c>
      <c r="AE143" s="16"/>
      <c r="AF143" s="16"/>
      <c r="AG143" s="16" t="str">
        <f>IF(Table_Styles[[#This Row],[MB]]&lt;&gt;"",Table_Styles[[#This Row],[MB]],IF(Table_Styles[[#This Row],[MB Default]]&lt;&gt;"",Table_Styles[[#This Row],[MB Default]],""))</f>
        <v/>
      </c>
      <c r="AH143" s="16"/>
      <c r="AI143" s="16"/>
      <c r="AJ143" s="16" t="str">
        <f>IF(Table_Styles[[#This Row],[ML]]&lt;&gt;"",Table_Styles[[#This Row],[ML]],IF(Table_Styles[[#This Row],[ML Default]]&lt;&gt;"",Table_Styles[[#This Row],[ML Default]],""))</f>
        <v/>
      </c>
      <c r="AK143" s="16"/>
      <c r="AL143" s="16"/>
      <c r="AM143" s="16" t="str">
        <f>IF(Table_Styles[[#This Row],[PT]]&lt;&gt;"",Table_Styles[[#This Row],[PT]],IF(Table_Styles[[#This Row],[PT Default]]&lt;&gt;"",Table_Styles[[#This Row],[PT Default]],""))</f>
        <v/>
      </c>
      <c r="AN143" s="16"/>
      <c r="AO143" s="16"/>
      <c r="AP143" s="16" t="str">
        <f>IF(Table_Styles[[#This Row],[PR]]&lt;&gt;"",Table_Styles[[#This Row],[PR]],IF(Table_Styles[[#This Row],[PR Default]]&lt;&gt;"",Table_Styles[[#This Row],[PR Default]],""))</f>
        <v/>
      </c>
      <c r="AQ143" s="16"/>
      <c r="AR143" s="16"/>
      <c r="AS143" s="16" t="str">
        <f>IF(Table_Styles[[#This Row],[PB]]&lt;&gt;"",Table_Styles[[#This Row],[PB]],IF(Table_Styles[[#This Row],[PB Default]]&lt;&gt;"",Table_Styles[[#This Row],[PB Default]],""))</f>
        <v/>
      </c>
      <c r="AT143" s="16"/>
      <c r="AU143" s="16"/>
      <c r="AV143" s="16" t="str">
        <f>IF(Table_Styles[[#This Row],[PL]]&lt;&gt;"",Table_Styles[[#This Row],[PL]],IF(Table_Styles[[#This Row],[PL Default]]&lt;&gt;"",Table_Styles[[#This Row],[PL Default]],""))</f>
        <v/>
      </c>
      <c r="AW143" s="16"/>
      <c r="AX143" s="16"/>
      <c r="AY143" s="16" t="str">
        <f>IF(Table_Styles[[#This Row],[BT]]&lt;&gt;"",Table_Styles[[#This Row],[BT]],IF(Table_Styles[[#This Row],[BT Default]]&lt;&gt;"",Table_Styles[[#This Row],[BT Default]],""))</f>
        <v/>
      </c>
      <c r="AZ143" s="16"/>
      <c r="BA143" s="16"/>
      <c r="BB143" s="16" t="str">
        <f>IF(Table_Styles[[#This Row],[BR]]&lt;&gt;"",Table_Styles[[#This Row],[BR]],IF(Table_Styles[[#This Row],[BR Default]]&lt;&gt;"",Table_Styles[[#This Row],[BR Default]],""))</f>
        <v/>
      </c>
      <c r="BC143" s="16"/>
      <c r="BD143" s="16"/>
      <c r="BE143" s="16" t="str">
        <f>IF(Table_Styles[[#This Row],[BB]]&lt;&gt;"",Table_Styles[[#This Row],[BB]],IF(Table_Styles[[#This Row],[BB Default]]&lt;&gt;"",Table_Styles[[#This Row],[BB Default]],""))</f>
        <v/>
      </c>
      <c r="BF143" s="16"/>
      <c r="BG143" s="16"/>
      <c r="BH143" s="16" t="str">
        <f>IF(Table_Styles[[#This Row],[BL]]&lt;&gt;"",Table_Styles[[#This Row],[BL]],IF(Table_Styles[[#This Row],[BL Default]]&lt;&gt;"",Table_Styles[[#This Row],[BL Default]],""))</f>
        <v/>
      </c>
      <c r="BI143" s="16"/>
      <c r="BJ143" s="36"/>
      <c r="BK143" s="16" t="str">
        <f>IF(Table_Styles[[#This Row],[Width]]&lt;&gt;"",Table_Styles[[#This Row],[Width]],IF(Table_Styles[[#This Row],[Width Default]]&lt;&gt;"",Table_Styles[[#This Row],[Width Default]],""))</f>
        <v/>
      </c>
      <c r="BL143" s="16"/>
      <c r="BM143" s="16"/>
      <c r="BN143" s="16" t="str">
        <f>IF(Table_Styles[[#This Row],[Height]]&lt;&gt;"",Table_Styles[[#This Row],[Height]],IF(Table_Styles[[#This Row],[Height Default]]&lt;&gt;"",Table_Styles[[#This Row],[Height Default]],""))</f>
        <v/>
      </c>
      <c r="BO143" s="16"/>
      <c r="BP143" s="16"/>
      <c r="BQ143" s="16" t="str">
        <f>IF(Table_Styles[[#This Row],[Top]]&lt;&gt;"",Table_Styles[[#This Row],[Top]],IF(Table_Styles[[#This Row],[Top Default]]&lt;&gt;"",Table_Styles[[#This Row],[Top Default]],""))</f>
        <v/>
      </c>
      <c r="BR143" s="16"/>
      <c r="BS143" s="16"/>
      <c r="BT143" s="16" t="str">
        <f>IF(Table_Styles[[#This Row],[Right]]&lt;&gt;"",Table_Styles[[#This Row],[Right]],IF(Table_Styles[[#This Row],[Right Default]]&lt;&gt;"",Table_Styles[[#This Row],[Right Default]],""))</f>
        <v/>
      </c>
      <c r="BU143" s="16"/>
      <c r="BV143" s="16"/>
      <c r="BW143" s="16" t="str">
        <f>IF(Table_Styles[[#This Row],[Bottom]]&lt;&gt;"",Table_Styles[[#This Row],[Bottom]],IF(Table_Styles[[#This Row],[Bottom Default]]&lt;&gt;"",Table_Styles[[#This Row],[Bottom Default]],""))</f>
        <v/>
      </c>
      <c r="BX143" s="16"/>
      <c r="BY143" s="16"/>
      <c r="BZ143" s="16" t="str">
        <f>IF(Table_Styles[[#This Row],[Left]]&lt;&gt;"",Table_Styles[[#This Row],[Left]],IF(Table_Styles[[#This Row],[Left Default]]&lt;&gt;"",Table_Styles[[#This Row],[Left Default]],""))</f>
        <v/>
      </c>
      <c r="CA143" s="16"/>
      <c r="CB143" s="18" t="str">
        <f>IF(AND(Table_Styles[[#This Row],[Selector]]&lt;&gt;"",Table_Styles[[#This Row],[Font Family Used]]&lt;&gt;"",Table_Styles[[#This Row],[Font Weight Used]]&lt;&gt;""),Table_Styles[[#This Row],[Font Family Used]]&amp;" "&amp;Table_Styles[[#This Row],[Font Weight Used]],"")</f>
        <v/>
      </c>
      <c r="CC143" s="18" t="str">
        <f ca="1">IF(AND(Table_Styles[[#This Row],[Selector]],COUNTIF(OFFSET(CC:CC,0,0,ROW()-1,1),"="&amp;Table_Styles[[#This Row],[Font]])=0),Table_Styles[[#This Row],[Font]],"")</f>
        <v/>
      </c>
      <c r="CD143" s="18" t="str">
        <f ca="1">IF(Table_Styles[[#This Row],[Unique Font]]&lt;&gt;"",
"{""fontFamily"":"""&amp;Table_Styles[[#This Row],[Font Family Used]]&amp;""",""fontWeight"":"&amp;Table_Styles[[#This Row],[Font Weight Used]]&amp;"}","")</f>
        <v/>
      </c>
      <c r="CE143"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3" s="18" t="str">
        <f>IF(AND(Table_Styles[[#This Row],[Selector]]&lt;&gt;"", Table_Styles[[#This Row],[Config Properties]]&lt;&gt;""),
Table_Styles[[#This Row],[Selector]]&amp;" { "&amp;Table_Styles[[#This Row],[Config Properties]]&amp;" }","")</f>
        <v/>
      </c>
      <c r="CG143" s="18" t="str">
        <f xml:space="preserve">
SUBSTITUTE(SUBSTITUTE(SUBSTITUTE(SUBSTITUTE(SUBSTITUTE(SUBSTITUTE(SUBSTITUTE(SUBSTITUTE(Table_Styles[[#This Row],[Config]],
" {","{"),
"{ ","{"),
" }","}"),
"} ","}"),
" ,",","),
", ",","),
" :",":"),
": ",":")</f>
        <v/>
      </c>
    </row>
    <row r="144" spans="2:85" ht="21" customHeight="1">
      <c r="B144" s="91" t="s">
        <v>834</v>
      </c>
      <c r="C144" s="18" t="s">
        <v>904</v>
      </c>
      <c r="D144" s="16"/>
      <c r="E144" s="16"/>
      <c r="F144" s="16" t="str">
        <f>IF(Table_Styles[[#This Row],[Font Family]]&lt;&gt;"",Table_Styles[[#This Row],[Font Family]],IF(Table_Styles[[#This Row],[Font Family Default]]&lt;&gt;"",Table_Styles[[#This Row],[Font Family Default]],""))</f>
        <v/>
      </c>
      <c r="G144" s="16"/>
      <c r="H144" s="16"/>
      <c r="I144" s="16" t="str">
        <f>IF(Table_Styles[[#This Row],[Font Size]]&lt;&gt;"",Table_Styles[[#This Row],[Font Size]],IF(Table_Styles[[#This Row],[Font Size Default]]&lt;&gt;"",Table_Styles[[#This Row],[Font Size Default]],""))</f>
        <v/>
      </c>
      <c r="J144" s="16"/>
      <c r="K144" s="16"/>
      <c r="L144" s="16" t="str">
        <f>IF(Table_Styles[[#This Row],[Font Weight]]&lt;&gt;"",Table_Styles[[#This Row],[Font Weight]],IF(Table_Styles[[#This Row],[Font Weight Default]]&lt;&gt;"",Table_Styles[[#This Row],[Font Weight Default]],""))</f>
        <v/>
      </c>
      <c r="M144" s="16"/>
      <c r="N144" s="16"/>
      <c r="O144" s="16" t="str">
        <f>IF(Table_Styles[[#This Row],[Colour]]&lt;&gt;"",Table_Styles[[#This Row],[Colour]],IF(Table_Styles[[#This Row],[Colour Default]]&lt;&gt;"",Table_Styles[[#This Row],[Colour Default]],""))</f>
        <v/>
      </c>
      <c r="P144" s="16"/>
      <c r="Q144" s="16"/>
      <c r="R144" s="16" t="str">
        <f>IF(Table_Styles[[#This Row],[Background]]&lt;&gt;"",Table_Styles[[#This Row],[Background]],IF(Table_Styles[[#This Row],[Background Default]]&lt;&gt;"",Table_Styles[[#This Row],[Background Default]],""))</f>
        <v/>
      </c>
      <c r="S144" s="16"/>
      <c r="T144" s="16"/>
      <c r="U144" s="16" t="str">
        <f>IF(Table_Styles[[#This Row],[Border]]&lt;&gt;"",Table_Styles[[#This Row],[Border]],IF(Table_Styles[[#This Row],[Border Default]]&lt;&gt;"",Table_Styles[[#This Row],[Border Default]],""))</f>
        <v/>
      </c>
      <c r="V144" s="16"/>
      <c r="W144" s="16"/>
      <c r="X144" s="16" t="str">
        <f>IF(Table_Styles[[#This Row],[Border Radius]]&lt;&gt;"",Table_Styles[[#This Row],[Border Radius]],IF(Table_Styles[[#This Row],[Border Radius Default]]&lt;&gt;"",Table_Styles[[#This Row],[Border Radius Default]],""))</f>
        <v/>
      </c>
      <c r="Y144" s="16"/>
      <c r="Z144" s="16"/>
      <c r="AA144" s="16" t="str">
        <f>IF(Table_Styles[[#This Row],[MT]]&lt;&gt;"",Table_Styles[[#This Row],[MT]],IF(Table_Styles[[#This Row],[MT Default]]&lt;&gt;"",Table_Styles[[#This Row],[MT Default]],""))</f>
        <v/>
      </c>
      <c r="AB144" s="16"/>
      <c r="AC144" s="16"/>
      <c r="AD144" s="16" t="str">
        <f>IF(Table_Styles[[#This Row],[MR]]&lt;&gt;"",Table_Styles[[#This Row],[MR]],IF(Table_Styles[[#This Row],[MR Default]]&lt;&gt;"",Table_Styles[[#This Row],[MR Default]],""))</f>
        <v/>
      </c>
      <c r="AE144" s="16"/>
      <c r="AF144" s="16"/>
      <c r="AG144" s="16" t="str">
        <f>IF(Table_Styles[[#This Row],[MB]]&lt;&gt;"",Table_Styles[[#This Row],[MB]],IF(Table_Styles[[#This Row],[MB Default]]&lt;&gt;"",Table_Styles[[#This Row],[MB Default]],""))</f>
        <v/>
      </c>
      <c r="AH144" s="16"/>
      <c r="AI144" s="16"/>
      <c r="AJ144" s="16" t="str">
        <f>IF(Table_Styles[[#This Row],[ML]]&lt;&gt;"",Table_Styles[[#This Row],[ML]],IF(Table_Styles[[#This Row],[ML Default]]&lt;&gt;"",Table_Styles[[#This Row],[ML Default]],""))</f>
        <v/>
      </c>
      <c r="AK144" s="16"/>
      <c r="AL144" s="16"/>
      <c r="AM144" s="16" t="str">
        <f>IF(Table_Styles[[#This Row],[PT]]&lt;&gt;"",Table_Styles[[#This Row],[PT]],IF(Table_Styles[[#This Row],[PT Default]]&lt;&gt;"",Table_Styles[[#This Row],[PT Default]],""))</f>
        <v/>
      </c>
      <c r="AN144" s="16"/>
      <c r="AO144" s="16"/>
      <c r="AP144" s="16" t="str">
        <f>IF(Table_Styles[[#This Row],[PR]]&lt;&gt;"",Table_Styles[[#This Row],[PR]],IF(Table_Styles[[#This Row],[PR Default]]&lt;&gt;"",Table_Styles[[#This Row],[PR Default]],""))</f>
        <v/>
      </c>
      <c r="AQ144" s="16"/>
      <c r="AR144" s="16"/>
      <c r="AS144" s="16" t="str">
        <f>IF(Table_Styles[[#This Row],[PB]]&lt;&gt;"",Table_Styles[[#This Row],[PB]],IF(Table_Styles[[#This Row],[PB Default]]&lt;&gt;"",Table_Styles[[#This Row],[PB Default]],""))</f>
        <v/>
      </c>
      <c r="AT144" s="16"/>
      <c r="AU144" s="16"/>
      <c r="AV144" s="16" t="str">
        <f>IF(Table_Styles[[#This Row],[PL]]&lt;&gt;"",Table_Styles[[#This Row],[PL]],IF(Table_Styles[[#This Row],[PL Default]]&lt;&gt;"",Table_Styles[[#This Row],[PL Default]],""))</f>
        <v/>
      </c>
      <c r="AW144" s="16"/>
      <c r="AX144" s="16"/>
      <c r="AY144" s="16" t="str">
        <f>IF(Table_Styles[[#This Row],[BT]]&lt;&gt;"",Table_Styles[[#This Row],[BT]],IF(Table_Styles[[#This Row],[BT Default]]&lt;&gt;"",Table_Styles[[#This Row],[BT Default]],""))</f>
        <v/>
      </c>
      <c r="AZ144" s="16"/>
      <c r="BA144" s="16"/>
      <c r="BB144" s="16" t="str">
        <f>IF(Table_Styles[[#This Row],[BR]]&lt;&gt;"",Table_Styles[[#This Row],[BR]],IF(Table_Styles[[#This Row],[BR Default]]&lt;&gt;"",Table_Styles[[#This Row],[BR Default]],""))</f>
        <v/>
      </c>
      <c r="BC144" s="16"/>
      <c r="BD144" s="16"/>
      <c r="BE144" s="16" t="str">
        <f>IF(Table_Styles[[#This Row],[BB]]&lt;&gt;"",Table_Styles[[#This Row],[BB]],IF(Table_Styles[[#This Row],[BB Default]]&lt;&gt;"",Table_Styles[[#This Row],[BB Default]],""))</f>
        <v/>
      </c>
      <c r="BF144" s="16"/>
      <c r="BG144" s="16"/>
      <c r="BH144" s="16" t="str">
        <f>IF(Table_Styles[[#This Row],[BL]]&lt;&gt;"",Table_Styles[[#This Row],[BL]],IF(Table_Styles[[#This Row],[BL Default]]&lt;&gt;"",Table_Styles[[#This Row],[BL Default]],""))</f>
        <v/>
      </c>
      <c r="BI144" s="16"/>
      <c r="BJ144" s="36"/>
      <c r="BK144" s="16" t="str">
        <f>IF(Table_Styles[[#This Row],[Width]]&lt;&gt;"",Table_Styles[[#This Row],[Width]],IF(Table_Styles[[#This Row],[Width Default]]&lt;&gt;"",Table_Styles[[#This Row],[Width Default]],""))</f>
        <v/>
      </c>
      <c r="BL144" s="16"/>
      <c r="BM144" s="16"/>
      <c r="BN144" s="16" t="str">
        <f>IF(Table_Styles[[#This Row],[Height]]&lt;&gt;"",Table_Styles[[#This Row],[Height]],IF(Table_Styles[[#This Row],[Height Default]]&lt;&gt;"",Table_Styles[[#This Row],[Height Default]],""))</f>
        <v/>
      </c>
      <c r="BO144" s="16"/>
      <c r="BP144" s="16"/>
      <c r="BQ144" s="16" t="str">
        <f>IF(Table_Styles[[#This Row],[Top]]&lt;&gt;"",Table_Styles[[#This Row],[Top]],IF(Table_Styles[[#This Row],[Top Default]]&lt;&gt;"",Table_Styles[[#This Row],[Top Default]],""))</f>
        <v/>
      </c>
      <c r="BR144" s="16"/>
      <c r="BS144" s="16"/>
      <c r="BT144" s="16" t="str">
        <f>IF(Table_Styles[[#This Row],[Right]]&lt;&gt;"",Table_Styles[[#This Row],[Right]],IF(Table_Styles[[#This Row],[Right Default]]&lt;&gt;"",Table_Styles[[#This Row],[Right Default]],""))</f>
        <v/>
      </c>
      <c r="BU144" s="16"/>
      <c r="BV144" s="16"/>
      <c r="BW144" s="16" t="str">
        <f>IF(Table_Styles[[#This Row],[Bottom]]&lt;&gt;"",Table_Styles[[#This Row],[Bottom]],IF(Table_Styles[[#This Row],[Bottom Default]]&lt;&gt;"",Table_Styles[[#This Row],[Bottom Default]],""))</f>
        <v/>
      </c>
      <c r="BX144" s="16"/>
      <c r="BY144" s="16"/>
      <c r="BZ144" s="16" t="str">
        <f>IF(Table_Styles[[#This Row],[Left]]&lt;&gt;"",Table_Styles[[#This Row],[Left]],IF(Table_Styles[[#This Row],[Left Default]]&lt;&gt;"",Table_Styles[[#This Row],[Left Default]],""))</f>
        <v/>
      </c>
      <c r="CA144" s="16"/>
      <c r="CB144" s="18" t="str">
        <f>IF(AND(Table_Styles[[#This Row],[Selector]]&lt;&gt;"",Table_Styles[[#This Row],[Font Family Used]]&lt;&gt;"",Table_Styles[[#This Row],[Font Weight Used]]&lt;&gt;""),Table_Styles[[#This Row],[Font Family Used]]&amp;" "&amp;Table_Styles[[#This Row],[Font Weight Used]],"")</f>
        <v/>
      </c>
      <c r="CC144" s="18" t="str">
        <f ca="1">IF(AND(Table_Styles[[#This Row],[Selector]],COUNTIF(OFFSET(CC:CC,0,0,ROW()-1,1),"="&amp;Table_Styles[[#This Row],[Font]])=0),Table_Styles[[#This Row],[Font]],"")</f>
        <v/>
      </c>
      <c r="CD144" s="18" t="str">
        <f ca="1">IF(Table_Styles[[#This Row],[Unique Font]]&lt;&gt;"",
"{""fontFamily"":"""&amp;Table_Styles[[#This Row],[Font Family Used]]&amp;""",""fontWeight"":"&amp;Table_Styles[[#This Row],[Font Weight Used]]&amp;"}","")</f>
        <v/>
      </c>
      <c r="CE144" s="1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4" s="18" t="str">
        <f>IF(AND(Table_Styles[[#This Row],[Selector]]&lt;&gt;"", Table_Styles[[#This Row],[Config Properties]]&lt;&gt;""),
Table_Styles[[#This Row],[Selector]]&amp;" { "&amp;Table_Styles[[#This Row],[Config Properties]]&amp;" }","")</f>
        <v/>
      </c>
      <c r="CG144" s="18" t="str">
        <f xml:space="preserve">
SUBSTITUTE(SUBSTITUTE(SUBSTITUTE(SUBSTITUTE(SUBSTITUTE(SUBSTITUTE(SUBSTITUTE(SUBSTITUTE(Table_Styles[[#This Row],[Config]],
" {","{"),
"{ ","{"),
" }","}"),
"} ","}"),
" ,",","),
", ",","),
" :",":"),
": ",":")</f>
        <v/>
      </c>
    </row>
    <row r="145" spans="2:85" ht="29.25" thickBot="1">
      <c r="B145" s="3" t="s">
        <v>656</v>
      </c>
      <c r="C145" s="3"/>
      <c r="D145" s="3"/>
      <c r="E145" s="3"/>
      <c r="F145" s="3" t="str">
        <f>IF(Table_Styles[[#This Row],[Font Family]]&lt;&gt;"",Table_Styles[[#This Row],[Font Family]],IF(Table_Styles[[#This Row],[Font Family Default]]&lt;&gt;"",Table_Styles[[#This Row],[Font Family Default]],""))</f>
        <v/>
      </c>
      <c r="G145" s="3"/>
      <c r="H145" s="3"/>
      <c r="I145" s="3" t="str">
        <f>IF(Table_Styles[[#This Row],[Font Size]]&lt;&gt;"",Table_Styles[[#This Row],[Font Size]],IF(Table_Styles[[#This Row],[Font Size Default]]&lt;&gt;"",Table_Styles[[#This Row],[Font Size Default]],""))</f>
        <v/>
      </c>
      <c r="J145" s="3"/>
      <c r="K145" s="3"/>
      <c r="L145" s="3" t="str">
        <f>IF(Table_Styles[[#This Row],[Font Weight]]&lt;&gt;"",Table_Styles[[#This Row],[Font Weight]],IF(Table_Styles[[#This Row],[Font Weight Default]]&lt;&gt;"",Table_Styles[[#This Row],[Font Weight Default]],""))</f>
        <v/>
      </c>
      <c r="M145" s="3"/>
      <c r="N145" s="3"/>
      <c r="O145" s="3" t="str">
        <f>IF(Table_Styles[[#This Row],[Colour]]&lt;&gt;"",Table_Styles[[#This Row],[Colour]],IF(Table_Styles[[#This Row],[Colour Default]]&lt;&gt;"",Table_Styles[[#This Row],[Colour Default]],""))</f>
        <v/>
      </c>
      <c r="P145" s="3"/>
      <c r="Q145" s="3"/>
      <c r="R145" s="3" t="str">
        <f>IF(Table_Styles[[#This Row],[Background]]&lt;&gt;"",Table_Styles[[#This Row],[Background]],IF(Table_Styles[[#This Row],[Background Default]]&lt;&gt;"",Table_Styles[[#This Row],[Background Default]],""))</f>
        <v/>
      </c>
      <c r="S145" s="3"/>
      <c r="T145" s="3"/>
      <c r="U145" s="3" t="str">
        <f>IF(Table_Styles[[#This Row],[Border]]&lt;&gt;"",Table_Styles[[#This Row],[Border]],IF(Table_Styles[[#This Row],[Border Default]]&lt;&gt;"",Table_Styles[[#This Row],[Border Default]],""))</f>
        <v/>
      </c>
      <c r="V145" s="3"/>
      <c r="W145" s="3"/>
      <c r="X145" s="3" t="str">
        <f>IF(Table_Styles[[#This Row],[Border Radius]]&lt;&gt;"",Table_Styles[[#This Row],[Border Radius]],IF(Table_Styles[[#This Row],[Border Radius Default]]&lt;&gt;"",Table_Styles[[#This Row],[Border Radius Default]],""))</f>
        <v/>
      </c>
      <c r="Y145" s="3"/>
      <c r="Z145" s="3"/>
      <c r="AA145" s="3" t="str">
        <f>IF(Table_Styles[[#This Row],[MT]]&lt;&gt;"",Table_Styles[[#This Row],[MT]],IF(Table_Styles[[#This Row],[MT Default]]&lt;&gt;"",Table_Styles[[#This Row],[MT Default]],""))</f>
        <v/>
      </c>
      <c r="AB145" s="3"/>
      <c r="AC145" s="3"/>
      <c r="AD145" s="3" t="str">
        <f>IF(Table_Styles[[#This Row],[MR]]&lt;&gt;"",Table_Styles[[#This Row],[MR]],IF(Table_Styles[[#This Row],[MR Default]]&lt;&gt;"",Table_Styles[[#This Row],[MR Default]],""))</f>
        <v/>
      </c>
      <c r="AE145" s="3"/>
      <c r="AF145" s="3"/>
      <c r="AG145" s="3" t="str">
        <f>IF(Table_Styles[[#This Row],[MB]]&lt;&gt;"",Table_Styles[[#This Row],[MB]],IF(Table_Styles[[#This Row],[MB Default]]&lt;&gt;"",Table_Styles[[#This Row],[MB Default]],""))</f>
        <v/>
      </c>
      <c r="AH145" s="3"/>
      <c r="AI145" s="3"/>
      <c r="AJ145" s="3" t="str">
        <f>IF(Table_Styles[[#This Row],[ML]]&lt;&gt;"",Table_Styles[[#This Row],[ML]],IF(Table_Styles[[#This Row],[ML Default]]&lt;&gt;"",Table_Styles[[#This Row],[ML Default]],""))</f>
        <v/>
      </c>
      <c r="AK145" s="3"/>
      <c r="AL145" s="3"/>
      <c r="AM145" s="3" t="str">
        <f>IF(Table_Styles[[#This Row],[PT]]&lt;&gt;"",Table_Styles[[#This Row],[PT]],IF(Table_Styles[[#This Row],[PT Default]]&lt;&gt;"",Table_Styles[[#This Row],[PT Default]],""))</f>
        <v/>
      </c>
      <c r="AN145" s="3"/>
      <c r="AO145" s="3"/>
      <c r="AP145" s="3" t="str">
        <f>IF(Table_Styles[[#This Row],[PR]]&lt;&gt;"",Table_Styles[[#This Row],[PR]],IF(Table_Styles[[#This Row],[PR Default]]&lt;&gt;"",Table_Styles[[#This Row],[PR Default]],""))</f>
        <v/>
      </c>
      <c r="AQ145" s="3"/>
      <c r="AR145" s="3"/>
      <c r="AS145" s="3" t="str">
        <f>IF(Table_Styles[[#This Row],[PB]]&lt;&gt;"",Table_Styles[[#This Row],[PB]],IF(Table_Styles[[#This Row],[PB Default]]&lt;&gt;"",Table_Styles[[#This Row],[PB Default]],""))</f>
        <v/>
      </c>
      <c r="AT145" s="3"/>
      <c r="AU145" s="3"/>
      <c r="AV145" s="3" t="str">
        <f>IF(Table_Styles[[#This Row],[PL]]&lt;&gt;"",Table_Styles[[#This Row],[PL]],IF(Table_Styles[[#This Row],[PL Default]]&lt;&gt;"",Table_Styles[[#This Row],[PL Default]],""))</f>
        <v/>
      </c>
      <c r="AW145" s="3"/>
      <c r="AX145" s="3"/>
      <c r="AY145" s="3" t="str">
        <f>IF(Table_Styles[[#This Row],[BT]]&lt;&gt;"",Table_Styles[[#This Row],[BT]],IF(Table_Styles[[#This Row],[BT Default]]&lt;&gt;"",Table_Styles[[#This Row],[BT Default]],""))</f>
        <v/>
      </c>
      <c r="AZ145" s="3"/>
      <c r="BA145" s="3"/>
      <c r="BB145" s="3" t="str">
        <f>IF(Table_Styles[[#This Row],[BR]]&lt;&gt;"",Table_Styles[[#This Row],[BR]],IF(Table_Styles[[#This Row],[BR Default]]&lt;&gt;"",Table_Styles[[#This Row],[BR Default]],""))</f>
        <v/>
      </c>
      <c r="BC145" s="3"/>
      <c r="BD145" s="3"/>
      <c r="BE145" s="3" t="str">
        <f>IF(Table_Styles[[#This Row],[BB]]&lt;&gt;"",Table_Styles[[#This Row],[BB]],IF(Table_Styles[[#This Row],[BB Default]]&lt;&gt;"",Table_Styles[[#This Row],[BB Default]],""))</f>
        <v/>
      </c>
      <c r="BF145" s="3"/>
      <c r="BG145" s="3"/>
      <c r="BH145" s="3" t="str">
        <f>IF(Table_Styles[[#This Row],[BL]]&lt;&gt;"",Table_Styles[[#This Row],[BL]],IF(Table_Styles[[#This Row],[BL Default]]&lt;&gt;"",Table_Styles[[#This Row],[BL Default]],""))</f>
        <v/>
      </c>
      <c r="BI145" s="3"/>
      <c r="BJ145" s="3"/>
      <c r="BK145" s="3" t="str">
        <f>IF(Table_Styles[[#This Row],[Width]]&lt;&gt;"",Table_Styles[[#This Row],[Width]],IF(Table_Styles[[#This Row],[Width Default]]&lt;&gt;"",Table_Styles[[#This Row],[Width Default]],""))</f>
        <v/>
      </c>
      <c r="BL145" s="3"/>
      <c r="BM145" s="3"/>
      <c r="BN145" s="3" t="str">
        <f>IF(Table_Styles[[#This Row],[Height]]&lt;&gt;"",Table_Styles[[#This Row],[Height]],IF(Table_Styles[[#This Row],[Height Default]]&lt;&gt;"",Table_Styles[[#This Row],[Height Default]],""))</f>
        <v/>
      </c>
      <c r="BO145" s="3"/>
      <c r="BP145" s="3"/>
      <c r="BQ145" s="3" t="str">
        <f>IF(Table_Styles[[#This Row],[Top]]&lt;&gt;"",Table_Styles[[#This Row],[Top]],IF(Table_Styles[[#This Row],[Top Default]]&lt;&gt;"",Table_Styles[[#This Row],[Top Default]],""))</f>
        <v/>
      </c>
      <c r="BR145" s="3"/>
      <c r="BS145" s="3"/>
      <c r="BT145" s="3" t="str">
        <f>IF(Table_Styles[[#This Row],[Right]]&lt;&gt;"",Table_Styles[[#This Row],[Right]],IF(Table_Styles[[#This Row],[Right Default]]&lt;&gt;"",Table_Styles[[#This Row],[Right Default]],""))</f>
        <v/>
      </c>
      <c r="BU145" s="3"/>
      <c r="BV145" s="3"/>
      <c r="BW145" s="3" t="str">
        <f>IF(Table_Styles[[#This Row],[Bottom]]&lt;&gt;"",Table_Styles[[#This Row],[Bottom]],IF(Table_Styles[[#This Row],[Bottom Default]]&lt;&gt;"",Table_Styles[[#This Row],[Bottom Default]],""))</f>
        <v/>
      </c>
      <c r="BX145" s="3"/>
      <c r="BY145" s="3"/>
      <c r="BZ145" s="3" t="str">
        <f>IF(Table_Styles[[#This Row],[Left]]&lt;&gt;"",Table_Styles[[#This Row],[Left]],IF(Table_Styles[[#This Row],[Left Default]]&lt;&gt;"",Table_Styles[[#This Row],[Left Default]],""))</f>
        <v/>
      </c>
      <c r="CA145" s="3"/>
      <c r="CB145" s="3" t="str">
        <f>IF(AND(Table_Styles[[#This Row],[Selector]]&lt;&gt;"",Table_Styles[[#This Row],[Font Family Used]]&lt;&gt;"",Table_Styles[[#This Row],[Font Weight Used]]&lt;&gt;""),Table_Styles[[#This Row],[Font Family Used]]&amp;" "&amp;Table_Styles[[#This Row],[Font Weight Used]],"")</f>
        <v/>
      </c>
      <c r="CC145" s="3" t="str">
        <f ca="1">IF(AND(Table_Styles[[#This Row],[Selector]],COUNTIF(OFFSET(CC:CC,0,0,ROW()-1,1),"="&amp;Table_Styles[[#This Row],[Font]])=0),Table_Styles[[#This Row],[Font]],"")</f>
        <v/>
      </c>
      <c r="CD145" s="3" t="str">
        <f ca="1">IF(Table_Styles[[#This Row],[Unique Font]]&lt;&gt;"",
"{""fontFamily"":"""&amp;Table_Styles[[#This Row],[Font Family Used]]&amp;""",""fontWeight"":"&amp;Table_Styles[[#This Row],[Font Weight Used]]&amp;"}","")</f>
        <v/>
      </c>
      <c r="CE145" s="3"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c>
      <c r="CF145" s="3" t="str">
        <f>IF(AND(Table_Styles[[#This Row],[Selector]]&lt;&gt;"", Table_Styles[[#This Row],[Config Properties]]&lt;&gt;""),
Table_Styles[[#This Row],[Selector]]&amp;" { "&amp;Table_Styles[[#This Row],[Config Properties]]&amp;" }","")</f>
        <v/>
      </c>
      <c r="CG145" s="3" t="str">
        <f xml:space="preserve">
SUBSTITUTE(SUBSTITUTE(SUBSTITUTE(SUBSTITUTE(SUBSTITUTE(SUBSTITUTE(SUBSTITUTE(SUBSTITUTE(Table_Styles[[#This Row],[Config]],
" {","{"),
"{ ","{"),
" }","}"),
"} ","}"),
" ,",","),
", ",","),
" :",":"),
": ",":")</f>
        <v/>
      </c>
    </row>
    <row r="146" spans="2:85" ht="21" customHeight="1">
      <c r="B146" t="s">
        <v>905</v>
      </c>
      <c r="C146" t="s">
        <v>906</v>
      </c>
      <c r="D146"/>
      <c r="E146"/>
      <c r="F146" t="str">
        <f>IF(Table_Styles[[#This Row],[Font Family]]&lt;&gt;"",Table_Styles[[#This Row],[Font Family]],IF(Table_Styles[[#This Row],[Font Family Default]]&lt;&gt;"",Table_Styles[[#This Row],[Font Family Default]],""))</f>
        <v/>
      </c>
      <c r="G146"/>
      <c r="H146"/>
      <c r="I146" t="str">
        <f>IF(Table_Styles[[#This Row],[Font Size]]&lt;&gt;"",Table_Styles[[#This Row],[Font Size]],IF(Table_Styles[[#This Row],[Font Size Default]]&lt;&gt;"",Table_Styles[[#This Row],[Font Size Default]],""))</f>
        <v/>
      </c>
      <c r="J146"/>
      <c r="K146"/>
      <c r="L146" t="str">
        <f>IF(Table_Styles[[#This Row],[Font Weight]]&lt;&gt;"",Table_Styles[[#This Row],[Font Weight]],IF(Table_Styles[[#This Row],[Font Weight Default]]&lt;&gt;"",Table_Styles[[#This Row],[Font Weight Default]],""))</f>
        <v/>
      </c>
      <c r="M146"/>
      <c r="N146"/>
      <c r="O146" t="str">
        <f>IF(Table_Styles[[#This Row],[Colour]]&lt;&gt;"",Table_Styles[[#This Row],[Colour]],IF(Table_Styles[[#This Row],[Colour Default]]&lt;&gt;"",Table_Styles[[#This Row],[Colour Default]],""))</f>
        <v/>
      </c>
      <c r="P146"/>
      <c r="Q146"/>
      <c r="R146" t="str">
        <f>IF(Table_Styles[[#This Row],[Background]]&lt;&gt;"",Table_Styles[[#This Row],[Background]],IF(Table_Styles[[#This Row],[Background Default]]&lt;&gt;"",Table_Styles[[#This Row],[Background Default]],""))</f>
        <v/>
      </c>
      <c r="S146"/>
      <c r="T146"/>
      <c r="U146" t="str">
        <f>IF(Table_Styles[[#This Row],[Border]]&lt;&gt;"",Table_Styles[[#This Row],[Border]],IF(Table_Styles[[#This Row],[Border Default]]&lt;&gt;"",Table_Styles[[#This Row],[Border Default]],""))</f>
        <v/>
      </c>
      <c r="V146"/>
      <c r="W146"/>
      <c r="X146" t="str">
        <f>IF(Table_Styles[[#This Row],[Border Radius]]&lt;&gt;"",Table_Styles[[#This Row],[Border Radius]],IF(Table_Styles[[#This Row],[Border Radius Default]]&lt;&gt;"",Table_Styles[[#This Row],[Border Radius Default]],""))</f>
        <v/>
      </c>
      <c r="Y146" s="76" t="s">
        <v>907</v>
      </c>
      <c r="Z146"/>
      <c r="AA146" t="str">
        <f>IF(Table_Styles[[#This Row],[MT]]&lt;&gt;"",Table_Styles[[#This Row],[MT]],IF(Table_Styles[[#This Row],[MT Default]]&lt;&gt;"",Table_Styles[[#This Row],[MT Default]],""))</f>
        <v>-10px</v>
      </c>
      <c r="AB146"/>
      <c r="AC146"/>
      <c r="AD146" t="str">
        <f>IF(Table_Styles[[#This Row],[MR]]&lt;&gt;"",Table_Styles[[#This Row],[MR]],IF(Table_Styles[[#This Row],[MR Default]]&lt;&gt;"",Table_Styles[[#This Row],[MR Default]],""))</f>
        <v/>
      </c>
      <c r="AE146"/>
      <c r="AF146"/>
      <c r="AG146" t="str">
        <f>IF(Table_Styles[[#This Row],[MB]]&lt;&gt;"",Table_Styles[[#This Row],[MB]],IF(Table_Styles[[#This Row],[MB Default]]&lt;&gt;"",Table_Styles[[#This Row],[MB Default]],""))</f>
        <v/>
      </c>
      <c r="AH146"/>
      <c r="AI146"/>
      <c r="AJ146" t="str">
        <f>IF(Table_Styles[[#This Row],[ML]]&lt;&gt;"",Table_Styles[[#This Row],[ML]],IF(Table_Styles[[#This Row],[ML Default]]&lt;&gt;"",Table_Styles[[#This Row],[ML Default]],""))</f>
        <v/>
      </c>
      <c r="AK146"/>
      <c r="AL146"/>
      <c r="AM146" t="str">
        <f>IF(Table_Styles[[#This Row],[PT]]&lt;&gt;"",Table_Styles[[#This Row],[PT]],IF(Table_Styles[[#This Row],[PT Default]]&lt;&gt;"",Table_Styles[[#This Row],[PT Default]],""))</f>
        <v/>
      </c>
      <c r="AN146"/>
      <c r="AO146"/>
      <c r="AP146" t="str">
        <f>IF(Table_Styles[[#This Row],[PR]]&lt;&gt;"",Table_Styles[[#This Row],[PR]],IF(Table_Styles[[#This Row],[PR Default]]&lt;&gt;"",Table_Styles[[#This Row],[PR Default]],""))</f>
        <v/>
      </c>
      <c r="AQ146"/>
      <c r="AR146"/>
      <c r="AS146" t="str">
        <f>IF(Table_Styles[[#This Row],[PB]]&lt;&gt;"",Table_Styles[[#This Row],[PB]],IF(Table_Styles[[#This Row],[PB Default]]&lt;&gt;"",Table_Styles[[#This Row],[PB Default]],""))</f>
        <v/>
      </c>
      <c r="AT146"/>
      <c r="AU146"/>
      <c r="AV146" t="str">
        <f>IF(Table_Styles[[#This Row],[PL]]&lt;&gt;"",Table_Styles[[#This Row],[PL]],IF(Table_Styles[[#This Row],[PL Default]]&lt;&gt;"",Table_Styles[[#This Row],[PL Default]],""))</f>
        <v/>
      </c>
      <c r="AW146"/>
      <c r="AX146"/>
      <c r="AY146" t="str">
        <f>IF(Table_Styles[[#This Row],[BT]]&lt;&gt;"",Table_Styles[[#This Row],[BT]],IF(Table_Styles[[#This Row],[BT Default]]&lt;&gt;"",Table_Styles[[#This Row],[BT Default]],""))</f>
        <v/>
      </c>
      <c r="AZ146"/>
      <c r="BA146"/>
      <c r="BB146" t="str">
        <f>IF(Table_Styles[[#This Row],[BR]]&lt;&gt;"",Table_Styles[[#This Row],[BR]],IF(Table_Styles[[#This Row],[BR Default]]&lt;&gt;"",Table_Styles[[#This Row],[BR Default]],""))</f>
        <v/>
      </c>
      <c r="BC146"/>
      <c r="BD146"/>
      <c r="BE146" t="str">
        <f>IF(Table_Styles[[#This Row],[BB]]&lt;&gt;"",Table_Styles[[#This Row],[BB]],IF(Table_Styles[[#This Row],[BB Default]]&lt;&gt;"",Table_Styles[[#This Row],[BB Default]],""))</f>
        <v/>
      </c>
      <c r="BF146"/>
      <c r="BG146"/>
      <c r="BH146" t="str">
        <f>IF(Table_Styles[[#This Row],[BL]]&lt;&gt;"",Table_Styles[[#This Row],[BL]],IF(Table_Styles[[#This Row],[BL Default]]&lt;&gt;"",Table_Styles[[#This Row],[BL Default]],""))</f>
        <v/>
      </c>
      <c r="BI146"/>
      <c r="BJ146"/>
      <c r="BK146" t="str">
        <f>IF(Table_Styles[[#This Row],[Width]]&lt;&gt;"",Table_Styles[[#This Row],[Width]],IF(Table_Styles[[#This Row],[Width Default]]&lt;&gt;"",Table_Styles[[#This Row],[Width Default]],""))</f>
        <v/>
      </c>
      <c r="BL146"/>
      <c r="BM146"/>
      <c r="BN146" t="str">
        <f>IF(Table_Styles[[#This Row],[Height]]&lt;&gt;"",Table_Styles[[#This Row],[Height]],IF(Table_Styles[[#This Row],[Height Default]]&lt;&gt;"",Table_Styles[[#This Row],[Height Default]],""))</f>
        <v/>
      </c>
      <c r="BO146"/>
      <c r="BP146"/>
      <c r="BQ146" t="str">
        <f>IF(Table_Styles[[#This Row],[Top]]&lt;&gt;"",Table_Styles[[#This Row],[Top]],IF(Table_Styles[[#This Row],[Top Default]]&lt;&gt;"",Table_Styles[[#This Row],[Top Default]],""))</f>
        <v/>
      </c>
      <c r="BR146"/>
      <c r="BS146"/>
      <c r="BT146" t="str">
        <f>IF(Table_Styles[[#This Row],[Right]]&lt;&gt;"",Table_Styles[[#This Row],[Right]],IF(Table_Styles[[#This Row],[Right Default]]&lt;&gt;"",Table_Styles[[#This Row],[Right Default]],""))</f>
        <v/>
      </c>
      <c r="BU146"/>
      <c r="BV146"/>
      <c r="BW146" t="str">
        <f>IF(Table_Styles[[#This Row],[Bottom]]&lt;&gt;"",Table_Styles[[#This Row],[Bottom]],IF(Table_Styles[[#This Row],[Bottom Default]]&lt;&gt;"",Table_Styles[[#This Row],[Bottom Default]],""))</f>
        <v/>
      </c>
      <c r="BX146"/>
      <c r="BY146"/>
      <c r="BZ146" t="str">
        <f>IF(Table_Styles[[#This Row],[Left]]&lt;&gt;"",Table_Styles[[#This Row],[Left]],IF(Table_Styles[[#This Row],[Left Default]]&lt;&gt;"",Table_Styles[[#This Row],[Left Default]],""))</f>
        <v/>
      </c>
      <c r="CA146"/>
      <c r="CB146" t="str">
        <f>IF(AND(Table_Styles[[#This Row],[Selector]]&lt;&gt;"",Table_Styles[[#This Row],[Font Family Used]]&lt;&gt;"",Table_Styles[[#This Row],[Font Weight Used]]&lt;&gt;""),Table_Styles[[#This Row],[Font Family Used]]&amp;" "&amp;Table_Styles[[#This Row],[Font Weight Used]],"")</f>
        <v/>
      </c>
      <c r="CC146" t="str">
        <f ca="1">IF(AND(Table_Styles[[#This Row],[Selector]],COUNTIF(OFFSET(CC:CC,0,0,ROW()-1,1),"="&amp;Table_Styles[[#This Row],[Font]])=0),Table_Styles[[#This Row],[Font]],"")</f>
        <v/>
      </c>
      <c r="CD146" t="str">
        <f ca="1">IF(Table_Styles[[#This Row],[Unique Font]]&lt;&gt;"",
"{""fontFamily"":"""&amp;Table_Styles[[#This Row],[Font Family Used]]&amp;""",""fontWeight"":"&amp;Table_Styles[[#This Row],[Font Weight Used]]&amp;"}","")</f>
        <v/>
      </c>
      <c r="CE146"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margin-top: -10px</v>
      </c>
      <c r="CF146" t="str">
        <f>IF(AND(Table_Styles[[#This Row],[Selector]]&lt;&gt;"", Table_Styles[[#This Row],[Config Properties]]&lt;&gt;""),
Table_Styles[[#This Row],[Selector]]&amp;" { "&amp;Table_Styles[[#This Row],[Config Properties]]&amp;" }","")</f>
        <v>div.checkbox { margin-top: -10px }</v>
      </c>
      <c r="CG146" t="str">
        <f xml:space="preserve">
SUBSTITUTE(SUBSTITUTE(SUBSTITUTE(SUBSTITUTE(SUBSTITUTE(SUBSTITUTE(SUBSTITUTE(SUBSTITUTE(Table_Styles[[#This Row],[Config]],
" {","{"),
"{ ","{"),
" }","}"),
"} ","}"),
" ,",","),
", ",","),
" :",":"),
": ",":")</f>
        <v>div.checkbox{margin-top:-10px}</v>
      </c>
    </row>
    <row r="147" spans="2:85" ht="21" customHeight="1">
      <c r="B147" s="90" t="s">
        <v>908</v>
      </c>
      <c r="C147" s="90" t="s">
        <v>864</v>
      </c>
      <c r="D147"/>
      <c r="E147"/>
      <c r="F147" t="str">
        <f>IF(Table_Styles[[#This Row],[Font Family]]&lt;&gt;"",Table_Styles[[#This Row],[Font Family]],IF(Table_Styles[[#This Row],[Font Family Default]]&lt;&gt;"",Table_Styles[[#This Row],[Font Family Default]],""))</f>
        <v/>
      </c>
      <c r="G147"/>
      <c r="H147"/>
      <c r="I147" t="str">
        <f>IF(Table_Styles[[#This Row],[Font Size]]&lt;&gt;"",Table_Styles[[#This Row],[Font Size]],IF(Table_Styles[[#This Row],[Font Size Default]]&lt;&gt;"",Table_Styles[[#This Row],[Font Size Default]],""))</f>
        <v/>
      </c>
      <c r="J147"/>
      <c r="K147"/>
      <c r="L147" t="str">
        <f>IF(Table_Styles[[#This Row],[Font Weight]]&lt;&gt;"",Table_Styles[[#This Row],[Font Weight]],IF(Table_Styles[[#This Row],[Font Weight Default]]&lt;&gt;"",Table_Styles[[#This Row],[Font Weight Default]],""))</f>
        <v/>
      </c>
      <c r="M147" s="16" t="str">
        <f>Colour_Foreground_1</f>
        <v>#1d1c1c</v>
      </c>
      <c r="N147"/>
      <c r="O147" t="str">
        <f>IF(Table_Styles[[#This Row],[Colour]]&lt;&gt;"",Table_Styles[[#This Row],[Colour]],IF(Table_Styles[[#This Row],[Colour Default]]&lt;&gt;"",Table_Styles[[#This Row],[Colour Default]],""))</f>
        <v>#1d1c1c</v>
      </c>
      <c r="P147"/>
      <c r="Q147"/>
      <c r="R147" t="str">
        <f>IF(Table_Styles[[#This Row],[Background]]&lt;&gt;"",Table_Styles[[#This Row],[Background]],IF(Table_Styles[[#This Row],[Background Default]]&lt;&gt;"",Table_Styles[[#This Row],[Background Default]],""))</f>
        <v/>
      </c>
      <c r="S147" s="90" t="s">
        <v>710</v>
      </c>
      <c r="T147"/>
      <c r="U147" t="str">
        <f>IF(Table_Styles[[#This Row],[Border]]&lt;&gt;"",Table_Styles[[#This Row],[Border]],IF(Table_Styles[[#This Row],[Border Default]]&lt;&gt;"",Table_Styles[[#This Row],[Border Default]],""))</f>
        <v>none</v>
      </c>
      <c r="V147"/>
      <c r="W147"/>
      <c r="X147" t="str">
        <f>IF(Table_Styles[[#This Row],[Border Radius]]&lt;&gt;"",Table_Styles[[#This Row],[Border Radius]],IF(Table_Styles[[#This Row],[Border Radius Default]]&lt;&gt;"",Table_Styles[[#This Row],[Border Radius Default]],""))</f>
        <v/>
      </c>
      <c r="Y147"/>
      <c r="Z147"/>
      <c r="AA147" t="str">
        <f>IF(Table_Styles[[#This Row],[MT]]&lt;&gt;"",Table_Styles[[#This Row],[MT]],IF(Table_Styles[[#This Row],[MT Default]]&lt;&gt;"",Table_Styles[[#This Row],[MT Default]],""))</f>
        <v/>
      </c>
      <c r="AB147"/>
      <c r="AC147"/>
      <c r="AD147" t="str">
        <f>IF(Table_Styles[[#This Row],[MR]]&lt;&gt;"",Table_Styles[[#This Row],[MR]],IF(Table_Styles[[#This Row],[MR Default]]&lt;&gt;"",Table_Styles[[#This Row],[MR Default]],""))</f>
        <v/>
      </c>
      <c r="AE147"/>
      <c r="AF147"/>
      <c r="AG147" t="str">
        <f>IF(Table_Styles[[#This Row],[MB]]&lt;&gt;"",Table_Styles[[#This Row],[MB]],IF(Table_Styles[[#This Row],[MB Default]]&lt;&gt;"",Table_Styles[[#This Row],[MB Default]],""))</f>
        <v/>
      </c>
      <c r="AH147"/>
      <c r="AI147"/>
      <c r="AJ147" t="str">
        <f>IF(Table_Styles[[#This Row],[ML]]&lt;&gt;"",Table_Styles[[#This Row],[ML]],IF(Table_Styles[[#This Row],[ML Default]]&lt;&gt;"",Table_Styles[[#This Row],[ML Default]],""))</f>
        <v/>
      </c>
      <c r="AK147"/>
      <c r="AL147"/>
      <c r="AM147" t="str">
        <f>IF(Table_Styles[[#This Row],[PT]]&lt;&gt;"",Table_Styles[[#This Row],[PT]],IF(Table_Styles[[#This Row],[PT Default]]&lt;&gt;"",Table_Styles[[#This Row],[PT Default]],""))</f>
        <v/>
      </c>
      <c r="AN147"/>
      <c r="AO147"/>
      <c r="AP147" t="str">
        <f>IF(Table_Styles[[#This Row],[PR]]&lt;&gt;"",Table_Styles[[#This Row],[PR]],IF(Table_Styles[[#This Row],[PR Default]]&lt;&gt;"",Table_Styles[[#This Row],[PR Default]],""))</f>
        <v/>
      </c>
      <c r="AQ147"/>
      <c r="AR147"/>
      <c r="AS147" t="str">
        <f>IF(Table_Styles[[#This Row],[PB]]&lt;&gt;"",Table_Styles[[#This Row],[PB]],IF(Table_Styles[[#This Row],[PB Default]]&lt;&gt;"",Table_Styles[[#This Row],[PB Default]],""))</f>
        <v/>
      </c>
      <c r="AT147"/>
      <c r="AU147"/>
      <c r="AV147" t="str">
        <f>IF(Table_Styles[[#This Row],[PL]]&lt;&gt;"",Table_Styles[[#This Row],[PL]],IF(Table_Styles[[#This Row],[PL Default]]&lt;&gt;"",Table_Styles[[#This Row],[PL Default]],""))</f>
        <v/>
      </c>
      <c r="AW147"/>
      <c r="AX147"/>
      <c r="AY147" t="str">
        <f>IF(Table_Styles[[#This Row],[BT]]&lt;&gt;"",Table_Styles[[#This Row],[BT]],IF(Table_Styles[[#This Row],[BT Default]]&lt;&gt;"",Table_Styles[[#This Row],[BT Default]],""))</f>
        <v/>
      </c>
      <c r="AZ147"/>
      <c r="BA147"/>
      <c r="BB147" t="str">
        <f>IF(Table_Styles[[#This Row],[BR]]&lt;&gt;"",Table_Styles[[#This Row],[BR]],IF(Table_Styles[[#This Row],[BR Default]]&lt;&gt;"",Table_Styles[[#This Row],[BR Default]],""))</f>
        <v/>
      </c>
      <c r="BC147"/>
      <c r="BD147"/>
      <c r="BE147" t="str">
        <f>IF(Table_Styles[[#This Row],[BB]]&lt;&gt;"",Table_Styles[[#This Row],[BB]],IF(Table_Styles[[#This Row],[BB Default]]&lt;&gt;"",Table_Styles[[#This Row],[BB Default]],""))</f>
        <v/>
      </c>
      <c r="BF147"/>
      <c r="BG147"/>
      <c r="BH147" t="str">
        <f>IF(Table_Styles[[#This Row],[BL]]&lt;&gt;"",Table_Styles[[#This Row],[BL]],IF(Table_Styles[[#This Row],[BL Default]]&lt;&gt;"",Table_Styles[[#This Row],[BL Default]],""))</f>
        <v/>
      </c>
      <c r="BI147"/>
      <c r="BJ147"/>
      <c r="BK147" t="str">
        <f>IF(Table_Styles[[#This Row],[Width]]&lt;&gt;"",Table_Styles[[#This Row],[Width]],IF(Table_Styles[[#This Row],[Width Default]]&lt;&gt;"",Table_Styles[[#This Row],[Width Default]],""))</f>
        <v/>
      </c>
      <c r="BL147"/>
      <c r="BM147"/>
      <c r="BN147" t="str">
        <f>IF(Table_Styles[[#This Row],[Height]]&lt;&gt;"",Table_Styles[[#This Row],[Height]],IF(Table_Styles[[#This Row],[Height Default]]&lt;&gt;"",Table_Styles[[#This Row],[Height Default]],""))</f>
        <v/>
      </c>
      <c r="BO147"/>
      <c r="BP147"/>
      <c r="BQ147" t="str">
        <f>IF(Table_Styles[[#This Row],[Top]]&lt;&gt;"",Table_Styles[[#This Row],[Top]],IF(Table_Styles[[#This Row],[Top Default]]&lt;&gt;"",Table_Styles[[#This Row],[Top Default]],""))</f>
        <v/>
      </c>
      <c r="BR147"/>
      <c r="BS147"/>
      <c r="BT147" t="str">
        <f>IF(Table_Styles[[#This Row],[Right]]&lt;&gt;"",Table_Styles[[#This Row],[Right]],IF(Table_Styles[[#This Row],[Right Default]]&lt;&gt;"",Table_Styles[[#This Row],[Right Default]],""))</f>
        <v/>
      </c>
      <c r="BU147"/>
      <c r="BV147"/>
      <c r="BW147" t="str">
        <f>IF(Table_Styles[[#This Row],[Bottom]]&lt;&gt;"",Table_Styles[[#This Row],[Bottom]],IF(Table_Styles[[#This Row],[Bottom Default]]&lt;&gt;"",Table_Styles[[#This Row],[Bottom Default]],""))</f>
        <v/>
      </c>
      <c r="BX147"/>
      <c r="BY147"/>
      <c r="BZ147" t="str">
        <f>IF(Table_Styles[[#This Row],[Left]]&lt;&gt;"",Table_Styles[[#This Row],[Left]],IF(Table_Styles[[#This Row],[Left Default]]&lt;&gt;"",Table_Styles[[#This Row],[Left Default]],""))</f>
        <v/>
      </c>
      <c r="CA147"/>
      <c r="CB147" t="str">
        <f>IF(AND(Table_Styles[[#This Row],[Selector]]&lt;&gt;"",Table_Styles[[#This Row],[Font Family Used]]&lt;&gt;"",Table_Styles[[#This Row],[Font Weight Used]]&lt;&gt;""),Table_Styles[[#This Row],[Font Family Used]]&amp;" "&amp;Table_Styles[[#This Row],[Font Weight Used]],"")</f>
        <v/>
      </c>
      <c r="CC147" t="str">
        <f ca="1">IF(AND(Table_Styles[[#This Row],[Selector]],COUNTIF(OFFSET(CC:CC,0,0,ROW()-1,1),"="&amp;Table_Styles[[#This Row],[Font]])=0),Table_Styles[[#This Row],[Font]],"")</f>
        <v/>
      </c>
      <c r="CD147" t="str">
        <f ca="1">IF(Table_Styles[[#This Row],[Unique Font]]&lt;&gt;"",
"{""fontFamily"":"""&amp;Table_Styles[[#This Row],[Font Family Used]]&amp;""",""fontWeight"":"&amp;Table_Styles[[#This Row],[Font Weight Used]]&amp;"}","")</f>
        <v/>
      </c>
      <c r="CE147"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color: #1d1c1c;border: none</v>
      </c>
      <c r="CF147" t="str">
        <f>IF(AND(Table_Styles[[#This Row],[Selector]]&lt;&gt;"", Table_Styles[[#This Row],[Config Properties]]&lt;&gt;""),
Table_Styles[[#This Row],[Selector]]&amp;" { "&amp;Table_Styles[[#This Row],[Config Properties]]&amp;" }","")</f>
        <v>#sidebar buttons-field label.btn { color: #1d1c1c;border: none }</v>
      </c>
      <c r="CG147" t="str">
        <f xml:space="preserve">
SUBSTITUTE(SUBSTITUTE(SUBSTITUTE(SUBSTITUTE(SUBSTITUTE(SUBSTITUTE(SUBSTITUTE(SUBSTITUTE(Table_Styles[[#This Row],[Config]],
" {","{"),
"{ ","{"),
" }","}"),
"} ","}"),
" ,",","),
", ",","),
" :",":"),
": ",":")</f>
        <v>#sidebar buttons-field label.btn{color:#1d1c1c;border:none}</v>
      </c>
    </row>
    <row r="148" spans="2:85" ht="21" customHeight="1">
      <c r="B148" s="1" t="s">
        <v>909</v>
      </c>
      <c r="C148" s="1" t="s">
        <v>910</v>
      </c>
      <c r="D148"/>
      <c r="E148"/>
      <c r="F148" t="str">
        <f>IF(Table_Styles[[#This Row],[Font Family]]&lt;&gt;"",Table_Styles[[#This Row],[Font Family]],IF(Table_Styles[[#This Row],[Font Family Default]]&lt;&gt;"",Table_Styles[[#This Row],[Font Family Default]],""))</f>
        <v/>
      </c>
      <c r="G148"/>
      <c r="H148"/>
      <c r="I148" t="str">
        <f>IF(Table_Styles[[#This Row],[Font Size]]&lt;&gt;"",Table_Styles[[#This Row],[Font Size]],IF(Table_Styles[[#This Row],[Font Size Default]]&lt;&gt;"",Table_Styles[[#This Row],[Font Size Default]],""))</f>
        <v/>
      </c>
      <c r="J148"/>
      <c r="K148"/>
      <c r="L148" t="str">
        <f>IF(Table_Styles[[#This Row],[Font Weight]]&lt;&gt;"",Table_Styles[[#This Row],[Font Weight]],IF(Table_Styles[[#This Row],[Font Weight Default]]&lt;&gt;"",Table_Styles[[#This Row],[Font Weight Default]],""))</f>
        <v/>
      </c>
      <c r="M148"/>
      <c r="N148"/>
      <c r="O148" t="str">
        <f>IF(Table_Styles[[#This Row],[Colour]]&lt;&gt;"",Table_Styles[[#This Row],[Colour]],IF(Table_Styles[[#This Row],[Colour Default]]&lt;&gt;"",Table_Styles[[#This Row],[Colour Default]],""))</f>
        <v/>
      </c>
      <c r="P148" s="1" t="s">
        <v>911</v>
      </c>
      <c r="Q148"/>
      <c r="R148" t="str">
        <f>IF(Table_Styles[[#This Row],[Background]]&lt;&gt;"",Table_Styles[[#This Row],[Background]],IF(Table_Styles[[#This Row],[Background Default]]&lt;&gt;"",Table_Styles[[#This Row],[Background Default]],""))</f>
        <v>#a6e5a6</v>
      </c>
      <c r="S148" s="1" t="s">
        <v>912</v>
      </c>
      <c r="T148"/>
      <c r="U148" t="str">
        <f>IF(Table_Styles[[#This Row],[Border]]&lt;&gt;"",Table_Styles[[#This Row],[Border]],IF(Table_Styles[[#This Row],[Border Default]]&lt;&gt;"",Table_Styles[[#This Row],[Border Default]],""))</f>
        <v>1px solid #689a68</v>
      </c>
      <c r="V148" s="1" t="s">
        <v>571</v>
      </c>
      <c r="W148"/>
      <c r="X148" t="str">
        <f>IF(Table_Styles[[#This Row],[Border Radius]]&lt;&gt;"",Table_Styles[[#This Row],[Border Radius]],IF(Table_Styles[[#This Row],[Border Radius Default]]&lt;&gt;"",Table_Styles[[#This Row],[Border Radius Default]],""))</f>
        <v>3px</v>
      </c>
      <c r="Y148"/>
      <c r="Z148"/>
      <c r="AA148" t="str">
        <f>IF(Table_Styles[[#This Row],[MT]]&lt;&gt;"",Table_Styles[[#This Row],[MT]],IF(Table_Styles[[#This Row],[MT Default]]&lt;&gt;"",Table_Styles[[#This Row],[MT Default]],""))</f>
        <v/>
      </c>
      <c r="AB148"/>
      <c r="AC148"/>
      <c r="AD148" t="str">
        <f>IF(Table_Styles[[#This Row],[MR]]&lt;&gt;"",Table_Styles[[#This Row],[MR]],IF(Table_Styles[[#This Row],[MR Default]]&lt;&gt;"",Table_Styles[[#This Row],[MR Default]],""))</f>
        <v/>
      </c>
      <c r="AE148"/>
      <c r="AF148"/>
      <c r="AG148" t="str">
        <f>IF(Table_Styles[[#This Row],[MB]]&lt;&gt;"",Table_Styles[[#This Row],[MB]],IF(Table_Styles[[#This Row],[MB Default]]&lt;&gt;"",Table_Styles[[#This Row],[MB Default]],""))</f>
        <v/>
      </c>
      <c r="AH148"/>
      <c r="AI148"/>
      <c r="AJ148" t="str">
        <f>IF(Table_Styles[[#This Row],[ML]]&lt;&gt;"",Table_Styles[[#This Row],[ML]],IF(Table_Styles[[#This Row],[ML Default]]&lt;&gt;"",Table_Styles[[#This Row],[ML Default]],""))</f>
        <v/>
      </c>
      <c r="AK148" s="1" t="s">
        <v>746</v>
      </c>
      <c r="AL148"/>
      <c r="AM148" t="str">
        <f>IF(Table_Styles[[#This Row],[PT]]&lt;&gt;"",Table_Styles[[#This Row],[PT]],IF(Table_Styles[[#This Row],[PT Default]]&lt;&gt;"",Table_Styles[[#This Row],[PT Default]],""))</f>
        <v>7px</v>
      </c>
      <c r="AN148" s="1" t="s">
        <v>664</v>
      </c>
      <c r="AO148"/>
      <c r="AP148" t="str">
        <f>IF(Table_Styles[[#This Row],[PR]]&lt;&gt;"",Table_Styles[[#This Row],[PR]],IF(Table_Styles[[#This Row],[PR Default]]&lt;&gt;"",Table_Styles[[#This Row],[PR Default]],""))</f>
        <v>15px</v>
      </c>
      <c r="AQ148" s="1" t="s">
        <v>746</v>
      </c>
      <c r="AR148"/>
      <c r="AS148" t="str">
        <f>IF(Table_Styles[[#This Row],[PB]]&lt;&gt;"",Table_Styles[[#This Row],[PB]],IF(Table_Styles[[#This Row],[PB Default]]&lt;&gt;"",Table_Styles[[#This Row],[PB Default]],""))</f>
        <v>7px</v>
      </c>
      <c r="AT148" s="1" t="s">
        <v>664</v>
      </c>
      <c r="AU148"/>
      <c r="AV148" t="str">
        <f>IF(Table_Styles[[#This Row],[PL]]&lt;&gt;"",Table_Styles[[#This Row],[PL]],IF(Table_Styles[[#This Row],[PL Default]]&lt;&gt;"",Table_Styles[[#This Row],[PL Default]],""))</f>
        <v>15px</v>
      </c>
      <c r="AW148"/>
      <c r="AX148"/>
      <c r="AY148" t="str">
        <f>IF(Table_Styles[[#This Row],[BT]]&lt;&gt;"",Table_Styles[[#This Row],[BT]],IF(Table_Styles[[#This Row],[BT Default]]&lt;&gt;"",Table_Styles[[#This Row],[BT Default]],""))</f>
        <v/>
      </c>
      <c r="AZ148"/>
      <c r="BA148"/>
      <c r="BB148" t="str">
        <f>IF(Table_Styles[[#This Row],[BR]]&lt;&gt;"",Table_Styles[[#This Row],[BR]],IF(Table_Styles[[#This Row],[BR Default]]&lt;&gt;"",Table_Styles[[#This Row],[BR Default]],""))</f>
        <v/>
      </c>
      <c r="BC148"/>
      <c r="BD148"/>
      <c r="BE148" t="str">
        <f>IF(Table_Styles[[#This Row],[BB]]&lt;&gt;"",Table_Styles[[#This Row],[BB]],IF(Table_Styles[[#This Row],[BB Default]]&lt;&gt;"",Table_Styles[[#This Row],[BB Default]],""))</f>
        <v/>
      </c>
      <c r="BF148"/>
      <c r="BG148"/>
      <c r="BH148" t="str">
        <f>IF(Table_Styles[[#This Row],[BL]]&lt;&gt;"",Table_Styles[[#This Row],[BL]],IF(Table_Styles[[#This Row],[BL Default]]&lt;&gt;"",Table_Styles[[#This Row],[BL Default]],""))</f>
        <v/>
      </c>
      <c r="BI148" t="s">
        <v>101</v>
      </c>
      <c r="BJ148"/>
      <c r="BK148" t="str">
        <f>IF(Table_Styles[[#This Row],[Width]]&lt;&gt;"",Table_Styles[[#This Row],[Width]],IF(Table_Styles[[#This Row],[Width Default]]&lt;&gt;"",Table_Styles[[#This Row],[Width Default]],""))</f>
        <v>300px</v>
      </c>
      <c r="BL148"/>
      <c r="BM148"/>
      <c r="BN148" t="str">
        <f>IF(Table_Styles[[#This Row],[Height]]&lt;&gt;"",Table_Styles[[#This Row],[Height]],IF(Table_Styles[[#This Row],[Height Default]]&lt;&gt;"",Table_Styles[[#This Row],[Height Default]],""))</f>
        <v/>
      </c>
      <c r="BO148"/>
      <c r="BP148"/>
      <c r="BQ148" t="str">
        <f>IF(Table_Styles[[#This Row],[Top]]&lt;&gt;"",Table_Styles[[#This Row],[Top]],IF(Table_Styles[[#This Row],[Top Default]]&lt;&gt;"",Table_Styles[[#This Row],[Top Default]],""))</f>
        <v/>
      </c>
      <c r="BR148"/>
      <c r="BS148"/>
      <c r="BT148" t="str">
        <f>IF(Table_Styles[[#This Row],[Right]]&lt;&gt;"",Table_Styles[[#This Row],[Right]],IF(Table_Styles[[#This Row],[Right Default]]&lt;&gt;"",Table_Styles[[#This Row],[Right Default]],""))</f>
        <v/>
      </c>
      <c r="BU148"/>
      <c r="BV148"/>
      <c r="BW148" t="str">
        <f>IF(Table_Styles[[#This Row],[Bottom]]&lt;&gt;"",Table_Styles[[#This Row],[Bottom]],IF(Table_Styles[[#This Row],[Bottom Default]]&lt;&gt;"",Table_Styles[[#This Row],[Bottom Default]],""))</f>
        <v/>
      </c>
      <c r="BX148"/>
      <c r="BY148"/>
      <c r="BZ148" t="str">
        <f>IF(Table_Styles[[#This Row],[Left]]&lt;&gt;"",Table_Styles[[#This Row],[Left]],IF(Table_Styles[[#This Row],[Left Default]]&lt;&gt;"",Table_Styles[[#This Row],[Left Default]],""))</f>
        <v/>
      </c>
      <c r="CA148" s="1" t="s">
        <v>913</v>
      </c>
      <c r="CB148" t="str">
        <f>IF(AND(Table_Styles[[#This Row],[Selector]]&lt;&gt;"",Table_Styles[[#This Row],[Font Family Used]]&lt;&gt;"",Table_Styles[[#This Row],[Font Weight Used]]&lt;&gt;""),Table_Styles[[#This Row],[Font Family Used]]&amp;" "&amp;Table_Styles[[#This Row],[Font Weight Used]],"")</f>
        <v/>
      </c>
      <c r="CC148" t="str">
        <f ca="1">IF(AND(Table_Styles[[#This Row],[Selector]],COUNTIF(OFFSET(CC:CC,0,0,ROW()-1,1),"="&amp;Table_Styles[[#This Row],[Font]])=0),Table_Styles[[#This Row],[Font]],"")</f>
        <v/>
      </c>
      <c r="CD148" t="str">
        <f ca="1">IF(Table_Styles[[#This Row],[Unique Font]]&lt;&gt;"",
"{""fontFamily"":"""&amp;Table_Styles[[#This Row],[Font Family Used]]&amp;""",""fontWeight"":"&amp;Table_Styles[[#This Row],[Font Weight Used]]&amp;"}","")</f>
        <v/>
      </c>
      <c r="CE148"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background: #a6e5a6;border: 1px solid #689a68;border-radius: 3px;padding-top: 7px;padding-right: 15px;padding-bottom: 7px;padding-left: 15px;width: 300px;position: relative; top: -15px;</v>
      </c>
      <c r="CF148" t="str">
        <f>IF(AND(Table_Styles[[#This Row],[Selector]]&lt;&gt;"", Table_Styles[[#This Row],[Config Properties]]&lt;&gt;""),
Table_Styles[[#This Row],[Selector]]&amp;" { "&amp;Table_Styles[[#This Row],[Config Properties]]&amp;" }","")</f>
        <v>div.discount-code-successful { background: #a6e5a6;border: 1px solid #689a68;border-radius: 3px;padding-top: 7px;padding-right: 15px;padding-bottom: 7px;padding-left: 15px;width: 300px;position: relative; top: -15px; }</v>
      </c>
      <c r="CG148" t="str">
        <f xml:space="preserve">
SUBSTITUTE(SUBSTITUTE(SUBSTITUTE(SUBSTITUTE(SUBSTITUTE(SUBSTITUTE(SUBSTITUTE(SUBSTITUTE(Table_Styles[[#This Row],[Config]],
" {","{"),
"{ ","{"),
" }","}"),
"} ","}"),
" ,",","),
", ",","),
" :",":"),
": ",":")</f>
        <v>div.discount-code-successful{background:#a6e5a6;border:1px solid #689a68;border-radius:3px;padding-top:7px;padding-right:15px;padding-bottom:7px;padding-left:15px;width:300px;position:relative; top:-15px;}</v>
      </c>
    </row>
    <row r="149" spans="2:85" ht="21" customHeight="1">
      <c r="B149" s="39" t="s">
        <v>914</v>
      </c>
      <c r="C149" s="1" t="s">
        <v>915</v>
      </c>
      <c r="D149"/>
      <c r="E149"/>
      <c r="F149" t="str">
        <f>IF(Table_Styles[[#This Row],[Font Family]]&lt;&gt;"",Table_Styles[[#This Row],[Font Family]],IF(Table_Styles[[#This Row],[Font Family Default]]&lt;&gt;"",Table_Styles[[#This Row],[Font Family Default]],""))</f>
        <v/>
      </c>
      <c r="G149"/>
      <c r="H149"/>
      <c r="I149" t="str">
        <f>IF(Table_Styles[[#This Row],[Font Size]]&lt;&gt;"",Table_Styles[[#This Row],[Font Size]],IF(Table_Styles[[#This Row],[Font Size Default]]&lt;&gt;"",Table_Styles[[#This Row],[Font Size Default]],""))</f>
        <v/>
      </c>
      <c r="J149"/>
      <c r="K149"/>
      <c r="L149" t="str">
        <f>IF(Table_Styles[[#This Row],[Font Weight]]&lt;&gt;"",Table_Styles[[#This Row],[Font Weight]],IF(Table_Styles[[#This Row],[Font Weight Default]]&lt;&gt;"",Table_Styles[[#This Row],[Font Weight Default]],""))</f>
        <v/>
      </c>
      <c r="M149"/>
      <c r="N149"/>
      <c r="O149" t="str">
        <f>IF(Table_Styles[[#This Row],[Colour]]&lt;&gt;"",Table_Styles[[#This Row],[Colour]],IF(Table_Styles[[#This Row],[Colour Default]]&lt;&gt;"",Table_Styles[[#This Row],[Colour Default]],""))</f>
        <v/>
      </c>
      <c r="P149" s="1" t="s">
        <v>916</v>
      </c>
      <c r="Q149"/>
      <c r="R149" t="str">
        <f>IF(Table_Styles[[#This Row],[Background]]&lt;&gt;"",Table_Styles[[#This Row],[Background]],IF(Table_Styles[[#This Row],[Background Default]]&lt;&gt;"",Table_Styles[[#This Row],[Background Default]],""))</f>
        <v>#f3c2ca</v>
      </c>
      <c r="S149" s="1" t="s">
        <v>917</v>
      </c>
      <c r="T149"/>
      <c r="U149" t="str">
        <f>IF(Table_Styles[[#This Row],[Border]]&lt;&gt;"",Table_Styles[[#This Row],[Border]],IF(Table_Styles[[#This Row],[Border Default]]&lt;&gt;"",Table_Styles[[#This Row],[Border Default]],""))</f>
        <v>1px solid #b57e87</v>
      </c>
      <c r="V149" s="1" t="s">
        <v>571</v>
      </c>
      <c r="W149"/>
      <c r="X149" t="str">
        <f>IF(Table_Styles[[#This Row],[Border Radius]]&lt;&gt;"",Table_Styles[[#This Row],[Border Radius]],IF(Table_Styles[[#This Row],[Border Radius Default]]&lt;&gt;"",Table_Styles[[#This Row],[Border Radius Default]],""))</f>
        <v>3px</v>
      </c>
      <c r="Y149"/>
      <c r="Z149"/>
      <c r="AA149" t="str">
        <f>IF(Table_Styles[[#This Row],[MT]]&lt;&gt;"",Table_Styles[[#This Row],[MT]],IF(Table_Styles[[#This Row],[MT Default]]&lt;&gt;"",Table_Styles[[#This Row],[MT Default]],""))</f>
        <v/>
      </c>
      <c r="AB149"/>
      <c r="AC149"/>
      <c r="AD149" t="str">
        <f>IF(Table_Styles[[#This Row],[MR]]&lt;&gt;"",Table_Styles[[#This Row],[MR]],IF(Table_Styles[[#This Row],[MR Default]]&lt;&gt;"",Table_Styles[[#This Row],[MR Default]],""))</f>
        <v/>
      </c>
      <c r="AE149"/>
      <c r="AF149"/>
      <c r="AG149" t="str">
        <f>IF(Table_Styles[[#This Row],[MB]]&lt;&gt;"",Table_Styles[[#This Row],[MB]],IF(Table_Styles[[#This Row],[MB Default]]&lt;&gt;"",Table_Styles[[#This Row],[MB Default]],""))</f>
        <v/>
      </c>
      <c r="AH149"/>
      <c r="AI149"/>
      <c r="AJ149" t="str">
        <f>IF(Table_Styles[[#This Row],[ML]]&lt;&gt;"",Table_Styles[[#This Row],[ML]],IF(Table_Styles[[#This Row],[ML Default]]&lt;&gt;"",Table_Styles[[#This Row],[ML Default]],""))</f>
        <v/>
      </c>
      <c r="AK149" s="1" t="s">
        <v>746</v>
      </c>
      <c r="AL149"/>
      <c r="AM149" t="str">
        <f>IF(Table_Styles[[#This Row],[PT]]&lt;&gt;"",Table_Styles[[#This Row],[PT]],IF(Table_Styles[[#This Row],[PT Default]]&lt;&gt;"",Table_Styles[[#This Row],[PT Default]],""))</f>
        <v>7px</v>
      </c>
      <c r="AN149" s="1" t="s">
        <v>664</v>
      </c>
      <c r="AO149"/>
      <c r="AP149" t="str">
        <f>IF(Table_Styles[[#This Row],[PR]]&lt;&gt;"",Table_Styles[[#This Row],[PR]],IF(Table_Styles[[#This Row],[PR Default]]&lt;&gt;"",Table_Styles[[#This Row],[PR Default]],""))</f>
        <v>15px</v>
      </c>
      <c r="AQ149" s="1" t="s">
        <v>746</v>
      </c>
      <c r="AR149"/>
      <c r="AS149" t="str">
        <f>IF(Table_Styles[[#This Row],[PB]]&lt;&gt;"",Table_Styles[[#This Row],[PB]],IF(Table_Styles[[#This Row],[PB Default]]&lt;&gt;"",Table_Styles[[#This Row],[PB Default]],""))</f>
        <v>7px</v>
      </c>
      <c r="AT149" s="1" t="s">
        <v>664</v>
      </c>
      <c r="AU149"/>
      <c r="AV149" t="str">
        <f>IF(Table_Styles[[#This Row],[PL]]&lt;&gt;"",Table_Styles[[#This Row],[PL]],IF(Table_Styles[[#This Row],[PL Default]]&lt;&gt;"",Table_Styles[[#This Row],[PL Default]],""))</f>
        <v>15px</v>
      </c>
      <c r="AW149"/>
      <c r="AX149"/>
      <c r="AY149" t="str">
        <f>IF(Table_Styles[[#This Row],[BT]]&lt;&gt;"",Table_Styles[[#This Row],[BT]],IF(Table_Styles[[#This Row],[BT Default]]&lt;&gt;"",Table_Styles[[#This Row],[BT Default]],""))</f>
        <v/>
      </c>
      <c r="AZ149"/>
      <c r="BA149"/>
      <c r="BB149" t="str">
        <f>IF(Table_Styles[[#This Row],[BR]]&lt;&gt;"",Table_Styles[[#This Row],[BR]],IF(Table_Styles[[#This Row],[BR Default]]&lt;&gt;"",Table_Styles[[#This Row],[BR Default]],""))</f>
        <v/>
      </c>
      <c r="BC149"/>
      <c r="BD149"/>
      <c r="BE149" t="str">
        <f>IF(Table_Styles[[#This Row],[BB]]&lt;&gt;"",Table_Styles[[#This Row],[BB]],IF(Table_Styles[[#This Row],[BB Default]]&lt;&gt;"",Table_Styles[[#This Row],[BB Default]],""))</f>
        <v/>
      </c>
      <c r="BF149"/>
      <c r="BG149"/>
      <c r="BH149" t="str">
        <f>IF(Table_Styles[[#This Row],[BL]]&lt;&gt;"",Table_Styles[[#This Row],[BL]],IF(Table_Styles[[#This Row],[BL Default]]&lt;&gt;"",Table_Styles[[#This Row],[BL Default]],""))</f>
        <v/>
      </c>
      <c r="BI149" t="s">
        <v>101</v>
      </c>
      <c r="BJ149"/>
      <c r="BK149" t="str">
        <f>IF(Table_Styles[[#This Row],[Width]]&lt;&gt;"",Table_Styles[[#This Row],[Width]],IF(Table_Styles[[#This Row],[Width Default]]&lt;&gt;"",Table_Styles[[#This Row],[Width Default]],""))</f>
        <v>300px</v>
      </c>
      <c r="BL149"/>
      <c r="BM149"/>
      <c r="BN149" t="str">
        <f>IF(Table_Styles[[#This Row],[Height]]&lt;&gt;"",Table_Styles[[#This Row],[Height]],IF(Table_Styles[[#This Row],[Height Default]]&lt;&gt;"",Table_Styles[[#This Row],[Height Default]],""))</f>
        <v/>
      </c>
      <c r="BO149"/>
      <c r="BP149"/>
      <c r="BQ149" t="str">
        <f>IF(Table_Styles[[#This Row],[Top]]&lt;&gt;"",Table_Styles[[#This Row],[Top]],IF(Table_Styles[[#This Row],[Top Default]]&lt;&gt;"",Table_Styles[[#This Row],[Top Default]],""))</f>
        <v/>
      </c>
      <c r="BR149"/>
      <c r="BS149"/>
      <c r="BT149" t="str">
        <f>IF(Table_Styles[[#This Row],[Right]]&lt;&gt;"",Table_Styles[[#This Row],[Right]],IF(Table_Styles[[#This Row],[Right Default]]&lt;&gt;"",Table_Styles[[#This Row],[Right Default]],""))</f>
        <v/>
      </c>
      <c r="BU149"/>
      <c r="BV149"/>
      <c r="BW149" t="str">
        <f>IF(Table_Styles[[#This Row],[Bottom]]&lt;&gt;"",Table_Styles[[#This Row],[Bottom]],IF(Table_Styles[[#This Row],[Bottom Default]]&lt;&gt;"",Table_Styles[[#This Row],[Bottom Default]],""))</f>
        <v/>
      </c>
      <c r="BX149"/>
      <c r="BY149"/>
      <c r="BZ149" t="str">
        <f>IF(Table_Styles[[#This Row],[Left]]&lt;&gt;"",Table_Styles[[#This Row],[Left]],IF(Table_Styles[[#This Row],[Left Default]]&lt;&gt;"",Table_Styles[[#This Row],[Left Default]],""))</f>
        <v/>
      </c>
      <c r="CA149" s="1" t="s">
        <v>918</v>
      </c>
      <c r="CB149" t="str">
        <f>IF(AND(Table_Styles[[#This Row],[Selector]]&lt;&gt;"",Table_Styles[[#This Row],[Font Family Used]]&lt;&gt;"",Table_Styles[[#This Row],[Font Weight Used]]&lt;&gt;""),Table_Styles[[#This Row],[Font Family Used]]&amp;" "&amp;Table_Styles[[#This Row],[Font Weight Used]],"")</f>
        <v/>
      </c>
      <c r="CC149" t="str">
        <f ca="1">IF(AND(Table_Styles[[#This Row],[Selector]],COUNTIF(OFFSET(CC:CC,0,0,ROW()-1,1),"="&amp;Table_Styles[[#This Row],[Font]])=0),Table_Styles[[#This Row],[Font]],"")</f>
        <v/>
      </c>
      <c r="CD149" t="str">
        <f ca="1">IF(Table_Styles[[#This Row],[Unique Font]]&lt;&gt;"",
"{""fontFamily"":"""&amp;Table_Styles[[#This Row],[Font Family Used]]&amp;""",""fontWeight"":"&amp;Table_Styles[[#This Row],[Font Weight Used]]&amp;"}","")</f>
        <v/>
      </c>
      <c r="CE149" t="str">
        <f>IF(Table_Styles[[#This Row],[Selector]]&lt;&gt;"",
_xlfn.TEXTJOIN(";",TRUE,
IF(Table_Styles[[#This Row],[Font Family Used]]&lt;&gt;"","font-family: '"&amp;Table_Styles[[#This Row],[Font Family Used]]&amp;"'",""),
IF(Table_Styles[[#This Row],[Font Size Used]]&lt;&gt;"","font-size: "&amp;Table_Styles[[#This Row],[Font Size Used]],""),
IF(Table_Styles[[#This Row],[Font Weight Used]]&lt;&gt;"","font-weight: "&amp;Table_Styles[[#This Row],[Font Weight Used]],""),
IF(Table_Styles[[#This Row],[Colour Used]]&lt;&gt;"","color: "&amp;Table_Styles[[#This Row],[Colour Used]],""),
IF(Table_Styles[[#This Row],[Background Used]]&lt;&gt;"","background: "&amp;Table_Styles[[#This Row],[Background Used]],""),
IF(Table_Styles[[#This Row],[Border Used]]&lt;&gt;"","border: "&amp;Table_Styles[[#This Row],[Border Used]],""),
IF(Table_Styles[[#This Row],[Border Radius Used]]&lt;&gt;"","border-radius: "&amp;Table_Styles[[#This Row],[Border Radius Used]],""),
IF(Table_Styles[[#This Row],[MT Used]]&lt;&gt;"","margin-top: "&amp;Table_Styles[[#This Row],[MT Used]],""),
IF(Table_Styles[[#This Row],[MR Used]]&lt;&gt;"","margin-right: "&amp;Table_Styles[[#This Row],[MR Used]],""),
IF(Table_Styles[[#This Row],[MB Used]]&lt;&gt;"","margin-bottom: "&amp;Table_Styles[[#This Row],[MB Used]],""),
IF(Table_Styles[[#This Row],[ML Used]]&lt;&gt;"","margin-left: "&amp;Table_Styles[[#This Row],[ML Used]],""),
IF(Table_Styles[[#This Row],[PT Used]]&lt;&gt;"","padding-top: "&amp;Table_Styles[[#This Row],[PT Used]],""),
IF(Table_Styles[[#This Row],[PR Used]]&lt;&gt;"","padding-right: "&amp;Table_Styles[[#This Row],[PR Used]],""),
IF(Table_Styles[[#This Row],[PB Used]]&lt;&gt;"","padding-bottom: "&amp;Table_Styles[[#This Row],[PB Used]],""),
IF(Table_Styles[[#This Row],[PL Used]]&lt;&gt;"","padding-left: "&amp;Table_Styles[[#This Row],[PL Used]],""),
IF(Table_Styles[[#This Row],[BT Used]]&lt;&gt;"","border-top: "&amp;Table_Styles[[#This Row],[BT Used]],""),
IF(Table_Styles[[#This Row],[BR Used]]&lt;&gt;"","border-right: "&amp;Table_Styles[[#This Row],[BR Used]],""),
IF(Table_Styles[[#This Row],[BB Used]]&lt;&gt;"","border-bottom: "&amp;Table_Styles[[#This Row],[BB Used]],""),
IF(Table_Styles[[#This Row],[BL Used]]&lt;&gt;"","border-left: "&amp;Table_Styles[[#This Row],[BL Used]],""),
IF(Table_Styles[[#This Row],[Width Used]]&lt;&gt;"","width: "&amp;Table_Styles[[#This Row],[Width Used]],""),
IF(Table_Styles[[#This Row],[Height Used]]&lt;&gt;"","height: "&amp;Table_Styles[[#This Row],[Height Used]],""),
IF(Table_Styles[[#This Row],[Top Used]]&lt;&gt;"","top: "&amp;Table_Styles[[#This Row],[Top Used]],""),
IF(Table_Styles[[#This Row],[Right Used]]&lt;&gt;"","right: "&amp;Table_Styles[[#This Row],[Right Used]],""),
IF(Table_Styles[[#This Row],[Bottom Used]]&lt;&gt;"","bottom: "&amp;Table_Styles[[#This Row],[Bottom Used]],""),
IF(Table_Styles[[#This Row],[Left Used]]&lt;&gt;"","left: "&amp;Table_Styles[[#This Row],[Left Used]],""),
IF(Table_Styles[[#This Row],[Custom]]&lt;&gt;"",Table_Styles[[#This Row],[Custom]],"")
),"")</f>
        <v xml:space="preserve">background: #f3c2ca;border: 1px solid #b57e87;border-radius: 3px;padding-top: 7px;padding-right: 15px;padding-bottom: 7px;padding-left: 15px;width: 300px;position: relative; top: -15px; </v>
      </c>
      <c r="CF149" t="str">
        <f>IF(AND(Table_Styles[[#This Row],[Selector]]&lt;&gt;"", Table_Styles[[#This Row],[Config Properties]]&lt;&gt;""),
Table_Styles[[#This Row],[Selector]]&amp;" { "&amp;Table_Styles[[#This Row],[Config Properties]]&amp;" }","")</f>
        <v>div.discount-code-unsuccessful { background: #f3c2ca;border: 1px solid #b57e87;border-radius: 3px;padding-top: 7px;padding-right: 15px;padding-bottom: 7px;padding-left: 15px;width: 300px;position: relative; top: -15px;  }</v>
      </c>
      <c r="CG149" t="str">
        <f xml:space="preserve">
SUBSTITUTE(SUBSTITUTE(SUBSTITUTE(SUBSTITUTE(SUBSTITUTE(SUBSTITUTE(SUBSTITUTE(SUBSTITUTE(Table_Styles[[#This Row],[Config]],
" {","{"),
"{ ","{"),
" }","}"),
"} ","}"),
" ,",","),
", ",","),
" :",":"),
": ",":")</f>
        <v>div.discount-code-unsuccessful{background:#f3c2ca;border:1px solid #b57e87;border-radius:3px;padding-top:7px;padding-right:15px;padding-bottom:7px;padding-left:15px;width:300px;position:relative; top:-15px; }</v>
      </c>
    </row>
  </sheetData>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tint="-0.249977111117893"/>
  </sheetPr>
  <dimension ref="B2:L122"/>
  <sheetViews>
    <sheetView topLeftCell="K13" workbookViewId="0" xr3:uid="{FF0BDA26-1AD6-5648-BD9A-E01AA4DDCA7C}">
      <selection activeCell="L27" sqref="L27"/>
    </sheetView>
  </sheetViews>
  <sheetFormatPr defaultColWidth="9.125" defaultRowHeight="21" customHeight="1"/>
  <cols>
    <col min="1" max="1" width="9.125" style="2" customWidth="1"/>
    <col min="2" max="2" width="40" style="2" customWidth="1"/>
    <col min="3" max="3" width="15.625" style="2" hidden="1" customWidth="1"/>
    <col min="4" max="4" width="27.25" style="2" hidden="1" customWidth="1"/>
    <col min="5" max="6" width="37.25" style="2" hidden="1" customWidth="1"/>
    <col min="7" max="7" width="57.75" style="2" hidden="1" customWidth="1"/>
    <col min="8" max="8" width="75" style="2" hidden="1" customWidth="1"/>
    <col min="9" max="9" width="29.375" style="14" hidden="1" customWidth="1"/>
    <col min="10" max="10" width="49.625" style="14" hidden="1" customWidth="1"/>
    <col min="11" max="11" width="30.25" style="2" customWidth="1"/>
    <col min="12" max="12" width="255.625" style="2" customWidth="1"/>
    <col min="13" max="14" width="9.125" style="2"/>
    <col min="15" max="15" width="20.75" style="2" customWidth="1"/>
    <col min="16" max="16384" width="9.125" style="2"/>
  </cols>
  <sheetData>
    <row r="2" spans="2:12" ht="47.25" thickBot="1">
      <c r="B2" s="12" t="s">
        <v>438</v>
      </c>
      <c r="C2" s="12"/>
      <c r="D2" s="12"/>
      <c r="E2" s="12"/>
      <c r="F2" s="12"/>
      <c r="G2" s="12"/>
      <c r="H2" s="12"/>
      <c r="I2" s="15"/>
      <c r="J2" s="15"/>
      <c r="K2" s="15"/>
      <c r="L2" s="15"/>
    </row>
    <row r="4" spans="2:12" ht="15">
      <c r="B4" t="s">
        <v>1</v>
      </c>
      <c r="C4" t="s">
        <v>2</v>
      </c>
      <c r="D4" t="s">
        <v>3</v>
      </c>
      <c r="E4" t="s">
        <v>4</v>
      </c>
      <c r="F4" t="s">
        <v>5</v>
      </c>
      <c r="G4" t="s">
        <v>422</v>
      </c>
      <c r="H4" t="s">
        <v>530</v>
      </c>
      <c r="I4" t="s">
        <v>919</v>
      </c>
      <c r="J4" t="s">
        <v>920</v>
      </c>
      <c r="K4" t="s">
        <v>32</v>
      </c>
      <c r="L4" s="91" t="s">
        <v>47</v>
      </c>
    </row>
    <row r="5" spans="2:12" ht="29.25" thickBot="1">
      <c r="B5" s="3" t="s">
        <v>921</v>
      </c>
      <c r="C5" s="3" t="s">
        <v>71</v>
      </c>
      <c r="D5"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organisation</v>
      </c>
      <c r="F5" s="3" t="str">
        <f>IF(Table_Text[[#This Row],[Header]]="Yes","",IF(Table_Text[[#This Row],[Property]]&lt;&gt;"",SUBSTITUTE(Table_Text[[#This Row],[Type]]," ","")&amp;SUBSTITUTE(Table_Text[[#This Row],[Property]]," ",""),""))</f>
        <v/>
      </c>
      <c r="G5"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"organisation": {</v>
      </c>
      <c r="H5" s="3" t="str">
        <f ca="1">SUBSTITUTE(SUBSTITUTE(SUBSTITUTE(SUBSTITUTE(SUBSTITUTE(SUBSTITUTE(SUBSTITUTE(SUBSTITUTE(
TRIM(CLEAN(Table_Text[[#This Row],[Config]])),
" {","{"),
"{ ","{"),
" }","}"),
"} ","}"),
" [","["),
"[ ","["),
" ]","]"),
"] ","]")</f>
        <v>"organisation":{</v>
      </c>
      <c r="I5"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"organisation": {</v>
      </c>
      <c r="J5" s="3" t="str">
        <f ca="1">SUBSTITUTE(SUBSTITUTE(SUBSTITUTE(SUBSTITUTE(SUBSTITUTE(SUBSTITUTE(SUBSTITUTE(SUBSTITUTE(
TRIM(CLEAN(Table_Text[[#This Row],[Quote]])),
" {","{"),
"{ ","{"),
" }","}"),
"} ","}"),
" [","["),
"[ ","["),
" ]","]"),
"] ","]")</f>
        <v>"organisation":{</v>
      </c>
      <c r="K5" s="3"/>
      <c r="L5" s="19"/>
    </row>
    <row r="6" spans="2:12" s="13" customFormat="1" ht="21" hidden="1" customHeight="1">
      <c r="B6" s="7"/>
      <c r="C6" s="7"/>
      <c r="D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 s="7" t="str">
        <f>IF(Table_Text[[#This Row],[Header]]="Yes","",IF(Table_Text[[#This Row],[Property]]&lt;&gt;"",SUBSTITUTE(Table_Text[[#This Row],[Type]]," ","")&amp;SUBSTITUTE(Table_Text[[#This Row],[Property]]," ",""),""))</f>
        <v/>
      </c>
      <c r="G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 s="7" t="str">
        <f ca="1">SUBSTITUTE(SUBSTITUTE(SUBSTITUTE(SUBSTITUTE(SUBSTITUTE(SUBSTITUTE(SUBSTITUTE(SUBSTITUTE(
TRIM(CLEAN(Table_Text[[#This Row],[Config]])),
" {","{"),
"{ ","{"),
" }","}"),
"} ","}"),
" [","["),
"[ ","["),
" ]","]"),
"] ","]")</f>
        <v/>
      </c>
      <c r="I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 s="7" t="str">
        <f ca="1">SUBSTITUTE(SUBSTITUTE(SUBSTITUTE(SUBSTITUTE(SUBSTITUTE(SUBSTITUTE(SUBSTITUTE(SUBSTITUTE(
TRIM(CLEAN(Table_Text[[#This Row],[Quote]])),
" {","{"),
"{ ","{"),
" }","}"),
"} ","}"),
" [","["),
"[ ","["),
" ]","]"),
"] ","]")</f>
        <v/>
      </c>
      <c r="K6" s="7"/>
      <c r="L6" s="16"/>
    </row>
    <row r="7" spans="2:12" s="13" customFormat="1" ht="21" customHeight="1">
      <c r="B7" s="7" t="s">
        <v>116</v>
      </c>
      <c r="C7" s="7"/>
      <c r="D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name</v>
      </c>
      <c r="F7" s="7" t="str">
        <f ca="1">IF(Table_Text[[#This Row],[Header]]="Yes","",IF(Table_Text[[#This Row],[Property]]&lt;&gt;"",SUBSTITUTE(Table_Text[[#This Row],[Type]]," ","")&amp;SUBSTITUTE(Table_Text[[#This Row],[Property]]," ",""),""))</f>
        <v>OrganisationName</v>
      </c>
      <c r="G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"name": {
            "text": "Company Co Pty Ltd"
        },</v>
      </c>
      <c r="H7" s="7" t="str">
        <f ca="1">SUBSTITUTE(SUBSTITUTE(SUBSTITUTE(SUBSTITUTE(SUBSTITUTE(SUBSTITUTE(SUBSTITUTE(SUBSTITUTE(
TRIM(CLEAN(Table_Text[[#This Row],[Config]])),
" {","{"),
"{ ","{"),
" }","}"),
"} ","}"),
" [","["),
"[ ","["),
" ]","]"),
"] ","]")</f>
        <v>"name":{"text": "Company Co Pty Ltd"},</v>
      </c>
      <c r="I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"name": "Company Co Pty Ltd",</v>
      </c>
      <c r="J7" s="7" t="str">
        <f ca="1">SUBSTITUTE(SUBSTITUTE(SUBSTITUTE(SUBSTITUTE(SUBSTITUTE(SUBSTITUTE(SUBSTITUTE(SUBSTITUTE(
TRIM(CLEAN(Table_Text[[#This Row],[Quote]])),
" {","{"),
"{ ","{"),
" }","}"),
"} ","}"),
" [","["),
"[ ","["),
" ]","]"),
"] ","]")</f>
        <v>"name": "Company Co Pty Ltd",</v>
      </c>
      <c r="K7" s="7"/>
      <c r="L7" s="16" t="s">
        <v>922</v>
      </c>
    </row>
    <row r="8" spans="2:12" s="13" customFormat="1" ht="21" customHeight="1">
      <c r="B8" s="7" t="s">
        <v>130</v>
      </c>
      <c r="C8" s="7"/>
      <c r="D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address</v>
      </c>
      <c r="F8" s="7" t="str">
        <f ca="1">IF(Table_Text[[#This Row],[Header]]="Yes","",IF(Table_Text[[#This Row],[Property]]&lt;&gt;"",SUBSTITUTE(Table_Text[[#This Row],[Type]]," ","")&amp;SUBSTITUTE(Table_Text[[#This Row],[Property]]," ",""),""))</f>
        <v>OrganisationAddress</v>
      </c>
      <c r="G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"address": {
            "text": "123 Spring Street"
        },</v>
      </c>
      <c r="H8" s="7" t="str">
        <f ca="1">SUBSTITUTE(SUBSTITUTE(SUBSTITUTE(SUBSTITUTE(SUBSTITUTE(SUBSTITUTE(SUBSTITUTE(SUBSTITUTE(
TRIM(CLEAN(Table_Text[[#This Row],[Config]])),
" {","{"),
"{ ","{"),
" }","}"),
"} ","}"),
" [","["),
"[ ","["),
" ]","]"),
"] ","]")</f>
        <v>"address":{"text": "123 Spring Street"},</v>
      </c>
      <c r="I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"address": "123 Spring Street",</v>
      </c>
      <c r="J8" s="7" t="str">
        <f ca="1">SUBSTITUTE(SUBSTITUTE(SUBSTITUTE(SUBSTITUTE(SUBSTITUTE(SUBSTITUTE(SUBSTITUTE(SUBSTITUTE(
TRIM(CLEAN(Table_Text[[#This Row],[Quote]])),
" {","{"),
"{ ","{"),
" }","}"),
"} ","}"),
" [","["),
"[ ","["),
" ]","]"),
"] ","]")</f>
        <v>"address": "123 Spring Street",</v>
      </c>
      <c r="K8" s="7"/>
      <c r="L8" s="16" t="s">
        <v>923</v>
      </c>
    </row>
    <row r="9" spans="2:12" s="13" customFormat="1" ht="21" customHeight="1">
      <c r="B9" s="7" t="s">
        <v>924</v>
      </c>
      <c r="C9" s="7"/>
      <c r="D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town</v>
      </c>
      <c r="F9" s="7" t="str">
        <f ca="1">IF(Table_Text[[#This Row],[Header]]="Yes","",IF(Table_Text[[#This Row],[Property]]&lt;&gt;"",SUBSTITUTE(Table_Text[[#This Row],[Type]]," ","")&amp;SUBSTITUTE(Table_Text[[#This Row],[Property]]," ",""),""))</f>
        <v>OrganisationTown</v>
      </c>
      <c r="G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"town": {
            "text": "Melbourne"
        },</v>
      </c>
      <c r="H9" s="7" t="str">
        <f ca="1">SUBSTITUTE(SUBSTITUTE(SUBSTITUTE(SUBSTITUTE(SUBSTITUTE(SUBSTITUTE(SUBSTITUTE(SUBSTITUTE(
TRIM(CLEAN(Table_Text[[#This Row],[Config]])),
" {","{"),
"{ ","{"),
" }","}"),
"} ","}"),
" [","["),
"[ ","["),
" ]","]"),
"] ","]")</f>
        <v>"town":{"text": "Melbourne"},</v>
      </c>
      <c r="I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"town": "Melbourne",</v>
      </c>
      <c r="J9" s="7" t="str">
        <f ca="1">SUBSTITUTE(SUBSTITUTE(SUBSTITUTE(SUBSTITUTE(SUBSTITUTE(SUBSTITUTE(SUBSTITUTE(SUBSTITUTE(
TRIM(CLEAN(Table_Text[[#This Row],[Quote]])),
" {","{"),
"{ ","{"),
" }","}"),
"} ","}"),
" [","["),
"[ ","["),
" ]","]"),
"] ","]")</f>
        <v>"town": "Melbourne",</v>
      </c>
      <c r="K9" s="7"/>
      <c r="L9" s="16" t="s">
        <v>925</v>
      </c>
    </row>
    <row r="10" spans="2:12" s="13" customFormat="1" ht="21" customHeight="1">
      <c r="B10" s="7" t="s">
        <v>91</v>
      </c>
      <c r="C10" s="7"/>
      <c r="D1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state</v>
      </c>
      <c r="F10" s="7" t="str">
        <f ca="1">IF(Table_Text[[#This Row],[Header]]="Yes","",IF(Table_Text[[#This Row],[Property]]&lt;&gt;"",SUBSTITUTE(Table_Text[[#This Row],[Type]]," ","")&amp;SUBSTITUTE(Table_Text[[#This Row],[Property]]," ",""),""))</f>
        <v>OrganisationState</v>
      </c>
      <c r="G1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"state": {
            "text": "VIC"
        },</v>
      </c>
      <c r="H10" s="7" t="str">
        <f ca="1">SUBSTITUTE(SUBSTITUTE(SUBSTITUTE(SUBSTITUTE(SUBSTITUTE(SUBSTITUTE(SUBSTITUTE(SUBSTITUTE(
TRIM(CLEAN(Table_Text[[#This Row],[Config]])),
" {","{"),
"{ ","{"),
" }","}"),
"} ","}"),
" [","["),
"[ ","["),
" ]","]"),
"] ","]")</f>
        <v>"state":{"text": "VIC"},</v>
      </c>
      <c r="I1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"state": "VIC",</v>
      </c>
      <c r="J10" s="7" t="str">
        <f ca="1">SUBSTITUTE(SUBSTITUTE(SUBSTITUTE(SUBSTITUTE(SUBSTITUTE(SUBSTITUTE(SUBSTITUTE(SUBSTITUTE(
TRIM(CLEAN(Table_Text[[#This Row],[Quote]])),
" {","{"),
"{ ","{"),
" }","}"),
"} ","}"),
" [","["),
"[ ","["),
" ]","]"),
"] ","]")</f>
        <v>"state": "VIC",</v>
      </c>
      <c r="K10" s="7"/>
      <c r="L10" s="16" t="s">
        <v>364</v>
      </c>
    </row>
    <row r="11" spans="2:12" s="13" customFormat="1" ht="21" customHeight="1">
      <c r="B11" s="7" t="s">
        <v>96</v>
      </c>
      <c r="C11" s="7"/>
      <c r="D1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postcode</v>
      </c>
      <c r="F11" s="7" t="str">
        <f ca="1">IF(Table_Text[[#This Row],[Header]]="Yes","",IF(Table_Text[[#This Row],[Property]]&lt;&gt;"",SUBSTITUTE(Table_Text[[#This Row],[Type]]," ","")&amp;SUBSTITUTE(Table_Text[[#This Row],[Property]]," ",""),""))</f>
        <v>OrganisationPostcode</v>
      </c>
      <c r="G1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"postcode": {
            "text": "3000"
        },</v>
      </c>
      <c r="H11" s="7" t="str">
        <f ca="1">SUBSTITUTE(SUBSTITUTE(SUBSTITUTE(SUBSTITUTE(SUBSTITUTE(SUBSTITUTE(SUBSTITUTE(SUBSTITUTE(
TRIM(CLEAN(Table_Text[[#This Row],[Config]])),
" {","{"),
"{ ","{"),
" }","}"),
"} ","}"),
" [","["),
"[ ","["),
" ]","]"),
"] ","]")</f>
        <v>"postcode":{"text": "3000"},</v>
      </c>
      <c r="I1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"postcode": "3000",</v>
      </c>
      <c r="J11" s="7" t="str">
        <f ca="1">SUBSTITUTE(SUBSTITUTE(SUBSTITUTE(SUBSTITUTE(SUBSTITUTE(SUBSTITUTE(SUBSTITUTE(SUBSTITUTE(
TRIM(CLEAN(Table_Text[[#This Row],[Quote]])),
" {","{"),
"{ ","{"),
" }","}"),
"} ","}"),
" [","["),
"[ ","["),
" ]","]"),
"] ","]")</f>
        <v>"postcode": "3000",</v>
      </c>
      <c r="K11" s="7"/>
      <c r="L11" s="16">
        <v>3000</v>
      </c>
    </row>
    <row r="12" spans="2:12" s="13" customFormat="1" ht="21" customHeight="1">
      <c r="B12" s="7" t="s">
        <v>926</v>
      </c>
      <c r="C12" s="7"/>
      <c r="D1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ABN</v>
      </c>
      <c r="F12" s="7" t="str">
        <f ca="1">IF(Table_Text[[#This Row],[Header]]="Yes","",IF(Table_Text[[#This Row],[Property]]&lt;&gt;"",SUBSTITUTE(Table_Text[[#This Row],[Type]]," ","")&amp;SUBSTITUTE(Table_Text[[#This Row],[Property]]," ",""),""))</f>
        <v>OrganisationABN</v>
      </c>
      <c r="G1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"ABN": {
            "text": "12 456 789 456"
        },</v>
      </c>
      <c r="H12" s="7" t="str">
        <f ca="1">SUBSTITUTE(SUBSTITUTE(SUBSTITUTE(SUBSTITUTE(SUBSTITUTE(SUBSTITUTE(SUBSTITUTE(SUBSTITUTE(
TRIM(CLEAN(Table_Text[[#This Row],[Config]])),
" {","{"),
"{ ","{"),
" }","}"),
"} ","}"),
" [","["),
"[ ","["),
" ]","]"),
"] ","]")</f>
        <v>"ABN":{"text": "12 456 789 456"},</v>
      </c>
      <c r="I1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"ABN": "12 456 789 456",</v>
      </c>
      <c r="J12" s="7" t="str">
        <f ca="1">SUBSTITUTE(SUBSTITUTE(SUBSTITUTE(SUBSTITUTE(SUBSTITUTE(SUBSTITUTE(SUBSTITUTE(SUBSTITUTE(
TRIM(CLEAN(Table_Text[[#This Row],[Quote]])),
" {","{"),
"{ ","{"),
" }","}"),
"} ","}"),
" [","["),
"[ ","["),
" ]","]"),
"] ","]")</f>
        <v>"ABN": "12 456 789 456",</v>
      </c>
      <c r="K12" s="7"/>
      <c r="L12" s="16" t="s">
        <v>927</v>
      </c>
    </row>
    <row r="13" spans="2:12" s="13" customFormat="1" ht="21" customHeight="1">
      <c r="B13" s="7" t="s">
        <v>928</v>
      </c>
      <c r="C13" s="7"/>
      <c r="D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AFSL</v>
      </c>
      <c r="F13" s="7" t="str">
        <f ca="1">IF(Table_Text[[#This Row],[Header]]="Yes","",IF(Table_Text[[#This Row],[Property]]&lt;&gt;"",SUBSTITUTE(Table_Text[[#This Row],[Type]]," ","")&amp;SUBSTITUTE(Table_Text[[#This Row],[Property]]," ",""),""))</f>
        <v>OrganisationAFSL</v>
      </c>
      <c r="G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"AFSL": {
            "text": "TBA"
        },</v>
      </c>
      <c r="H13" s="7" t="str">
        <f ca="1">SUBSTITUTE(SUBSTITUTE(SUBSTITUTE(SUBSTITUTE(SUBSTITUTE(SUBSTITUTE(SUBSTITUTE(SUBSTITUTE(
TRIM(CLEAN(Table_Text[[#This Row],[Config]])),
" {","{"),
"{ ","{"),
" }","}"),
"} ","}"),
" [","["),
"[ ","["),
" ]","]"),
"] ","]")</f>
        <v>"AFSL":{"text": "TBA"},</v>
      </c>
      <c r="I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"AFSL": "TBA",</v>
      </c>
      <c r="J13" s="7" t="str">
        <f ca="1">SUBSTITUTE(SUBSTITUTE(SUBSTITUTE(SUBSTITUTE(SUBSTITUTE(SUBSTITUTE(SUBSTITUTE(SUBSTITUTE(
TRIM(CLEAN(Table_Text[[#This Row],[Quote]])),
" {","{"),
"{ ","{"),
" }","}"),
"} ","}"),
" [","["),
"[ ","["),
" ]","]"),
"] ","]")</f>
        <v>"AFSL": "TBA",</v>
      </c>
      <c r="K13" s="7"/>
      <c r="L13" s="31" t="s">
        <v>929</v>
      </c>
    </row>
    <row r="14" spans="2:12" s="13" customFormat="1" ht="21" customHeight="1">
      <c r="B14" s="7" t="s">
        <v>123</v>
      </c>
      <c r="C14" s="7"/>
      <c r="D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phone</v>
      </c>
      <c r="F14" s="7" t="str">
        <f ca="1">IF(Table_Text[[#This Row],[Header]]="Yes","",IF(Table_Text[[#This Row],[Property]]&lt;&gt;"",SUBSTITUTE(Table_Text[[#This Row],[Type]]," ","")&amp;SUBSTITUTE(Table_Text[[#This Row],[Property]]," ",""),""))</f>
        <v>OrganisationPhone</v>
      </c>
      <c r="G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"phone": {
            "text": "TBA"
        },</v>
      </c>
      <c r="H14" s="7" t="str">
        <f ca="1">SUBSTITUTE(SUBSTITUTE(SUBSTITUTE(SUBSTITUTE(SUBSTITUTE(SUBSTITUTE(SUBSTITUTE(SUBSTITUTE(
TRIM(CLEAN(Table_Text[[#This Row],[Config]])),
" {","{"),
"{ ","{"),
" }","}"),
"} ","}"),
" [","["),
"[ ","["),
" ]","]"),
"] ","]")</f>
        <v>"phone":{"text": "TBA"},</v>
      </c>
      <c r="I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"phone": "TBA",</v>
      </c>
      <c r="J14" s="7" t="str">
        <f ca="1">SUBSTITUTE(SUBSTITUTE(SUBSTITUTE(SUBSTITUTE(SUBSTITUTE(SUBSTITUTE(SUBSTITUTE(SUBSTITUTE(
TRIM(CLEAN(Table_Text[[#This Row],[Quote]])),
" {","{"),
"{ ","{"),
" }","}"),
"} ","}"),
" [","["),
"[ ","["),
" ]","]"),
"] ","]")</f>
        <v>"phone": "TBA",</v>
      </c>
      <c r="K14" s="7"/>
      <c r="L14" s="31" t="s">
        <v>929</v>
      </c>
    </row>
    <row r="15" spans="2:12" s="13" customFormat="1" ht="21" customHeight="1">
      <c r="B15" s="8" t="s">
        <v>120</v>
      </c>
      <c r="C15" s="7"/>
      <c r="D1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email</v>
      </c>
      <c r="F15" s="7" t="str">
        <f ca="1">IF(Table_Text[[#This Row],[Header]]="Yes","",IF(Table_Text[[#This Row],[Property]]&lt;&gt;"",SUBSTITUTE(Table_Text[[#This Row],[Type]]," ","")&amp;SUBSTITUTE(Table_Text[[#This Row],[Property]]," ",""),""))</f>
        <v>OrganisationEmail</v>
      </c>
      <c r="G1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"email": {
            "text": "TBA"
        },</v>
      </c>
      <c r="H15" s="40" t="str">
        <f ca="1">SUBSTITUTE(SUBSTITUTE(SUBSTITUTE(SUBSTITUTE(SUBSTITUTE(SUBSTITUTE(SUBSTITUTE(SUBSTITUTE(
TRIM(CLEAN(Table_Text[[#This Row],[Config]])),
" {","{"),
"{ ","{"),
" }","}"),
"} ","}"),
" [","["),
"[ ","["),
" ]","]"),
"] ","]")</f>
        <v>"email":{"text": "TBA"},</v>
      </c>
      <c r="I1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"email": "TBA",</v>
      </c>
      <c r="J15" s="7" t="str">
        <f ca="1">SUBSTITUTE(SUBSTITUTE(SUBSTITUTE(SUBSTITUTE(SUBSTITUTE(SUBSTITUTE(SUBSTITUTE(SUBSTITUTE(
TRIM(CLEAN(Table_Text[[#This Row],[Quote]])),
" {","{"),
"{ ","{"),
" }","}"),
"} ","}"),
" [","["),
"[ ","["),
" ]","]"),
"] ","]")</f>
        <v>"email": "TBA",</v>
      </c>
      <c r="K15" s="7"/>
      <c r="L15" s="31" t="s">
        <v>929</v>
      </c>
    </row>
    <row r="16" spans="2:12" s="13" customFormat="1" ht="21" customHeight="1">
      <c r="B16" s="7" t="s">
        <v>930</v>
      </c>
      <c r="C16" s="7"/>
      <c r="D1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Organisation</v>
      </c>
      <c r="E1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website</v>
      </c>
      <c r="F16" s="7" t="str">
        <f ca="1">IF(Table_Text[[#This Row],[Header]]="Yes","",IF(Table_Text[[#This Row],[Property]]&lt;&gt;"",SUBSTITUTE(Table_Text[[#This Row],[Type]]," ","")&amp;SUBSTITUTE(Table_Text[[#This Row],[Property]]," ",""),""))</f>
        <v>OrganisationWebsite</v>
      </c>
      <c r="G1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"website": {
            "text": "www.company.com.au"
        }
    },</v>
      </c>
      <c r="H16" s="7" t="str">
        <f ca="1">SUBSTITUTE(SUBSTITUTE(SUBSTITUTE(SUBSTITUTE(SUBSTITUTE(SUBSTITUTE(SUBSTITUTE(SUBSTITUTE(
TRIM(CLEAN(Table_Text[[#This Row],[Config]])),
" {","{"),
"{ ","{"),
" }","}"),
"} ","}"),
" [","["),
"[ ","["),
" ]","]"),
"] ","]")</f>
        <v>"website":{"text": "www.company.com.au"}},</v>
      </c>
      <c r="I1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"website": "www.company.com.au"
    },</v>
      </c>
      <c r="J16" s="7" t="str">
        <f ca="1">SUBSTITUTE(SUBSTITUTE(SUBSTITUTE(SUBSTITUTE(SUBSTITUTE(SUBSTITUTE(SUBSTITUTE(SUBSTITUTE(
TRIM(CLEAN(Table_Text[[#This Row],[Quote]])),
" {","{"),
"{ ","{"),
" }","}"),
"} ","}"),
" [","["),
"[ ","["),
" ]","]"),
"] ","]")</f>
        <v>"website": "www.company.com.au"},</v>
      </c>
      <c r="K16" s="7"/>
      <c r="L16" s="16" t="s">
        <v>931</v>
      </c>
    </row>
    <row r="17" spans="2:12" ht="29.25" thickBot="1">
      <c r="B17" s="3" t="s">
        <v>932</v>
      </c>
      <c r="C17" s="3" t="s">
        <v>71</v>
      </c>
      <c r="D17"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7"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product</v>
      </c>
      <c r="F17" s="3" t="str">
        <f>IF(Table_Text[[#This Row],[Header]]="Yes","",IF(Table_Text[[#This Row],[Property]]&lt;&gt;"",SUBSTITUTE(Table_Text[[#This Row],[Type]]," ","")&amp;SUBSTITUTE(Table_Text[[#This Row],[Property]]," ",""),""))</f>
        <v/>
      </c>
      <c r="G17"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"product": {</v>
      </c>
      <c r="H17" s="3" t="str">
        <f ca="1">SUBSTITUTE(SUBSTITUTE(SUBSTITUTE(SUBSTITUTE(SUBSTITUTE(SUBSTITUTE(SUBSTITUTE(SUBSTITUTE(
TRIM(CLEAN(Table_Text[[#This Row],[Config]])),
" {","{"),
"{ ","{"),
" }","}"),
"} ","}"),
" [","["),
"[ ","["),
" ]","]"),
"] ","]")</f>
        <v>"product":{</v>
      </c>
      <c r="I17"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"product": {</v>
      </c>
      <c r="J17" s="3" t="str">
        <f ca="1">SUBSTITUTE(SUBSTITUTE(SUBSTITUTE(SUBSTITUTE(SUBSTITUTE(SUBSTITUTE(SUBSTITUTE(SUBSTITUTE(
TRIM(CLEAN(Table_Text[[#This Row],[Quote]])),
" {","{"),
"{ ","{"),
" }","}"),
"} ","}"),
" [","["),
"[ ","["),
" ]","]"),
"] ","]")</f>
        <v>"product":{</v>
      </c>
      <c r="K17" s="3"/>
      <c r="L17" s="19"/>
    </row>
    <row r="18" spans="2:12" s="13" customFormat="1" ht="21" hidden="1" customHeight="1">
      <c r="B18" s="7"/>
      <c r="C18" s="7"/>
      <c r="D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8" s="7" t="str">
        <f>IF(Table_Text[[#This Row],[Header]]="Yes","",IF(Table_Text[[#This Row],[Property]]&lt;&gt;"",SUBSTITUTE(Table_Text[[#This Row],[Type]]," ","")&amp;SUBSTITUTE(Table_Text[[#This Row],[Property]]," ",""),""))</f>
        <v/>
      </c>
      <c r="G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8" s="7" t="str">
        <f ca="1">SUBSTITUTE(SUBSTITUTE(SUBSTITUTE(SUBSTITUTE(SUBSTITUTE(SUBSTITUTE(SUBSTITUTE(SUBSTITUTE(
TRIM(CLEAN(Table_Text[[#This Row],[Config]])),
" {","{"),
"{ ","{"),
" }","}"),
"} ","}"),
" [","["),
"[ ","["),
" ]","]"),
"] ","]")</f>
        <v/>
      </c>
      <c r="I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8" s="7" t="str">
        <f ca="1">SUBSTITUTE(SUBSTITUTE(SUBSTITUTE(SUBSTITUTE(SUBSTITUTE(SUBSTITUTE(SUBSTITUTE(SUBSTITUTE(
TRIM(CLEAN(Table_Text[[#This Row],[Quote]])),
" {","{"),
"{ ","{"),
" }","}"),
"} ","}"),
" [","["),
"[ ","["),
" ]","]"),
"] ","]")</f>
        <v/>
      </c>
      <c r="K18" s="7"/>
      <c r="L18" s="16"/>
    </row>
    <row r="19" spans="2:12" s="13" customFormat="1" ht="21" customHeight="1">
      <c r="B19" s="7" t="s">
        <v>933</v>
      </c>
      <c r="C19" s="7"/>
      <c r="D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title</v>
      </c>
      <c r="F19" s="7" t="str">
        <f ca="1">IF(Table_Text[[#This Row],[Header]]="Yes","",IF(Table_Text[[#This Row],[Property]]&lt;&gt;"",SUBSTITUTE(Table_Text[[#This Row],[Type]]," ","")&amp;SUBSTITUTE(Table_Text[[#This Row],[Property]]," ",""),""))</f>
        <v>ProductTitle</v>
      </c>
      <c r="G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"title": {
            "text": "Landlords Insurance"
        },</v>
      </c>
      <c r="H19" s="40" t="str">
        <f ca="1">SUBSTITUTE(SUBSTITUTE(SUBSTITUTE(SUBSTITUTE(SUBSTITUTE(SUBSTITUTE(SUBSTITUTE(SUBSTITUTE(
TRIM(CLEAN(Table_Text[[#This Row],[Config]])),
" {","{"),
"{ ","{"),
" }","}"),
"} ","}"),
" [","["),
"[ ","["),
" ]","]"),
"] ","]")</f>
        <v>"title":{"text": "Landlords Insurance"},</v>
      </c>
      <c r="I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"title": "Landlords Insurance",</v>
      </c>
      <c r="J19" s="7" t="str">
        <f ca="1">SUBSTITUTE(SUBSTITUTE(SUBSTITUTE(SUBSTITUTE(SUBSTITUTE(SUBSTITUTE(SUBSTITUTE(SUBSTITUTE(
TRIM(CLEAN(Table_Text[[#This Row],[Quote]])),
" {","{"),
"{ ","{"),
" }","}"),
"} ","}"),
" [","["),
"[ ","["),
" ]","]"),
"] ","]")</f>
        <v>"title": "Landlords Insurance",</v>
      </c>
      <c r="K19" s="7"/>
      <c r="L19" s="16" t="s">
        <v>934</v>
      </c>
    </row>
    <row r="20" spans="2:12" s="13" customFormat="1" ht="21" customHeight="1">
      <c r="B20" s="7" t="s">
        <v>935</v>
      </c>
      <c r="C20" s="7"/>
      <c r="D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description</v>
      </c>
      <c r="F20" s="7" t="str">
        <f ca="1">IF(Table_Text[[#This Row],[Header]]="Yes","",IF(Table_Text[[#This Row],[Property]]&lt;&gt;"",SUBSTITUTE(Table_Text[[#This Row],[Type]]," ","")&amp;SUBSTITUTE(Table_Text[[#This Row],[Property]]," ",""),""))</f>
        <v>ProductDescription</v>
      </c>
      <c r="G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"description": {
            "text": "N/A"
        },</v>
      </c>
      <c r="H20" s="7" t="str">
        <f ca="1">SUBSTITUTE(SUBSTITUTE(SUBSTITUTE(SUBSTITUTE(SUBSTITUTE(SUBSTITUTE(SUBSTITUTE(SUBSTITUTE(
TRIM(CLEAN(Table_Text[[#This Row],[Config]])),
" {","{"),
"{ ","{"),
" }","}"),
"} ","}"),
" [","["),
"[ ","["),
" ]","]"),
"] ","]")</f>
        <v>"description":{"text": "N/A"},</v>
      </c>
      <c r="I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"description": "N/A",</v>
      </c>
      <c r="J20" s="7" t="str">
        <f ca="1">SUBSTITUTE(SUBSTITUTE(SUBSTITUTE(SUBSTITUTE(SUBSTITUTE(SUBSTITUTE(SUBSTITUTE(SUBSTITUTE(
TRIM(CLEAN(Table_Text[[#This Row],[Quote]])),
" {","{"),
"{ ","{"),
" }","}"),
"} ","}"),
" [","["),
"[ ","["),
" ]","]"),
"] ","]")</f>
        <v>"description": "N/A",</v>
      </c>
      <c r="K20" s="7"/>
      <c r="L20" s="16" t="s">
        <v>225</v>
      </c>
    </row>
    <row r="21" spans="2:12" s="13" customFormat="1" ht="21" customHeight="1">
      <c r="B21" s="8" t="s">
        <v>936</v>
      </c>
      <c r="C21" s="7"/>
      <c r="D2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Product</v>
      </c>
      <c r="E2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carrier</v>
      </c>
      <c r="F21" s="7" t="str">
        <f ca="1">IF(Table_Text[[#This Row],[Header]]="Yes","",IF(Table_Text[[#This Row],[Property]]&lt;&gt;"",SUBSTITUTE(Table_Text[[#This Row],[Type]]," ","")&amp;SUBSTITUTE(Table_Text[[#This Row],[Property]]," ",""),""))</f>
        <v>ProductCarrier</v>
      </c>
      <c r="G2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"carrier": {
            "text": "TBA"
        }
    },</v>
      </c>
      <c r="H21" s="40" t="str">
        <f ca="1">SUBSTITUTE(SUBSTITUTE(SUBSTITUTE(SUBSTITUTE(SUBSTITUTE(SUBSTITUTE(SUBSTITUTE(SUBSTITUTE(
TRIM(CLEAN(Table_Text[[#This Row],[Config]])),
" {","{"),
"{ ","{"),
" }","}"),
"} ","}"),
" [","["),
"[ ","["),
" ]","]"),
"] ","]")</f>
        <v>"carrier":{"text": "TBA"}},</v>
      </c>
      <c r="I2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"carrier": "TBA"
    },</v>
      </c>
      <c r="J21" s="7" t="str">
        <f ca="1">SUBSTITUTE(SUBSTITUTE(SUBSTITUTE(SUBSTITUTE(SUBSTITUTE(SUBSTITUTE(SUBSTITUTE(SUBSTITUTE(
TRIM(CLEAN(Table_Text[[#This Row],[Quote]])),
" {","{"),
"{ ","{"),
" }","}"),
"} ","}"),
" [","["),
"[ ","["),
" ]","]"),
"] ","]")</f>
        <v>"carrier": "TBA"},</v>
      </c>
      <c r="K21" s="7"/>
      <c r="L21" s="31" t="s">
        <v>929</v>
      </c>
    </row>
    <row r="22" spans="2:12" ht="29.25" thickBot="1">
      <c r="B22" s="3" t="s">
        <v>673</v>
      </c>
      <c r="C22" s="3" t="s">
        <v>71</v>
      </c>
      <c r="D22"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22"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v>
      </c>
      <c r="F22" s="3" t="str">
        <f>IF(Table_Text[[#This Row],[Header]]="Yes","",IF(Table_Text[[#This Row],[Property]]&lt;&gt;"",SUBSTITUTE(Table_Text[[#This Row],[Type]]," ","")&amp;SUBSTITUTE(Table_Text[[#This Row],[Property]]," ",""),""))</f>
        <v/>
      </c>
      <c r="G22"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 {</v>
      </c>
      <c r="H22" s="3" t="str">
        <f ca="1">SUBSTITUTE(SUBSTITUTE(SUBSTITUTE(SUBSTITUTE(SUBSTITUTE(SUBSTITUTE(SUBSTITUTE(SUBSTITUTE(
TRIM(CLEAN(Table_Text[[#This Row],[Config]])),
" {","{"),
"{ ","{"),
" }","}"),
"} ","}"),
" [","["),
"[ ","["),
" ]","]"),
"] ","]")</f>
        <v>"sidebar":{</v>
      </c>
      <c r="I22"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 {</v>
      </c>
      <c r="J22" s="3" t="str">
        <f ca="1">SUBSTITUTE(SUBSTITUTE(SUBSTITUTE(SUBSTITUTE(SUBSTITUTE(SUBSTITUTE(SUBSTITUTE(SUBSTITUTE(
TRIM(CLEAN(Table_Text[[#This Row],[Quote]])),
" {","{"),
"{ ","{"),
" }","}"),
"} ","}"),
" [","["),
"[ ","["),
" ]","]"),
"] ","]")</f>
        <v>"sidebar":{</v>
      </c>
      <c r="K22" s="3"/>
      <c r="L22" s="19"/>
    </row>
    <row r="23" spans="2:12" s="13" customFormat="1" ht="21" hidden="1" customHeight="1">
      <c r="B23" s="7"/>
      <c r="C23" s="7"/>
      <c r="D2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23" s="7" t="str">
        <f>IF(Table_Text[[#This Row],[Header]]="Yes","",IF(Table_Text[[#This Row],[Property]]&lt;&gt;"",SUBSTITUTE(Table_Text[[#This Row],[Type]]," ","")&amp;SUBSTITUTE(Table_Text[[#This Row],[Property]]," ",""),""))</f>
        <v/>
      </c>
      <c r="G2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23" s="7" t="str">
        <f ca="1">SUBSTITUTE(SUBSTITUTE(SUBSTITUTE(SUBSTITUTE(SUBSTITUTE(SUBSTITUTE(SUBSTITUTE(SUBSTITUTE(
TRIM(CLEAN(Table_Text[[#This Row],[Config]])),
" {","{"),
"{ ","{"),
" }","}"),
"} ","}"),
" [","["),
"[ ","["),
" ]","]"),
"] ","]")</f>
        <v/>
      </c>
      <c r="I2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23" s="7" t="str">
        <f ca="1">SUBSTITUTE(SUBSTITUTE(SUBSTITUTE(SUBSTITUTE(SUBSTITUTE(SUBSTITUTE(SUBSTITUTE(SUBSTITUTE(
TRIM(CLEAN(Table_Text[[#This Row],[Quote]])),
" {","{"),
"{ ","{"),
" }","}"),
"} ","}"),
" [","["),
"[ ","["),
" ]","]"),
"] ","]")</f>
        <v/>
      </c>
      <c r="K23" s="7"/>
      <c r="L23" s="16"/>
    </row>
    <row r="24" spans="2:12" s="13" customFormat="1" ht="21" customHeight="1">
      <c r="B24" s="8" t="s">
        <v>937</v>
      </c>
      <c r="C24" s="7"/>
      <c r="D2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incompleteHeader</v>
      </c>
      <c r="F24" s="7" t="str">
        <f ca="1">IF(Table_Text[[#This Row],[Header]]="Yes","",IF(Table_Text[[#This Row],[Property]]&lt;&gt;"",SUBSTITUTE(Table_Text[[#This Row],[Type]]," ","")&amp;SUBSTITUTE(Table_Text[[#This Row],[Property]]," ",""),""))</f>
        <v>SidebarIncompleteHeader</v>
      </c>
      <c r="G2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"incompleteHeader": {
            "text": "Answer a few simple questions to get an instant quote online."
        },</v>
      </c>
      <c r="H24" s="7" t="str">
        <f ca="1">SUBSTITUTE(SUBSTITUTE(SUBSTITUTE(SUBSTITUTE(SUBSTITUTE(SUBSTITUTE(SUBSTITUTE(SUBSTITUTE(
TRIM(CLEAN(Table_Text[[#This Row],[Config]])),
" {","{"),
"{ ","{"),
" }","}"),
"} ","}"),
" [","["),
"[ ","["),
" ]","]"),
"] ","]")</f>
        <v>"incompleteHeader":{"text": "Answer a few simple questions to get an instant quote online."},</v>
      </c>
      <c r="I2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"incompleteHeader": "Answer a few simple questions to get an instant quote online.",</v>
      </c>
      <c r="J24" s="7" t="str">
        <f ca="1">SUBSTITUTE(SUBSTITUTE(SUBSTITUTE(SUBSTITUTE(SUBSTITUTE(SUBSTITUTE(SUBSTITUTE(SUBSTITUTE(
TRIM(CLEAN(Table_Text[[#This Row],[Quote]])),
" {","{"),
"{ ","{"),
" }","}"),
"} ","}"),
" [","["),
"[ ","["),
" ]","]"),
"] ","]")</f>
        <v>"incompleteHeader": "Answer a few simple questions to get an instant quote online.",</v>
      </c>
      <c r="K24" s="7"/>
      <c r="L24" s="31" t="s">
        <v>938</v>
      </c>
    </row>
    <row r="25" spans="2:12" s="13" customFormat="1" ht="21" customHeight="1">
      <c r="B25" s="7" t="s">
        <v>939</v>
      </c>
      <c r="C25" s="7"/>
      <c r="D2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incompleteLabel</v>
      </c>
      <c r="F25" s="7" t="str">
        <f ca="1">IF(Table_Text[[#This Row],[Header]]="Yes","",IF(Table_Text[[#This Row],[Property]]&lt;&gt;"",SUBSTITUTE(Table_Text[[#This Row],[Type]]," ","")&amp;SUBSTITUTE(Table_Text[[#This Row],[Property]]," ",""),""))</f>
        <v>SidebarIncompleteLabel</v>
      </c>
      <c r="G2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"incompleteLabel": {
            "text": "Need Assistance?"
        },</v>
      </c>
      <c r="H25" s="40" t="str">
        <f ca="1">SUBSTITUTE(SUBSTITUTE(SUBSTITUTE(SUBSTITUTE(SUBSTITUTE(SUBSTITUTE(SUBSTITUTE(SUBSTITUTE(
TRIM(CLEAN(Table_Text[[#This Row],[Config]])),
" {","{"),
"{ ","{"),
" }","}"),
"} ","}"),
" [","["),
"[ ","["),
" ]","]"),
"] ","]")</f>
        <v>"incompleteLabel":{"text": "Need Assistance?"},</v>
      </c>
      <c r="I2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"incompleteLabel": "Need Assistance?",</v>
      </c>
      <c r="J25" s="7" t="str">
        <f ca="1">SUBSTITUTE(SUBSTITUTE(SUBSTITUTE(SUBSTITUTE(SUBSTITUTE(SUBSTITUTE(SUBSTITUTE(SUBSTITUTE(
TRIM(CLEAN(Table_Text[[#This Row],[Quote]])),
" {","{"),
"{ ","{"),
" }","}"),
"} ","}"),
" [","["),
"[ ","["),
" ]","]"),
"] ","]")</f>
        <v>"incompleteLabel": "Need Assistance?",</v>
      </c>
      <c r="K25" s="7"/>
      <c r="L25" s="31" t="s">
        <v>940</v>
      </c>
    </row>
    <row r="26" spans="2:12" s="13" customFormat="1" ht="21" customHeight="1">
      <c r="B26" s="7" t="s">
        <v>941</v>
      </c>
      <c r="C26" s="7"/>
      <c r="D2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incompleteMessage</v>
      </c>
      <c r="F26" s="7" t="str">
        <f ca="1">IF(Table_Text[[#This Row],[Header]]="Yes","",IF(Table_Text[[#This Row],[Property]]&lt;&gt;"",SUBSTITUTE(Table_Text[[#This Row],[Type]]," ","")&amp;SUBSTITUTE(Table_Text[[#This Row],[Property]]," ",""),""))</f>
        <v>SidebarIncompleteMessage</v>
      </c>
      <c r="G2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"incompleteMessage": {
            "text": "Call 1300 692 109&lt;br/&gt; (Weekdays 8:30am-5:30pm)"
        },</v>
      </c>
      <c r="H26" s="7" t="str">
        <f ca="1">SUBSTITUTE(SUBSTITUTE(SUBSTITUTE(SUBSTITUTE(SUBSTITUTE(SUBSTITUTE(SUBSTITUTE(SUBSTITUTE(
TRIM(CLEAN(Table_Text[[#This Row],[Config]])),
" {","{"),
"{ ","{"),
" }","}"),
"} ","}"),
" [","["),
"[ ","["),
" ]","]"),
"] ","]")</f>
        <v>"incompleteMessage":{"text": "Call 1300 692 109&lt;br/&gt; (Weekdays 8:30am-5:30pm)"},</v>
      </c>
      <c r="I2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"incompleteMessage": "Call 1300 692 109&lt;br/&gt; (Weekdays 8:30am-5:30pm)",</v>
      </c>
      <c r="J26" s="7" t="str">
        <f ca="1">SUBSTITUTE(SUBSTITUTE(SUBSTITUTE(SUBSTITUTE(SUBSTITUTE(SUBSTITUTE(SUBSTITUTE(SUBSTITUTE(
TRIM(CLEAN(Table_Text[[#This Row],[Quote]])),
" {","{"),
"{ ","{"),
" }","}"),
"} ","}"),
" [","["),
"[ ","["),
" ]","]"),
"] ","]")</f>
        <v>"incompleteMessage": "Call 1300 692 109&lt;br/&gt; (Weekdays 8:30am-5:30pm)",</v>
      </c>
      <c r="K26" s="7"/>
      <c r="L26" s="65" t="s">
        <v>942</v>
      </c>
    </row>
    <row r="27" spans="2:12" s="13" customFormat="1" ht="21" customHeight="1">
      <c r="B27" s="7" t="s">
        <v>943</v>
      </c>
      <c r="C27" s="7"/>
      <c r="D2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premiumEstimateHeader</v>
      </c>
      <c r="F27" s="7" t="str">
        <f ca="1">IF(Table_Text[[#This Row],[Header]]="Yes","",IF(Table_Text[[#This Row],[Property]]&lt;&gt;"",SUBSTITUTE(Table_Text[[#This Row],[Type]]," ","")&amp;SUBSTITUTE(Table_Text[[#This Row],[Property]]," ",""),""))</f>
        <v>SidebarPremiumEstimateHeader</v>
      </c>
      <c r="G2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"premiumEstimateHeader": {
            "text": "We have calculated an estimated premium based on the information provided so far."
        },</v>
      </c>
      <c r="H27" s="40" t="str">
        <f ca="1">SUBSTITUTE(SUBSTITUTE(SUBSTITUTE(SUBSTITUTE(SUBSTITUTE(SUBSTITUTE(SUBSTITUTE(SUBSTITUTE(
TRIM(CLEAN(Table_Text[[#This Row],[Config]])),
" {","{"),
"{ ","{"),
" }","}"),
"} ","}"),
" [","["),
"[ ","["),
" ]","]"),
"] ","]")</f>
        <v>"premiumEstimateHeader":{"text": "We have calculated an estimated premium based on the information provided so far."},</v>
      </c>
      <c r="I2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"premiumEstimateHeader": "We have calculated an estimated premium based on the information provided so far.",</v>
      </c>
      <c r="J27" s="7" t="str">
        <f ca="1">SUBSTITUTE(SUBSTITUTE(SUBSTITUTE(SUBSTITUTE(SUBSTITUTE(SUBSTITUTE(SUBSTITUTE(SUBSTITUTE(
TRIM(CLEAN(Table_Text[[#This Row],[Quote]])),
" {","{"),
"{ ","{"),
" }","}"),
"} ","}"),
" [","["),
"[ ","["),
" ]","]"),
"] ","]")</f>
        <v>"premiumEstimateHeader": "We have calculated an estimated premium based on the information provided so far.",</v>
      </c>
      <c r="K27" s="7"/>
      <c r="L27" s="31" t="s">
        <v>944</v>
      </c>
    </row>
    <row r="28" spans="2:12" s="13" customFormat="1" ht="21" customHeight="1">
      <c r="B28" s="7" t="s">
        <v>945</v>
      </c>
      <c r="C28" s="7"/>
      <c r="D2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premiumEstimateLabel</v>
      </c>
      <c r="F28" s="7" t="str">
        <f ca="1">IF(Table_Text[[#This Row],[Header]]="Yes","",IF(Table_Text[[#This Row],[Property]]&lt;&gt;"",SUBSTITUTE(Table_Text[[#This Row],[Type]]," ","")&amp;SUBSTITUTE(Table_Text[[#This Row],[Property]]," ",""),""))</f>
        <v>SidebarPremiumEstimateLabel</v>
      </c>
      <c r="G2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"premiumEstimateLabel": {
            "text": "Your Estimate"
        },</v>
      </c>
      <c r="H28" s="40" t="str">
        <f ca="1">SUBSTITUTE(SUBSTITUTE(SUBSTITUTE(SUBSTITUTE(SUBSTITUTE(SUBSTITUTE(SUBSTITUTE(SUBSTITUTE(
TRIM(CLEAN(Table_Text[[#This Row],[Config]])),
" {","{"),
"{ ","{"),
" }","}"),
"} ","}"),
" [","["),
"[ ","["),
" ]","]"),
"] ","]")</f>
        <v>"premiumEstimateLabel":{"text": "Your Estimate"},</v>
      </c>
      <c r="I2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"premiumEstimateLabel": "Your Estimate",</v>
      </c>
      <c r="J28" s="7" t="str">
        <f ca="1">SUBSTITUTE(SUBSTITUTE(SUBSTITUTE(SUBSTITUTE(SUBSTITUTE(SUBSTITUTE(SUBSTITUTE(SUBSTITUTE(
TRIM(CLEAN(Table_Text[[#This Row],[Quote]])),
" {","{"),
"{ ","{"),
" }","}"),
"} ","}"),
" [","["),
"[ ","["),
" ]","]"),
"] ","]")</f>
        <v>"premiumEstimateLabel": "Your Estimate",</v>
      </c>
      <c r="K28" s="7"/>
      <c r="L28" s="16" t="s">
        <v>946</v>
      </c>
    </row>
    <row r="29" spans="2:12" s="13" customFormat="1" ht="21" customHeight="1">
      <c r="B29" s="7" t="s">
        <v>947</v>
      </c>
      <c r="C29" s="7"/>
      <c r="D2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2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premiumEstimateMessage</v>
      </c>
      <c r="F29" s="7" t="str">
        <f ca="1">IF(Table_Text[[#This Row],[Header]]="Yes","",IF(Table_Text[[#This Row],[Property]]&lt;&gt;"",SUBSTITUTE(Table_Text[[#This Row],[Type]]," ","")&amp;SUBSTITUTE(Table_Text[[#This Row],[Property]]," ",""),""))</f>
        <v>SidebarPremiumEstimateMessage</v>
      </c>
      <c r="G2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"premiumEstimateMessage": {
            "text": "To calculate your final premium please complete the remaining questions."
        },</v>
      </c>
      <c r="H29" s="40" t="str">
        <f ca="1">SUBSTITUTE(SUBSTITUTE(SUBSTITUTE(SUBSTITUTE(SUBSTITUTE(SUBSTITUTE(SUBSTITUTE(SUBSTITUTE(
TRIM(CLEAN(Table_Text[[#This Row],[Config]])),
" {","{"),
"{ ","{"),
" }","}"),
"} ","}"),
" [","["),
"[ ","["),
" ]","]"),
"] ","]")</f>
        <v>"premiumEstimateMessage":{"text": "To calculate your final premium please complete the remaining questions."},</v>
      </c>
      <c r="I2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"premiumEstimateMessage": "To calculate your final premium please complete the remaining questions.",</v>
      </c>
      <c r="J29" s="7" t="str">
        <f ca="1">SUBSTITUTE(SUBSTITUTE(SUBSTITUTE(SUBSTITUTE(SUBSTITUTE(SUBSTITUTE(SUBSTITUTE(SUBSTITUTE(
TRIM(CLEAN(Table_Text[[#This Row],[Quote]])),
" {","{"),
"{ ","{"),
" }","}"),
"} ","}"),
" [","["),
"[ ","["),
" ]","]"),
"] ","]")</f>
        <v>"premiumEstimateMessage": "To calculate your final premium please complete the remaining questions.",</v>
      </c>
      <c r="K29" s="7"/>
      <c r="L29" s="31" t="s">
        <v>948</v>
      </c>
    </row>
    <row r="30" spans="2:12" s="13" customFormat="1" ht="21" customHeight="1">
      <c r="B30" s="7" t="s">
        <v>949</v>
      </c>
      <c r="C30" s="7"/>
      <c r="D3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premiumCompleteHeader</v>
      </c>
      <c r="F30" s="7" t="str">
        <f ca="1">IF(Table_Text[[#This Row],[Header]]="Yes","",IF(Table_Text[[#This Row],[Property]]&lt;&gt;"",SUBSTITUTE(Table_Text[[#This Row],[Type]]," ","")&amp;SUBSTITUTE(Table_Text[[#This Row],[Property]]," ",""),""))</f>
        <v>SidebarPremiumCompleteHeader</v>
      </c>
      <c r="G3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"premiumCompleteHeader": {
            "text": "We have calculated a premium based on the information you have provided."
        },</v>
      </c>
      <c r="H30" s="40" t="str">
        <f ca="1">SUBSTITUTE(SUBSTITUTE(SUBSTITUTE(SUBSTITUTE(SUBSTITUTE(SUBSTITUTE(SUBSTITUTE(SUBSTITUTE(
TRIM(CLEAN(Table_Text[[#This Row],[Config]])),
" {","{"),
"{ ","{"),
" }","}"),
"} ","}"),
" [","["),
"[ ","["),
" ]","]"),
"] ","]")</f>
        <v>"premiumCompleteHeader":{"text": "We have calculated a premium based on the information you have provided."},</v>
      </c>
      <c r="I3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"premiumCompleteHeader": "We have calculated a premium based on the information you have provided.",</v>
      </c>
      <c r="J30" s="7" t="str">
        <f ca="1">SUBSTITUTE(SUBSTITUTE(SUBSTITUTE(SUBSTITUTE(SUBSTITUTE(SUBSTITUTE(SUBSTITUTE(SUBSTITUTE(
TRIM(CLEAN(Table_Text[[#This Row],[Quote]])),
" {","{"),
"{ ","{"),
" }","}"),
"} ","}"),
" [","["),
"[ ","["),
" ]","]"),
"] ","]")</f>
        <v>"premiumCompleteHeader": "We have calculated a premium based on the information you have provided.",</v>
      </c>
      <c r="K30" s="7"/>
      <c r="L30" s="31" t="s">
        <v>950</v>
      </c>
    </row>
    <row r="31" spans="2:12" s="13" customFormat="1" ht="21" customHeight="1">
      <c r="B31" s="7" t="s">
        <v>951</v>
      </c>
      <c r="C31" s="7"/>
      <c r="D3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premiumCompleteLabel</v>
      </c>
      <c r="F31" s="7" t="str">
        <f ca="1">IF(Table_Text[[#This Row],[Header]]="Yes","",IF(Table_Text[[#This Row],[Property]]&lt;&gt;"",SUBSTITUTE(Table_Text[[#This Row],[Type]]," ","")&amp;SUBSTITUTE(Table_Text[[#This Row],[Property]]," ",""),""))</f>
        <v>SidebarPremiumCompleteLabel</v>
      </c>
      <c r="G3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"premiumCompleteLabel": {
            "text": "Your Premium"
        },</v>
      </c>
      <c r="H31" s="40" t="str">
        <f ca="1">SUBSTITUTE(SUBSTITUTE(SUBSTITUTE(SUBSTITUTE(SUBSTITUTE(SUBSTITUTE(SUBSTITUTE(SUBSTITUTE(
TRIM(CLEAN(Table_Text[[#This Row],[Config]])),
" {","{"),
"{ ","{"),
" }","}"),
"} ","}"),
" [","["),
"[ ","["),
" ]","]"),
"] ","]")</f>
        <v>"premiumCompleteLabel":{"text": "Your Premium"},</v>
      </c>
      <c r="I3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"premiumCompleteLabel": "Your Premium",</v>
      </c>
      <c r="J31" s="7" t="str">
        <f ca="1">SUBSTITUTE(SUBSTITUTE(SUBSTITUTE(SUBSTITUTE(SUBSTITUTE(SUBSTITUTE(SUBSTITUTE(SUBSTITUTE(
TRIM(CLEAN(Table_Text[[#This Row],[Quote]])),
" {","{"),
"{ ","{"),
" }","}"),
"} ","}"),
" [","["),
"[ ","["),
" ]","]"),
"] ","]")</f>
        <v>"premiumCompleteLabel": "Your Premium",</v>
      </c>
      <c r="K31" s="7"/>
      <c r="L31" s="16" t="s">
        <v>952</v>
      </c>
    </row>
    <row r="32" spans="2:12" s="13" customFormat="1" ht="21" customHeight="1">
      <c r="B32" s="7" t="s">
        <v>953</v>
      </c>
      <c r="C32" s="7"/>
      <c r="D3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premiumCompleteMessage</v>
      </c>
      <c r="F32" s="7" t="str">
        <f ca="1">IF(Table_Text[[#This Row],[Header]]="Yes","",IF(Table_Text[[#This Row],[Property]]&lt;&gt;"",SUBSTITUTE(Table_Text[[#This Row],[Type]]," ","")&amp;SUBSTITUTE(Table_Text[[#This Row],[Property]]," ",""),""))</f>
        <v>SidebarPremiumCompleteMessage</v>
      </c>
      <c r="G3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"premiumCompleteMessage": {
            "text": "To finalise your quote please complete the remaining questions and follow the prompts."
        },</v>
      </c>
      <c r="H32" s="40" t="str">
        <f ca="1">SUBSTITUTE(SUBSTITUTE(SUBSTITUTE(SUBSTITUTE(SUBSTITUTE(SUBSTITUTE(SUBSTITUTE(SUBSTITUTE(
TRIM(CLEAN(Table_Text[[#This Row],[Config]])),
" {","{"),
"{ ","{"),
" }","}"),
"} ","}"),
" [","["),
"[ ","["),
" ]","]"),
"] ","]")</f>
        <v>"premiumCompleteMessage":{"text": "To finalise your quote please complete the remaining questions and follow the prompts."},</v>
      </c>
      <c r="I3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"premiumCompleteMessage": "To finalise your quote please complete the remaining questions and follow the prompts.",</v>
      </c>
      <c r="J32" s="7" t="str">
        <f ca="1">SUBSTITUTE(SUBSTITUTE(SUBSTITUTE(SUBSTITUTE(SUBSTITUTE(SUBSTITUTE(SUBSTITUTE(SUBSTITUTE(
TRIM(CLEAN(Table_Text[[#This Row],[Quote]])),
" {","{"),
"{ ","{"),
" }","}"),
"} ","}"),
" [","["),
"[ ","["),
" ]","]"),
"] ","]")</f>
        <v>"premiumCompleteMessage": "To finalise your quote please complete the remaining questions and follow the prompts.",</v>
      </c>
      <c r="K32" s="7"/>
      <c r="L32" s="31" t="s">
        <v>954</v>
      </c>
    </row>
    <row r="33" spans="2:12" s="13" customFormat="1" ht="21" customHeight="1">
      <c r="B33" s="7" t="s">
        <v>955</v>
      </c>
      <c r="C33" s="7"/>
      <c r="D3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bindingQuoteHeader</v>
      </c>
      <c r="F33" s="7" t="str">
        <f ca="1">IF(Table_Text[[#This Row],[Header]]="Yes","",IF(Table_Text[[#This Row],[Property]]&lt;&gt;"",SUBSTITUTE(Table_Text[[#This Row],[Type]]," ","")&amp;SUBSTITUTE(Table_Text[[#This Row],[Property]]," ",""),""))</f>
        <v>SidebarBindingQuoteHeader</v>
      </c>
      <c r="G3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"bindingQuoteHeader": {
            "text": "We have finalised your quote using the information provided."
        },</v>
      </c>
      <c r="H33" s="40" t="str">
        <f ca="1">SUBSTITUTE(SUBSTITUTE(SUBSTITUTE(SUBSTITUTE(SUBSTITUTE(SUBSTITUTE(SUBSTITUTE(SUBSTITUTE(
TRIM(CLEAN(Table_Text[[#This Row],[Config]])),
" {","{"),
"{ ","{"),
" }","}"),
"} ","}"),
" [","["),
"[ ","["),
" ]","]"),
"] ","]")</f>
        <v>"bindingQuoteHeader":{"text": "We have finalised your quote using the information provided."},</v>
      </c>
      <c r="I3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"bindingQuoteHeader": "We have finalised your quote using the information provided.",</v>
      </c>
      <c r="J33" s="7" t="str">
        <f ca="1">SUBSTITUTE(SUBSTITUTE(SUBSTITUTE(SUBSTITUTE(SUBSTITUTE(SUBSTITUTE(SUBSTITUTE(SUBSTITUTE(
TRIM(CLEAN(Table_Text[[#This Row],[Quote]])),
" {","{"),
"{ ","{"),
" }","}"),
"} ","}"),
" [","["),
"[ ","["),
" ]","]"),
"] ","]")</f>
        <v>"bindingQuoteHeader": "We have finalised your quote using the information provided.",</v>
      </c>
      <c r="K33" s="7"/>
      <c r="L33" s="31" t="s">
        <v>956</v>
      </c>
    </row>
    <row r="34" spans="2:12" s="13" customFormat="1" ht="21" customHeight="1">
      <c r="B34" s="7" t="s">
        <v>957</v>
      </c>
      <c r="C34" s="7"/>
      <c r="D3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bindingQuoteLabel</v>
      </c>
      <c r="F34" s="7" t="str">
        <f ca="1">IF(Table_Text[[#This Row],[Header]]="Yes","",IF(Table_Text[[#This Row],[Property]]&lt;&gt;"",SUBSTITUTE(Table_Text[[#This Row],[Type]]," ","")&amp;SUBSTITUTE(Table_Text[[#This Row],[Property]]," ",""),""))</f>
        <v>SidebarBindingQuoteLabel</v>
      </c>
      <c r="G3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"bindingQuoteLabel": {
            "text": "Your Quote"
        },</v>
      </c>
      <c r="H34" s="40" t="str">
        <f ca="1">SUBSTITUTE(SUBSTITUTE(SUBSTITUTE(SUBSTITUTE(SUBSTITUTE(SUBSTITUTE(SUBSTITUTE(SUBSTITUTE(
TRIM(CLEAN(Table_Text[[#This Row],[Config]])),
" {","{"),
"{ ","{"),
" }","}"),
"} ","}"),
" [","["),
"[ ","["),
" ]","]"),
"] ","]")</f>
        <v>"bindingQuoteLabel":{"text": "Your Quote"},</v>
      </c>
      <c r="I3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"bindingQuoteLabel": "Your Quote",</v>
      </c>
      <c r="J34" s="7" t="str">
        <f ca="1">SUBSTITUTE(SUBSTITUTE(SUBSTITUTE(SUBSTITUTE(SUBSTITUTE(SUBSTITUTE(SUBSTITUTE(SUBSTITUTE(
TRIM(CLEAN(Table_Text[[#This Row],[Quote]])),
" {","{"),
"{ ","{"),
" }","}"),
"} ","}"),
" [","["),
"[ ","["),
" ]","]"),
"] ","]")</f>
        <v>"bindingQuoteLabel": "Your Quote",</v>
      </c>
      <c r="K34" s="7"/>
      <c r="L34" s="16" t="s">
        <v>958</v>
      </c>
    </row>
    <row r="35" spans="2:12" s="13" customFormat="1" ht="21" customHeight="1">
      <c r="B35" s="7" t="s">
        <v>959</v>
      </c>
      <c r="C35" s="7"/>
      <c r="D3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bindingQuoteMessage</v>
      </c>
      <c r="F35" s="7" t="str">
        <f ca="1">IF(Table_Text[[#This Row],[Header]]="Yes","",IF(Table_Text[[#This Row],[Property]]&lt;&gt;"",SUBSTITUTE(Table_Text[[#This Row],[Type]]," ","")&amp;SUBSTITUTE(Table_Text[[#This Row],[Property]]," ",""),""))</f>
        <v>SidebarBindingQuoteMessage</v>
      </c>
      <c r="G3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"bindingQuoteMessage": {
            "text": "To proceed with your quote please enter your payment details and follow the prompts."
        },</v>
      </c>
      <c r="H35" s="40" t="str">
        <f ca="1">SUBSTITUTE(SUBSTITUTE(SUBSTITUTE(SUBSTITUTE(SUBSTITUTE(SUBSTITUTE(SUBSTITUTE(SUBSTITUTE(
TRIM(CLEAN(Table_Text[[#This Row],[Config]])),
" {","{"),
"{ ","{"),
" }","}"),
"} ","}"),
" [","["),
"[ ","["),
" ]","]"),
"] ","]")</f>
        <v>"bindingQuoteMessage":{"text": "To proceed with your quote please enter your payment details and follow the prompts."},</v>
      </c>
      <c r="I3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"bindingQuoteMessage": "To proceed with your quote please enter your payment details and follow the prompts.",</v>
      </c>
      <c r="J35" s="7" t="str">
        <f ca="1">SUBSTITUTE(SUBSTITUTE(SUBSTITUTE(SUBSTITUTE(SUBSTITUTE(SUBSTITUTE(SUBSTITUTE(SUBSTITUTE(
TRIM(CLEAN(Table_Text[[#This Row],[Quote]])),
" {","{"),
"{ ","{"),
" }","}"),
"} ","}"),
" [","["),
"[ ","["),
" ]","]"),
"] ","]")</f>
        <v>"bindingQuoteMessage": "To proceed with your quote please enter your payment details and follow the prompts.",</v>
      </c>
      <c r="K35" s="7"/>
      <c r="L35" s="31" t="s">
        <v>960</v>
      </c>
    </row>
    <row r="36" spans="2:12" s="13" customFormat="1" ht="21" customHeight="1">
      <c r="B36" s="8" t="s">
        <v>961</v>
      </c>
      <c r="C36" s="7"/>
      <c r="D3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paymentDetailsCompleteHeader</v>
      </c>
      <c r="F36" s="7" t="str">
        <f ca="1">IF(Table_Text[[#This Row],[Header]]="Yes","",IF(Table_Text[[#This Row],[Property]]&lt;&gt;"",SUBSTITUTE(Table_Text[[#This Row],[Type]]," ","")&amp;SUBSTITUTE(Table_Text[[#This Row],[Property]]," ",""),""))</f>
        <v>SidebarPaymentDetailsCompleteHeader</v>
      </c>
      <c r="G3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"paymentDetailsCompleteHeader": {
            "text": "We have finalised your quote using the information provided."
        },</v>
      </c>
      <c r="H36" s="40" t="str">
        <f ca="1">SUBSTITUTE(SUBSTITUTE(SUBSTITUTE(SUBSTITUTE(SUBSTITUTE(SUBSTITUTE(SUBSTITUTE(SUBSTITUTE(
TRIM(CLEAN(Table_Text[[#This Row],[Config]])),
" {","{"),
"{ ","{"),
" }","}"),
"} ","}"),
" [","["),
"[ ","["),
" ]","]"),
"] ","]")</f>
        <v>"paymentDetailsCompleteHeader":{"text": "We have finalised your quote using the information provided."},</v>
      </c>
      <c r="I3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"paymentDetailsCompleteHeader": "We have finalised your quote using the information provided.",</v>
      </c>
      <c r="J36" s="7" t="str">
        <f ca="1">SUBSTITUTE(SUBSTITUTE(SUBSTITUTE(SUBSTITUTE(SUBSTITUTE(SUBSTITUTE(SUBSTITUTE(SUBSTITUTE(
TRIM(CLEAN(Table_Text[[#This Row],[Quote]])),
" {","{"),
"{ ","{"),
" }","}"),
"} ","}"),
" [","["),
"[ ","["),
" ]","]"),
"] ","]")</f>
        <v>"paymentDetailsCompleteHeader": "We have finalised your quote using the information provided.",</v>
      </c>
      <c r="K36" s="7"/>
      <c r="L36" s="31" t="s">
        <v>956</v>
      </c>
    </row>
    <row r="37" spans="2:12" s="13" customFormat="1" ht="21" customHeight="1">
      <c r="B37" s="8" t="s">
        <v>962</v>
      </c>
      <c r="C37" s="7"/>
      <c r="D3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paymentDetailsCompleteLabel</v>
      </c>
      <c r="F37" s="7" t="str">
        <f ca="1">IF(Table_Text[[#This Row],[Header]]="Yes","",IF(Table_Text[[#This Row],[Property]]&lt;&gt;"",SUBSTITUTE(Table_Text[[#This Row],[Type]]," ","")&amp;SUBSTITUTE(Table_Text[[#This Row],[Property]]," ",""),""))</f>
        <v>SidebarPaymentDetailsCompleteLabel</v>
      </c>
      <c r="G3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"paymentDetailsCompleteLabel": {
            "text": "Your Quote"
        },</v>
      </c>
      <c r="H37" s="7" t="str">
        <f ca="1">SUBSTITUTE(SUBSTITUTE(SUBSTITUTE(SUBSTITUTE(SUBSTITUTE(SUBSTITUTE(SUBSTITUTE(SUBSTITUTE(
TRIM(CLEAN(Table_Text[[#This Row],[Config]])),
" {","{"),
"{ ","{"),
" }","}"),
"} ","}"),
" [","["),
"[ ","["),
" ]","]"),
"] ","]")</f>
        <v>"paymentDetailsCompleteLabel":{"text": "Your Quote"},</v>
      </c>
      <c r="I3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"paymentDetailsCompleteLabel": "Your Quote",</v>
      </c>
      <c r="J37" s="7" t="str">
        <f ca="1">SUBSTITUTE(SUBSTITUTE(SUBSTITUTE(SUBSTITUTE(SUBSTITUTE(SUBSTITUTE(SUBSTITUTE(SUBSTITUTE(
TRIM(CLEAN(Table_Text[[#This Row],[Quote]])),
" {","{"),
"{ ","{"),
" }","}"),
"} ","}"),
" [","["),
"[ ","["),
" ]","]"),
"] ","]")</f>
        <v>"paymentDetailsCompleteLabel": "Your Quote",</v>
      </c>
      <c r="K37" s="7"/>
      <c r="L37" s="31" t="s">
        <v>958</v>
      </c>
    </row>
    <row r="38" spans="2:12" s="13" customFormat="1" ht="21" customHeight="1">
      <c r="B38" s="8" t="s">
        <v>963</v>
      </c>
      <c r="C38" s="7"/>
      <c r="D3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paymentDetailsCompleteMessage</v>
      </c>
      <c r="F38" s="7" t="str">
        <f ca="1">IF(Table_Text[[#This Row],[Header]]="Yes","",IF(Table_Text[[#This Row],[Property]]&lt;&gt;"",SUBSTITUTE(Table_Text[[#This Row],[Type]]," ","")&amp;SUBSTITUTE(Table_Text[[#This Row],[Property]]," ",""),""))</f>
        <v>SidebarPaymentDetailsCompleteMessage</v>
      </c>
      <c r="G3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"paymentDetailsCompleteMessage": {
            "text": "To complete your purchase please read and agree to our terms and conditions."
        },</v>
      </c>
      <c r="H38" s="7" t="str">
        <f ca="1">SUBSTITUTE(SUBSTITUTE(SUBSTITUTE(SUBSTITUTE(SUBSTITUTE(SUBSTITUTE(SUBSTITUTE(SUBSTITUTE(
TRIM(CLEAN(Table_Text[[#This Row],[Config]])),
" {","{"),
"{ ","{"),
" }","}"),
"} ","}"),
" [","["),
"[ ","["),
" ]","]"),
"] ","]")</f>
        <v>"paymentDetailsCompleteMessage":{"text": "To complete your purchase please read and agree to our terms and conditions."},</v>
      </c>
      <c r="I3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"paymentDetailsCompleteMessage": "To complete your purchase please read and agree to our terms and conditions.",</v>
      </c>
      <c r="J38" s="7" t="str">
        <f ca="1">SUBSTITUTE(SUBSTITUTE(SUBSTITUTE(SUBSTITUTE(SUBSTITUTE(SUBSTITUTE(SUBSTITUTE(SUBSTITUTE(
TRIM(CLEAN(Table_Text[[#This Row],[Quote]])),
" {","{"),
"{ ","{"),
" }","}"),
"} ","}"),
" [","["),
"[ ","["),
" ]","]"),
"] ","]")</f>
        <v>"paymentDetailsCompleteMessage": "To complete your purchase please read and agree to our terms and conditions.",</v>
      </c>
      <c r="K38" s="7"/>
      <c r="L38" s="31" t="s">
        <v>964</v>
      </c>
    </row>
    <row r="39" spans="2:12" s="13" customFormat="1" ht="21" customHeight="1">
      <c r="B39" s="8" t="s">
        <v>965</v>
      </c>
      <c r="C39" s="7"/>
      <c r="D3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3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legalTermsAcceptedHeader</v>
      </c>
      <c r="F39" s="7" t="str">
        <f ca="1">IF(Table_Text[[#This Row],[Header]]="Yes","",IF(Table_Text[[#This Row],[Property]]&lt;&gt;"",SUBSTITUTE(Table_Text[[#This Row],[Type]]," ","")&amp;SUBSTITUTE(Table_Text[[#This Row],[Property]]," ",""),""))</f>
        <v>SidebarLegalTermsAcceptedHeader</v>
      </c>
      <c r="G3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"legalTermsAcceptedHeader": {
            "text": "We have finalised your quote using the information provided."
        },</v>
      </c>
      <c r="H39" s="40" t="str">
        <f ca="1">SUBSTITUTE(SUBSTITUTE(SUBSTITUTE(SUBSTITUTE(SUBSTITUTE(SUBSTITUTE(SUBSTITUTE(SUBSTITUTE(
TRIM(CLEAN(Table_Text[[#This Row],[Config]])),
" {","{"),
"{ ","{"),
" }","}"),
"} ","}"),
" [","["),
"[ ","["),
" ]","]"),
"] ","]")</f>
        <v>"legalTermsAcceptedHeader":{"text": "We have finalised your quote using the information provided."},</v>
      </c>
      <c r="I3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"legalTermsAcceptedHeader": "We have finalised your quote using the information provided.",</v>
      </c>
      <c r="J39" s="7" t="str">
        <f ca="1">SUBSTITUTE(SUBSTITUTE(SUBSTITUTE(SUBSTITUTE(SUBSTITUTE(SUBSTITUTE(SUBSTITUTE(SUBSTITUTE(
TRIM(CLEAN(Table_Text[[#This Row],[Quote]])),
" {","{"),
"{ ","{"),
" }","}"),
"} ","}"),
" [","["),
"[ ","["),
" ]","]"),
"] ","]")</f>
        <v>"legalTermsAcceptedHeader": "We have finalised your quote using the information provided.",</v>
      </c>
      <c r="K39" s="7"/>
      <c r="L39" s="31" t="s">
        <v>956</v>
      </c>
    </row>
    <row r="40" spans="2:12" s="13" customFormat="1" ht="21" customHeight="1">
      <c r="B40" s="8" t="s">
        <v>966</v>
      </c>
      <c r="C40" s="7"/>
      <c r="D4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legalTermsAcceptedLabel</v>
      </c>
      <c r="F40" s="7" t="str">
        <f ca="1">IF(Table_Text[[#This Row],[Header]]="Yes","",IF(Table_Text[[#This Row],[Property]]&lt;&gt;"",SUBSTITUTE(Table_Text[[#This Row],[Type]]," ","")&amp;SUBSTITUTE(Table_Text[[#This Row],[Property]]," ",""),""))</f>
        <v>SidebarLegalTermsAcceptedLabel</v>
      </c>
      <c r="G4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"legalTermsAcceptedLabel": {
            "text": "Your Quote"
        },</v>
      </c>
      <c r="H40" s="40" t="str">
        <f ca="1">SUBSTITUTE(SUBSTITUTE(SUBSTITUTE(SUBSTITUTE(SUBSTITUTE(SUBSTITUTE(SUBSTITUTE(SUBSTITUTE(
TRIM(CLEAN(Table_Text[[#This Row],[Config]])),
" {","{"),
"{ ","{"),
" }","}"),
"} ","}"),
" [","["),
"[ ","["),
" ]","]"),
"] ","]")</f>
        <v>"legalTermsAcceptedLabel":{"text": "Your Quote"},</v>
      </c>
      <c r="I4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"legalTermsAcceptedLabel": "Your Quote",</v>
      </c>
      <c r="J40" s="7" t="str">
        <f ca="1">SUBSTITUTE(SUBSTITUTE(SUBSTITUTE(SUBSTITUTE(SUBSTITUTE(SUBSTITUTE(SUBSTITUTE(SUBSTITUTE(
TRIM(CLEAN(Table_Text[[#This Row],[Quote]])),
" {","{"),
"{ ","{"),
" }","}"),
"} ","}"),
" [","["),
"[ ","["),
" ]","]"),
"] ","]")</f>
        <v>"legalTermsAcceptedLabel": "Your Quote",</v>
      </c>
      <c r="K40" s="7"/>
      <c r="L40" s="31" t="s">
        <v>958</v>
      </c>
    </row>
    <row r="41" spans="2:12" s="13" customFormat="1" ht="21" customHeight="1">
      <c r="B41" s="8" t="s">
        <v>967</v>
      </c>
      <c r="C41" s="7"/>
      <c r="D4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legalTermsAcceptedMessage</v>
      </c>
      <c r="F41" s="7" t="str">
        <f ca="1">IF(Table_Text[[#This Row],[Header]]="Yes","",IF(Table_Text[[#This Row],[Property]]&lt;&gt;"",SUBSTITUTE(Table_Text[[#This Row],[Type]]," ","")&amp;SUBSTITUTE(Table_Text[[#This Row],[Property]]," ",""),""))</f>
        <v>SidebarLegalTermsAcceptedMessage</v>
      </c>
      <c r="G4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"legalTermsAcceptedMessage": {
            "text": "To complete your purchase please follow the prompts."
        },</v>
      </c>
      <c r="H41" s="40" t="str">
        <f ca="1">SUBSTITUTE(SUBSTITUTE(SUBSTITUTE(SUBSTITUTE(SUBSTITUTE(SUBSTITUTE(SUBSTITUTE(SUBSTITUTE(
TRIM(CLEAN(Table_Text[[#This Row],[Config]])),
" {","{"),
"{ ","{"),
" }","}"),
"} ","}"),
" [","["),
"[ ","["),
" ]","]"),
"] ","]")</f>
        <v>"legalTermsAcceptedMessage":{"text": "To complete your purchase please follow the prompts."},</v>
      </c>
      <c r="I4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"legalTermsAcceptedMessage": "To complete your purchase please follow the prompts.",</v>
      </c>
      <c r="J41" s="7" t="str">
        <f ca="1">SUBSTITUTE(SUBSTITUTE(SUBSTITUTE(SUBSTITUTE(SUBSTITUTE(SUBSTITUTE(SUBSTITUTE(SUBSTITUTE(
TRIM(CLEAN(Table_Text[[#This Row],[Quote]])),
" {","{"),
"{ ","{"),
" }","}"),
"} ","}"),
" [","["),
"[ ","["),
" ]","]"),
"] ","]")</f>
        <v>"legalTermsAcceptedMessage": "To complete your purchase please follow the prompts.",</v>
      </c>
      <c r="K41" s="7"/>
      <c r="L41" s="31" t="s">
        <v>968</v>
      </c>
    </row>
    <row r="42" spans="2:12" s="13" customFormat="1" ht="21" customHeight="1">
      <c r="B42" s="7" t="s">
        <v>969</v>
      </c>
      <c r="C42" s="7"/>
      <c r="D4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softReferralHeader</v>
      </c>
      <c r="F42" s="7" t="str">
        <f ca="1">IF(Table_Text[[#This Row],[Header]]="Yes","",IF(Table_Text[[#This Row],[Property]]&lt;&gt;"",SUBSTITUTE(Table_Text[[#This Row],[Type]]," ","")&amp;SUBSTITUTE(Table_Text[[#This Row],[Property]]," ",""),""))</f>
        <v>SidebarSoftReferralHeader</v>
      </c>
      <c r="G4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"softReferralHeader": {
            "text": "We cannot complete you purchase online."
        },</v>
      </c>
      <c r="H42" s="40" t="str">
        <f ca="1">SUBSTITUTE(SUBSTITUTE(SUBSTITUTE(SUBSTITUTE(SUBSTITUTE(SUBSTITUTE(SUBSTITUTE(SUBSTITUTE(
TRIM(CLEAN(Table_Text[[#This Row],[Config]])),
" {","{"),
"{ ","{"),
" }","}"),
"} ","}"),
" [","["),
"[ ","["),
" ]","]"),
"] ","]")</f>
        <v>"softReferralHeader":{"text": "We cannot complete you purchase online."},</v>
      </c>
      <c r="I4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"softReferralHeader": "We cannot complete you purchase online.",</v>
      </c>
      <c r="J42" s="7" t="str">
        <f ca="1">SUBSTITUTE(SUBSTITUTE(SUBSTITUTE(SUBSTITUTE(SUBSTITUTE(SUBSTITUTE(SUBSTITUTE(SUBSTITUTE(
TRIM(CLEAN(Table_Text[[#This Row],[Quote]])),
" {","{"),
"{ ","{"),
" }","}"),
"} ","}"),
" [","["),
"[ ","["),
" ]","]"),
"] ","]")</f>
        <v>"softReferralHeader": "We cannot complete you purchase online.",</v>
      </c>
      <c r="K42" s="7"/>
      <c r="L42" s="16" t="s">
        <v>970</v>
      </c>
    </row>
    <row r="43" spans="2:12" s="13" customFormat="1" ht="21" customHeight="1">
      <c r="B43" s="7" t="s">
        <v>971</v>
      </c>
      <c r="C43" s="7"/>
      <c r="D4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softReferralLabel</v>
      </c>
      <c r="F43" s="7" t="str">
        <f ca="1">IF(Table_Text[[#This Row],[Header]]="Yes","",IF(Table_Text[[#This Row],[Property]]&lt;&gt;"",SUBSTITUTE(Table_Text[[#This Row],[Type]]," ","")&amp;SUBSTITUTE(Table_Text[[#This Row],[Property]]," ",""),""))</f>
        <v>SidebarSoftReferralLabel</v>
      </c>
      <c r="G4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"softReferralLabel": {
            "text": "Quote Referral"
        },</v>
      </c>
      <c r="H43" s="7" t="str">
        <f ca="1">SUBSTITUTE(SUBSTITUTE(SUBSTITUTE(SUBSTITUTE(SUBSTITUTE(SUBSTITUTE(SUBSTITUTE(SUBSTITUTE(
TRIM(CLEAN(Table_Text[[#This Row],[Config]])),
" {","{"),
"{ ","{"),
" }","}"),
"} ","}"),
" [","["),
"[ ","["),
" ]","]"),
"] ","]")</f>
        <v>"softReferralLabel":{"text": "Quote Referral"},</v>
      </c>
      <c r="I4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"softReferralLabel": "Quote Referral",</v>
      </c>
      <c r="J43" s="7" t="str">
        <f ca="1">SUBSTITUTE(SUBSTITUTE(SUBSTITUTE(SUBSTITUTE(SUBSTITUTE(SUBSTITUTE(SUBSTITUTE(SUBSTITUTE(
TRIM(CLEAN(Table_Text[[#This Row],[Quote]])),
" {","{"),
"{ ","{"),
" }","}"),
"} ","}"),
" [","["),
"[ ","["),
" ]","]"),
"] ","]")</f>
        <v>"softReferralLabel": "Quote Referral",</v>
      </c>
      <c r="K43" s="7"/>
      <c r="L43" s="16" t="s">
        <v>972</v>
      </c>
    </row>
    <row r="44" spans="2:12" s="13" customFormat="1" ht="21" customHeight="1">
      <c r="B44" s="92" t="s">
        <v>973</v>
      </c>
      <c r="C44" s="7"/>
      <c r="D4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softReferralMessageDefault</v>
      </c>
      <c r="F44" s="7" t="str">
        <f ca="1">IF(Table_Text[[#This Row],[Header]]="Yes","",IF(Table_Text[[#This Row],[Property]]&lt;&gt;"",SUBSTITUTE(Table_Text[[#This Row],[Type]]," ","")&amp;SUBSTITUTE(Table_Text[[#This Row],[Property]]," ",""),""))</f>
        <v>SidebarSoftReferralMessageDefault</v>
      </c>
      <c r="G4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"softReferralMessageDefault": {
            "text": "Unfortunately we are unable to complete your purchase online based on your selections."
        },</v>
      </c>
      <c r="H44" s="7" t="str">
        <f ca="1">SUBSTITUTE(SUBSTITUTE(SUBSTITUTE(SUBSTITUTE(SUBSTITUTE(SUBSTITUTE(SUBSTITUTE(SUBSTITUTE(
TRIM(CLEAN(Table_Text[[#This Row],[Config]])),
" {","{"),
"{ ","{"),
" }","}"),
"} ","}"),
" [","["),
"[ ","["),
" ]","]"),
"] ","]")</f>
        <v>"softReferralMessageDefault":{"text": "Unfortunately we are unable to complete your purchase online based on your selections."},</v>
      </c>
      <c r="I4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"softReferralMessageDefault": "Unfortunately we are unable to complete your purchase online based on your selections.",</v>
      </c>
      <c r="J44" s="7" t="str">
        <f ca="1">SUBSTITUTE(SUBSTITUTE(SUBSTITUTE(SUBSTITUTE(SUBSTITUTE(SUBSTITUTE(SUBSTITUTE(SUBSTITUTE(
TRIM(CLEAN(Table_Text[[#This Row],[Quote]])),
" {","{"),
"{ ","{"),
" }","}"),
"} ","}"),
" [","["),
"[ ","["),
" ]","]"),
"] ","]")</f>
        <v>"softReferralMessageDefault": "Unfortunately we are unable to complete your purchase online based on your selections.",</v>
      </c>
      <c r="K44" s="7"/>
      <c r="L44" s="94" t="s">
        <v>974</v>
      </c>
    </row>
    <row r="45" spans="2:12" s="13" customFormat="1" ht="21" customHeight="1">
      <c r="B45" s="92" t="s">
        <v>975</v>
      </c>
      <c r="C45" s="7"/>
      <c r="D4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softReferralMessageAppendix</v>
      </c>
      <c r="F45" s="7" t="str">
        <f ca="1">IF(Table_Text[[#This Row],[Header]]="Yes","",IF(Table_Text[[#This Row],[Property]]&lt;&gt;"",SUBSTITUTE(Table_Text[[#This Row],[Type]]," ","")&amp;SUBSTITUTE(Table_Text[[#This Row],[Property]]," ",""),""))</f>
        <v>SidebarSoftReferralMessageAppendix</v>
      </c>
      <c r="G4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"softReferralMessageAppendix": {
            "text": "However, if you enter your contact details one of our qualified insurance experts will assist you in completing your purchase offline."
        },</v>
      </c>
      <c r="H45" s="40" t="str">
        <f ca="1">SUBSTITUTE(SUBSTITUTE(SUBSTITUTE(SUBSTITUTE(SUBSTITUTE(SUBSTITUTE(SUBSTITUTE(SUBSTITUTE(
TRIM(CLEAN(Table_Text[[#This Row],[Config]])),
" {","{"),
"{ ","{"),
" }","}"),
"} ","}"),
" [","["),
"[ ","["),
" ]","]"),
"] ","]")</f>
        <v>"softReferralMessageAppendix":{"text": "However, if you enter your contact details one of our qualified insurance experts will assist you in completing your purchase offline."},</v>
      </c>
      <c r="I4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"softReferralMessageAppendix": "However, if you enter your contact details one of our qualified insurance experts will assist you in completing your purchase offline.",</v>
      </c>
      <c r="J45" s="7" t="str">
        <f ca="1">SUBSTITUTE(SUBSTITUTE(SUBSTITUTE(SUBSTITUTE(SUBSTITUTE(SUBSTITUTE(SUBSTITUTE(SUBSTITUTE(
TRIM(CLEAN(Table_Text[[#This Row],[Quote]])),
" {","{"),
"{ ","{"),
" }","}"),
"} ","}"),
" [","["),
"[ ","["),
" ]","]"),
"] ","]")</f>
        <v>"softReferralMessageAppendix": "However, if you enter your contact details one of our qualified insurance experts will assist you in completing your purchase offline.",</v>
      </c>
      <c r="K45" s="7"/>
      <c r="L45" s="94" t="s">
        <v>976</v>
      </c>
    </row>
    <row r="46" spans="2:12" s="13" customFormat="1" ht="21" customHeight="1">
      <c r="B46" s="7" t="s">
        <v>977</v>
      </c>
      <c r="C46" s="7"/>
      <c r="D4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hardReferralHeader</v>
      </c>
      <c r="F46" s="7" t="str">
        <f ca="1">IF(Table_Text[[#This Row],[Header]]="Yes","",IF(Table_Text[[#This Row],[Property]]&lt;&gt;"",SUBSTITUTE(Table_Text[[#This Row],[Type]]," ","")&amp;SUBSTITUTE(Table_Text[[#This Row],[Property]]," ",""),""))</f>
        <v>SidebarHardReferralHeader</v>
      </c>
      <c r="G4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"hardReferralHeader": {
            "text": "We cannot generate your quote online."
        },</v>
      </c>
      <c r="H46" s="40" t="str">
        <f ca="1">SUBSTITUTE(SUBSTITUTE(SUBSTITUTE(SUBSTITUTE(SUBSTITUTE(SUBSTITUTE(SUBSTITUTE(SUBSTITUTE(
TRIM(CLEAN(Table_Text[[#This Row],[Config]])),
" {","{"),
"{ ","{"),
" }","}"),
"} ","}"),
" [","["),
"[ ","["),
" ]","]"),
"] ","]")</f>
        <v>"hardReferralHeader":{"text": "We cannot generate your quote online."},</v>
      </c>
      <c r="I4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"hardReferralHeader": "We cannot generate your quote online.",</v>
      </c>
      <c r="J46" s="7" t="str">
        <f ca="1">SUBSTITUTE(SUBSTITUTE(SUBSTITUTE(SUBSTITUTE(SUBSTITUTE(SUBSTITUTE(SUBSTITUTE(SUBSTITUTE(
TRIM(CLEAN(Table_Text[[#This Row],[Quote]])),
" {","{"),
"{ ","{"),
" }","}"),
"} ","}"),
" [","["),
"[ ","["),
" ]","]"),
"] ","]")</f>
        <v>"hardReferralHeader": "We cannot generate your quote online.",</v>
      </c>
      <c r="K46" s="7"/>
      <c r="L46" s="16" t="s">
        <v>978</v>
      </c>
    </row>
    <row r="47" spans="2:12" s="13" customFormat="1" ht="21" customHeight="1">
      <c r="B47" s="7" t="s">
        <v>979</v>
      </c>
      <c r="C47" s="7"/>
      <c r="D4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hardReferralLabel</v>
      </c>
      <c r="F47" s="7" t="str">
        <f ca="1">IF(Table_Text[[#This Row],[Header]]="Yes","",IF(Table_Text[[#This Row],[Property]]&lt;&gt;"",SUBSTITUTE(Table_Text[[#This Row],[Type]]," ","")&amp;SUBSTITUTE(Table_Text[[#This Row],[Property]]," ",""),""))</f>
        <v>SidebarHardReferralLabel</v>
      </c>
      <c r="G4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"hardReferralLabel": {
            "text": "Quote Referral"
        },</v>
      </c>
      <c r="H47" s="40" t="str">
        <f ca="1">SUBSTITUTE(SUBSTITUTE(SUBSTITUTE(SUBSTITUTE(SUBSTITUTE(SUBSTITUTE(SUBSTITUTE(SUBSTITUTE(
TRIM(CLEAN(Table_Text[[#This Row],[Config]])),
" {","{"),
"{ ","{"),
" }","}"),
"} ","}"),
" [","["),
"[ ","["),
" ]","]"),
"] ","]")</f>
        <v>"hardReferralLabel":{"text": "Quote Referral"},</v>
      </c>
      <c r="I4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"hardReferralLabel": "Quote Referral",</v>
      </c>
      <c r="J47" s="7" t="str">
        <f ca="1">SUBSTITUTE(SUBSTITUTE(SUBSTITUTE(SUBSTITUTE(SUBSTITUTE(SUBSTITUTE(SUBSTITUTE(SUBSTITUTE(
TRIM(CLEAN(Table_Text[[#This Row],[Quote]])),
" {","{"),
"{ ","{"),
" }","}"),
"} ","}"),
" [","["),
"[ ","["),
" ]","]"),
"] ","]")</f>
        <v>"hardReferralLabel": "Quote Referral",</v>
      </c>
      <c r="K47" s="7"/>
      <c r="L47" s="16" t="s">
        <v>972</v>
      </c>
    </row>
    <row r="48" spans="2:12" s="13" customFormat="1" ht="21" customHeight="1">
      <c r="B48" s="92" t="s">
        <v>980</v>
      </c>
      <c r="C48" s="7"/>
      <c r="D4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hardReferralMessageDefault</v>
      </c>
      <c r="F48" s="7" t="str">
        <f ca="1">IF(Table_Text[[#This Row],[Header]]="Yes","",IF(Table_Text[[#This Row],[Property]]&lt;&gt;"",SUBSTITUTE(Table_Text[[#This Row],[Type]]," ","")&amp;SUBSTITUTE(Table_Text[[#This Row],[Property]]," ",""),""))</f>
        <v>SidebarHardReferralMessageDefault</v>
      </c>
      <c r="G4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"hardReferralMessageDefault": {
            "text": "Unfortunately our online channel cannot provide you with a quote based of your selections."
        },</v>
      </c>
      <c r="H48" s="40" t="str">
        <f ca="1">SUBSTITUTE(SUBSTITUTE(SUBSTITUTE(SUBSTITUTE(SUBSTITUTE(SUBSTITUTE(SUBSTITUTE(SUBSTITUTE(
TRIM(CLEAN(Table_Text[[#This Row],[Config]])),
" {","{"),
"{ ","{"),
" }","}"),
"} ","}"),
" [","["),
"[ ","["),
" ]","]"),
"] ","]")</f>
        <v>"hardReferralMessageDefault":{"text": "Unfortunately our online channel cannot provide you with a quote based of your selections."},</v>
      </c>
      <c r="I4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"hardReferralMessageDefault": "Unfortunately our online channel cannot provide you with a quote based of your selections.",</v>
      </c>
      <c r="J48" s="7" t="str">
        <f ca="1">SUBSTITUTE(SUBSTITUTE(SUBSTITUTE(SUBSTITUTE(SUBSTITUTE(SUBSTITUTE(SUBSTITUTE(SUBSTITUTE(
TRIM(CLEAN(Table_Text[[#This Row],[Quote]])),
" {","{"),
"{ ","{"),
" }","}"),
"} ","}"),
" [","["),
"[ ","["),
" ]","]"),
"] ","]")</f>
        <v>"hardReferralMessageDefault": "Unfortunately our online channel cannot provide you with a quote based of your selections.",</v>
      </c>
      <c r="K48" s="7"/>
      <c r="L48" s="94" t="s">
        <v>981</v>
      </c>
    </row>
    <row r="49" spans="2:12" s="13" customFormat="1" ht="21" customHeight="1">
      <c r="B49" s="92" t="s">
        <v>982</v>
      </c>
      <c r="C49" s="7"/>
      <c r="D4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4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hardReferralMessageAppendix</v>
      </c>
      <c r="F49" s="7" t="str">
        <f ca="1">IF(Table_Text[[#This Row],[Header]]="Yes","",IF(Table_Text[[#This Row],[Property]]&lt;&gt;"",SUBSTITUTE(Table_Text[[#This Row],[Type]]," ","")&amp;SUBSTITUTE(Table_Text[[#This Row],[Property]]," ",""),""))</f>
        <v>SidebarHardReferralMessageAppendix</v>
      </c>
      <c r="G4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"hardReferralMessageAppendix": {
            "text": "However, if you enter your contact details one of our qualified insurance experts will assist you in completing your purchase offline."
        },</v>
      </c>
      <c r="H49" s="40" t="str">
        <f ca="1">SUBSTITUTE(SUBSTITUTE(SUBSTITUTE(SUBSTITUTE(SUBSTITUTE(SUBSTITUTE(SUBSTITUTE(SUBSTITUTE(
TRIM(CLEAN(Table_Text[[#This Row],[Config]])),
" {","{"),
"{ ","{"),
" }","}"),
"} ","}"),
" [","["),
"[ ","["),
" ]","]"),
"] ","]")</f>
        <v>"hardReferralMessageAppendix":{"text": "However, if you enter your contact details one of our qualified insurance experts will assist you in completing your purchase offline."},</v>
      </c>
      <c r="I4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"hardReferralMessageAppendix": "However, if you enter your contact details one of our qualified insurance experts will assist you in completing your purchase offline.",</v>
      </c>
      <c r="J49" s="7" t="str">
        <f ca="1">SUBSTITUTE(SUBSTITUTE(SUBSTITUTE(SUBSTITUTE(SUBSTITUTE(SUBSTITUTE(SUBSTITUTE(SUBSTITUTE(
TRIM(CLEAN(Table_Text[[#This Row],[Quote]])),
" {","{"),
"{ ","{"),
" }","}"),
"} ","}"),
" [","["),
"[ ","["),
" ]","]"),
"] ","]")</f>
        <v>"hardReferralMessageAppendix": "However, if you enter your contact details one of our qualified insurance experts will assist you in completing your purchase offline.",</v>
      </c>
      <c r="K49" s="7"/>
      <c r="L49" s="94" t="s">
        <v>976</v>
      </c>
    </row>
    <row r="50" spans="2:12" s="13" customFormat="1" ht="21" customHeight="1">
      <c r="B50" s="7" t="s">
        <v>983</v>
      </c>
      <c r="C50" s="7"/>
      <c r="D5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declineHeader</v>
      </c>
      <c r="F50" s="7" t="str">
        <f ca="1">IF(Table_Text[[#This Row],[Header]]="Yes","",IF(Table_Text[[#This Row],[Property]]&lt;&gt;"",SUBSTITUTE(Table_Text[[#This Row],[Type]]," ","")&amp;SUBSTITUTE(Table_Text[[#This Row],[Property]]," ",""),""))</f>
        <v>SidebarDeclineHeader</v>
      </c>
      <c r="G5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"declineHeader": {
            "text": "We cannot generate your quote."
        },</v>
      </c>
      <c r="H50" s="40" t="str">
        <f ca="1">SUBSTITUTE(SUBSTITUTE(SUBSTITUTE(SUBSTITUTE(SUBSTITUTE(SUBSTITUTE(SUBSTITUTE(SUBSTITUTE(
TRIM(CLEAN(Table_Text[[#This Row],[Config]])),
" {","{"),
"{ ","{"),
" }","}"),
"} ","}"),
" [","["),
"[ ","["),
" ]","]"),
"] ","]")</f>
        <v>"declineHeader":{"text": "We cannot generate your quote."},</v>
      </c>
      <c r="I5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"declineHeader": "We cannot generate your quote.",</v>
      </c>
      <c r="J50" s="7" t="str">
        <f ca="1">SUBSTITUTE(SUBSTITUTE(SUBSTITUTE(SUBSTITUTE(SUBSTITUTE(SUBSTITUTE(SUBSTITUTE(SUBSTITUTE(
TRIM(CLEAN(Table_Text[[#This Row],[Quote]])),
" {","{"),
"{ ","{"),
" }","}"),
"} ","}"),
" [","["),
"[ ","["),
" ]","]"),
"] ","]")</f>
        <v>"declineHeader": "We cannot generate your quote.",</v>
      </c>
      <c r="K50" s="7"/>
      <c r="L50" s="16" t="s">
        <v>984</v>
      </c>
    </row>
    <row r="51" spans="2:12" s="13" customFormat="1" ht="21" customHeight="1">
      <c r="B51" s="7" t="s">
        <v>985</v>
      </c>
      <c r="C51" s="7"/>
      <c r="D5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declineLabel</v>
      </c>
      <c r="F51" s="7" t="str">
        <f ca="1">IF(Table_Text[[#This Row],[Header]]="Yes","",IF(Table_Text[[#This Row],[Property]]&lt;&gt;"",SUBSTITUTE(Table_Text[[#This Row],[Type]]," ","")&amp;SUBSTITUTE(Table_Text[[#This Row],[Property]]," ",""),""))</f>
        <v>SidebarDeclineLabel</v>
      </c>
      <c r="G5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"declineLabel": {
            "text": "Quote Declined"
        },</v>
      </c>
      <c r="H51" s="40" t="str">
        <f ca="1">SUBSTITUTE(SUBSTITUTE(SUBSTITUTE(SUBSTITUTE(SUBSTITUTE(SUBSTITUTE(SUBSTITUTE(SUBSTITUTE(
TRIM(CLEAN(Table_Text[[#This Row],[Config]])),
" {","{"),
"{ ","{"),
" }","}"),
"} ","}"),
" [","["),
"[ ","["),
" ]","]"),
"] ","]")</f>
        <v>"declineLabel":{"text": "Quote Declined"},</v>
      </c>
      <c r="I5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"declineLabel": "Quote Declined",</v>
      </c>
      <c r="J51" s="7" t="str">
        <f ca="1">SUBSTITUTE(SUBSTITUTE(SUBSTITUTE(SUBSTITUTE(SUBSTITUTE(SUBSTITUTE(SUBSTITUTE(SUBSTITUTE(
TRIM(CLEAN(Table_Text[[#This Row],[Quote]])),
" {","{"),
"{ ","{"),
" }","}"),
"} ","}"),
" [","["),
"[ ","["),
" ]","]"),
"] ","]")</f>
        <v>"declineLabel": "Quote Declined",</v>
      </c>
      <c r="K51" s="7"/>
      <c r="L51" s="16" t="s">
        <v>986</v>
      </c>
    </row>
    <row r="52" spans="2:12" s="13" customFormat="1" ht="21" customHeight="1">
      <c r="B52" s="7" t="s">
        <v>987</v>
      </c>
      <c r="C52" s="7"/>
      <c r="D5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declineMessageDefault</v>
      </c>
      <c r="F52" s="7" t="str">
        <f ca="1">IF(Table_Text[[#This Row],[Header]]="Yes","",IF(Table_Text[[#This Row],[Property]]&lt;&gt;"",SUBSTITUTE(Table_Text[[#This Row],[Type]]," ","")&amp;SUBSTITUTE(Table_Text[[#This Row],[Property]]," ",""),""))</f>
        <v>SidebarDeclineMessageDefault</v>
      </c>
      <c r="G5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"declineMessageDefault": {
            "text": "Unfortunately you are ineligible to purchase this insurance product based on your selections."
        },</v>
      </c>
      <c r="H52" s="40" t="str">
        <f ca="1">SUBSTITUTE(SUBSTITUTE(SUBSTITUTE(SUBSTITUTE(SUBSTITUTE(SUBSTITUTE(SUBSTITUTE(SUBSTITUTE(
TRIM(CLEAN(Table_Text[[#This Row],[Config]])),
" {","{"),
"{ ","{"),
" }","}"),
"} ","}"),
" [","["),
"[ ","["),
" ]","]"),
"] ","]")</f>
        <v>"declineMessageDefault":{"text": "Unfortunately you are ineligible to purchase this insurance product based on your selections."},</v>
      </c>
      <c r="I5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"declineMessageDefault": "Unfortunately you are ineligible to purchase this insurance product based on your selections.",</v>
      </c>
      <c r="J52" s="7" t="str">
        <f ca="1">SUBSTITUTE(SUBSTITUTE(SUBSTITUTE(SUBSTITUTE(SUBSTITUTE(SUBSTITUTE(SUBSTITUTE(SUBSTITUTE(
TRIM(CLEAN(Table_Text[[#This Row],[Quote]])),
" {","{"),
"{ ","{"),
" }","}"),
"} ","}"),
" [","["),
"[ ","["),
" ]","]"),
"] ","]")</f>
        <v>"declineMessageDefault": "Unfortunately you are ineligible to purchase this insurance product based on your selections.",</v>
      </c>
      <c r="K52" s="7"/>
      <c r="L52" s="94" t="s">
        <v>988</v>
      </c>
    </row>
    <row r="53" spans="2:12" s="13" customFormat="1" ht="21" customHeight="1">
      <c r="B53" s="7" t="s">
        <v>989</v>
      </c>
      <c r="C53" s="7"/>
      <c r="D5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declineMessageAppendix</v>
      </c>
      <c r="F53" s="7" t="str">
        <f ca="1">IF(Table_Text[[#This Row],[Header]]="Yes","",IF(Table_Text[[#This Row],[Property]]&lt;&gt;"",SUBSTITUTE(Table_Text[[#This Row],[Type]]," ","")&amp;SUBSTITUTE(Table_Text[[#This Row],[Property]]," ",""),""))</f>
        <v>SidebarDeclineMessageAppendix</v>
      </c>
      <c r="G5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"declineMessageAppendix": {
            "text": "However, if you enter your contact details one of our qualified insurance experts will assist you in exploring alternative insurance products that may suit your situation."
        },</v>
      </c>
      <c r="H53" s="40" t="str">
        <f ca="1">SUBSTITUTE(SUBSTITUTE(SUBSTITUTE(SUBSTITUTE(SUBSTITUTE(SUBSTITUTE(SUBSTITUTE(SUBSTITUTE(
TRIM(CLEAN(Table_Text[[#This Row],[Config]])),
" {","{"),
"{ ","{"),
" }","}"),
"} ","}"),
" [","["),
"[ ","["),
" ]","]"),
"] ","]")</f>
        <v>"declineMessageAppendix":{"text": "However, if you enter your contact details one of our qualified insurance experts will assist you in exploring alternative insurance products that may suit your situation."},</v>
      </c>
      <c r="I5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"declineMessageAppendix": "However, if you enter your contact details one of our qualified insurance experts will assist you in exploring alternative insurance products that may suit your situation.",</v>
      </c>
      <c r="J53" s="7" t="str">
        <f ca="1">SUBSTITUTE(SUBSTITUTE(SUBSTITUTE(SUBSTITUTE(SUBSTITUTE(SUBSTITUTE(SUBSTITUTE(SUBSTITUTE(
TRIM(CLEAN(Table_Text[[#This Row],[Quote]])),
" {","{"),
"{ ","{"),
" }","}"),
"} ","}"),
" [","["),
"[ ","["),
" ]","]"),
"] ","]")</f>
        <v>"declineMessageAppendix": "However, if you enter your contact details one of our qualified insurance experts will assist you in exploring alternative insurance products that may suit your situation.",</v>
      </c>
      <c r="K53" s="7"/>
      <c r="L53" s="94" t="s">
        <v>990</v>
      </c>
    </row>
    <row r="54" spans="2:12" s="13" customFormat="1" ht="21" customHeight="1">
      <c r="B54" s="7" t="s">
        <v>991</v>
      </c>
      <c r="C54" s="7"/>
      <c r="D5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errorHeader</v>
      </c>
      <c r="F54" s="7" t="str">
        <f ca="1">IF(Table_Text[[#This Row],[Header]]="Yes","",IF(Table_Text[[#This Row],[Property]]&lt;&gt;"",SUBSTITUTE(Table_Text[[#This Row],[Type]]," ","")&amp;SUBSTITUTE(Table_Text[[#This Row],[Property]]," ",""),""))</f>
        <v>SidebarErrorHeader</v>
      </c>
      <c r="G5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"errorHeader": {
            "text": "We cannot generate your quote online."
        },</v>
      </c>
      <c r="H54" s="40" t="str">
        <f ca="1">SUBSTITUTE(SUBSTITUTE(SUBSTITUTE(SUBSTITUTE(SUBSTITUTE(SUBSTITUTE(SUBSTITUTE(SUBSTITUTE(
TRIM(CLEAN(Table_Text[[#This Row],[Config]])),
" {","{"),
"{ ","{"),
" }","}"),
"} ","}"),
" [","["),
"[ ","["),
" ]","]"),
"] ","]")</f>
        <v>"errorHeader":{"text": "We cannot generate your quote online."},</v>
      </c>
      <c r="I5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"errorHeader": "We cannot generate your quote online.",</v>
      </c>
      <c r="J54" s="7" t="str">
        <f ca="1">SUBSTITUTE(SUBSTITUTE(SUBSTITUTE(SUBSTITUTE(SUBSTITUTE(SUBSTITUTE(SUBSTITUTE(SUBSTITUTE(
TRIM(CLEAN(Table_Text[[#This Row],[Quote]])),
" {","{"),
"{ ","{"),
" }","}"),
"} ","}"),
" [","["),
"[ ","["),
" ]","]"),
"] ","]")</f>
        <v>"errorHeader": "We cannot generate your quote online.",</v>
      </c>
      <c r="K54" s="7"/>
      <c r="L54" s="16" t="s">
        <v>978</v>
      </c>
    </row>
    <row r="55" spans="2:12" s="13" customFormat="1" ht="21" customHeight="1">
      <c r="B55" s="7" t="s">
        <v>992</v>
      </c>
      <c r="C55" s="7"/>
      <c r="D5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errorLabel</v>
      </c>
      <c r="F55" s="7" t="str">
        <f ca="1">IF(Table_Text[[#This Row],[Header]]="Yes","",IF(Table_Text[[#This Row],[Property]]&lt;&gt;"",SUBSTITUTE(Table_Text[[#This Row],[Type]]," ","")&amp;SUBSTITUTE(Table_Text[[#This Row],[Property]]," ",""),""))</f>
        <v>SidebarErrorLabel</v>
      </c>
      <c r="G5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"errorLabel": {
            "text": "Calculation Error"
        },</v>
      </c>
      <c r="H55" s="40" t="str">
        <f ca="1">SUBSTITUTE(SUBSTITUTE(SUBSTITUTE(SUBSTITUTE(SUBSTITUTE(SUBSTITUTE(SUBSTITUTE(SUBSTITUTE(
TRIM(CLEAN(Table_Text[[#This Row],[Config]])),
" {","{"),
"{ ","{"),
" }","}"),
"} ","}"),
" [","["),
"[ ","["),
" ]","]"),
"] ","]")</f>
        <v>"errorLabel":{"text": "Calculation Error"},</v>
      </c>
      <c r="I5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"errorLabel": "Calculation Error",</v>
      </c>
      <c r="J55" s="7" t="str">
        <f ca="1">SUBSTITUTE(SUBSTITUTE(SUBSTITUTE(SUBSTITUTE(SUBSTITUTE(SUBSTITUTE(SUBSTITUTE(SUBSTITUTE(
TRIM(CLEAN(Table_Text[[#This Row],[Quote]])),
" {","{"),
"{ ","{"),
" }","}"),
"} ","}"),
" [","["),
"[ ","["),
" ]","]"),
"] ","]")</f>
        <v>"errorLabel": "Calculation Error",</v>
      </c>
      <c r="K55" s="7"/>
      <c r="L55" s="16" t="s">
        <v>993</v>
      </c>
    </row>
    <row r="56" spans="2:12" s="13" customFormat="1" ht="21" customHeight="1">
      <c r="B56" s="7" t="s">
        <v>994</v>
      </c>
      <c r="C56" s="7"/>
      <c r="D5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errorMessageDefault</v>
      </c>
      <c r="F56" s="7" t="str">
        <f ca="1">IF(Table_Text[[#This Row],[Header]]="Yes","",IF(Table_Text[[#This Row],[Property]]&lt;&gt;"",SUBSTITUTE(Table_Text[[#This Row],[Type]]," ","")&amp;SUBSTITUTE(Table_Text[[#This Row],[Property]]," ",""),""))</f>
        <v>SidebarErrorMessageDefault</v>
      </c>
      <c r="G5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"errorMessageDefault": {
            "text": "Unfortunately our online channel cannot provide you with a quote based of your selections."
        },</v>
      </c>
      <c r="H56" s="40" t="str">
        <f ca="1">SUBSTITUTE(SUBSTITUTE(SUBSTITUTE(SUBSTITUTE(SUBSTITUTE(SUBSTITUTE(SUBSTITUTE(SUBSTITUTE(
TRIM(CLEAN(Table_Text[[#This Row],[Config]])),
" {","{"),
"{ ","{"),
" }","}"),
"} ","}"),
" [","["),
"[ ","["),
" ]","]"),
"] ","]")</f>
        <v>"errorMessageDefault":{"text": "Unfortunately our online channel cannot provide you with a quote based of your selections."},</v>
      </c>
      <c r="I5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"errorMessageDefault": "Unfortunately our online channel cannot provide you with a quote based of your selections.",</v>
      </c>
      <c r="J56" s="7" t="str">
        <f ca="1">SUBSTITUTE(SUBSTITUTE(SUBSTITUTE(SUBSTITUTE(SUBSTITUTE(SUBSTITUTE(SUBSTITUTE(SUBSTITUTE(
TRIM(CLEAN(Table_Text[[#This Row],[Quote]])),
" {","{"),
"{ ","{"),
" }","}"),
"} ","}"),
" [","["),
"[ ","["),
" ]","]"),
"] ","]")</f>
        <v>"errorMessageDefault": "Unfortunately our online channel cannot provide you with a quote based of your selections.",</v>
      </c>
      <c r="K56" s="7"/>
      <c r="L56" s="94" t="s">
        <v>981</v>
      </c>
    </row>
    <row r="57" spans="2:12" s="13" customFormat="1" ht="21" customHeight="1">
      <c r="B57" s="7" t="s">
        <v>995</v>
      </c>
      <c r="C57" s="7"/>
      <c r="D5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errorMessageAppendix</v>
      </c>
      <c r="F57" s="7" t="str">
        <f ca="1">IF(Table_Text[[#This Row],[Header]]="Yes","",IF(Table_Text[[#This Row],[Property]]&lt;&gt;"",SUBSTITUTE(Table_Text[[#This Row],[Type]]," ","")&amp;SUBSTITUTE(Table_Text[[#This Row],[Property]]," ",""),""))</f>
        <v>SidebarErrorMessageAppendix</v>
      </c>
      <c r="G5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"errorMessageAppendix": {
            "text": "However, if you enter your contact details one of our qualified insurance experts will assist you in completing your purchase offline."
        },</v>
      </c>
      <c r="H57" s="40" t="str">
        <f ca="1">SUBSTITUTE(SUBSTITUTE(SUBSTITUTE(SUBSTITUTE(SUBSTITUTE(SUBSTITUTE(SUBSTITUTE(SUBSTITUTE(
TRIM(CLEAN(Table_Text[[#This Row],[Config]])),
" {","{"),
"{ ","{"),
" }","}"),
"} ","}"),
" [","["),
"[ ","["),
" ]","]"),
"] ","]")</f>
        <v>"errorMessageAppendix":{"text": "However, if you enter your contact details one of our qualified insurance experts will assist you in completing your purchase offline."},</v>
      </c>
      <c r="I5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"errorMessageAppendix": "However, if you enter your contact details one of our qualified insurance experts will assist you in completing your purchase offline.",</v>
      </c>
      <c r="J57" s="7" t="str">
        <f ca="1">SUBSTITUTE(SUBSTITUTE(SUBSTITUTE(SUBSTITUTE(SUBSTITUTE(SUBSTITUTE(SUBSTITUTE(SUBSTITUTE(
TRIM(CLEAN(Table_Text[[#This Row],[Quote]])),
" {","{"),
"{ ","{"),
" }","}"),
"} ","}"),
" [","["),
"[ ","["),
" ]","]"),
"] ","]")</f>
        <v>"errorMessageAppendix": "However, if you enter your contact details one of our qualified insurance experts will assist you in completing your purchase offline.",</v>
      </c>
      <c r="K57" s="7"/>
      <c r="L57" s="94" t="s">
        <v>976</v>
      </c>
    </row>
    <row r="58" spans="2:12" s="13" customFormat="1" ht="21" customHeight="1">
      <c r="B58" s="7" t="s">
        <v>41</v>
      </c>
      <c r="C58" s="7"/>
      <c r="D5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v>
      </c>
      <c r="E5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summaryLabel</v>
      </c>
      <c r="F58" s="7" t="str">
        <f ca="1">IF(Table_Text[[#This Row],[Header]]="Yes","",IF(Table_Text[[#This Row],[Property]]&lt;&gt;"",SUBSTITUTE(Table_Text[[#This Row],[Type]]," ","")&amp;SUBSTITUTE(Table_Text[[#This Row],[Property]]," ",""),""))</f>
        <v>SidebarSummaryLabel</v>
      </c>
      <c r="G5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"summaryLabel": {
            "text": "Quote Summary"
        }
    },</v>
      </c>
      <c r="H58" s="7" t="str">
        <f ca="1">SUBSTITUTE(SUBSTITUTE(SUBSTITUTE(SUBSTITUTE(SUBSTITUTE(SUBSTITUTE(SUBSTITUTE(SUBSTITUTE(
TRIM(CLEAN(Table_Text[[#This Row],[Config]])),
" {","{"),
"{ ","{"),
" }","}"),
"} ","}"),
" [","["),
"[ ","["),
" ]","]"),
"] ","]")</f>
        <v>"summaryLabel":{"text": "Quote Summary"}},</v>
      </c>
      <c r="I5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"summaryLabel": "Quote Summary"
    },</v>
      </c>
      <c r="J58" s="7" t="str">
        <f ca="1">SUBSTITUTE(SUBSTITUTE(SUBSTITUTE(SUBSTITUTE(SUBSTITUTE(SUBSTITUTE(SUBSTITUTE(SUBSTITUTE(
TRIM(CLEAN(Table_Text[[#This Row],[Quote]])),
" {","{"),
"{ ","{"),
" }","}"),
"} ","}"),
" [","["),
"[ ","["),
" ]","]"),
"] ","]")</f>
        <v>"summaryLabel": "Quote Summary"},</v>
      </c>
      <c r="K58" s="7"/>
      <c r="L58" s="16" t="s">
        <v>996</v>
      </c>
    </row>
    <row r="59" spans="2:12" ht="29.25" thickBot="1">
      <c r="B59" s="3" t="s">
        <v>997</v>
      </c>
      <c r="C59" s="3" t="s">
        <v>71</v>
      </c>
      <c r="D59"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59"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formElements</v>
      </c>
      <c r="F59" s="3" t="str">
        <f>IF(Table_Text[[#This Row],[Header]]="Yes","",IF(Table_Text[[#This Row],[Property]]&lt;&gt;"",SUBSTITUTE(Table_Text[[#This Row],[Type]]," ","")&amp;SUBSTITUTE(Table_Text[[#This Row],[Property]]," ",""),""))</f>
        <v/>
      </c>
      <c r="G59"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"formElements": {</v>
      </c>
      <c r="H59" s="3" t="str">
        <f ca="1">SUBSTITUTE(SUBSTITUTE(SUBSTITUTE(SUBSTITUTE(SUBSTITUTE(SUBSTITUTE(SUBSTITUTE(SUBSTITUTE(
TRIM(CLEAN(Table_Text[[#This Row],[Config]])),
" {","{"),
"{ ","{"),
" }","}"),
"} ","}"),
" [","["),
"[ ","["),
" ]","]"),
"] ","]")</f>
        <v>"formElements":{</v>
      </c>
      <c r="I59"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"formElements": {</v>
      </c>
      <c r="J59" s="3" t="str">
        <f ca="1">SUBSTITUTE(SUBSTITUTE(SUBSTITUTE(SUBSTITUTE(SUBSTITUTE(SUBSTITUTE(SUBSTITUTE(SUBSTITUTE(
TRIM(CLEAN(Table_Text[[#This Row],[Quote]])),
" {","{"),
"{ ","{"),
" }","}"),
"} ","}"),
" [","["),
"[ ","["),
" ]","]"),
"] ","]")</f>
        <v>"formElements":{</v>
      </c>
      <c r="K59" s="3"/>
      <c r="L59" s="19"/>
    </row>
    <row r="60" spans="2:12" s="13" customFormat="1" ht="21" hidden="1" customHeight="1">
      <c r="B60" s="7"/>
      <c r="C60" s="7"/>
      <c r="D6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0" s="7" t="str">
        <f>IF(Table_Text[[#This Row],[Header]]="Yes","",IF(Table_Text[[#This Row],[Property]]&lt;&gt;"",SUBSTITUTE(Table_Text[[#This Row],[Type]]," ","")&amp;SUBSTITUTE(Table_Text[[#This Row],[Property]]," ",""),""))</f>
        <v/>
      </c>
      <c r="G6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0" s="7" t="str">
        <f ca="1">SUBSTITUTE(SUBSTITUTE(SUBSTITUTE(SUBSTITUTE(SUBSTITUTE(SUBSTITUTE(SUBSTITUTE(SUBSTITUTE(
TRIM(CLEAN(Table_Text[[#This Row],[Config]])),
" {","{"),
"{ ","{"),
" }","}"),
"} ","}"),
" [","["),
"[ ","["),
" ]","]"),
"] ","]")</f>
        <v/>
      </c>
      <c r="I6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0" s="7" t="str">
        <f ca="1">SUBSTITUTE(SUBSTITUTE(SUBSTITUTE(SUBSTITUTE(SUBSTITUTE(SUBSTITUTE(SUBSTITUTE(SUBSTITUTE(
TRIM(CLEAN(Table_Text[[#This Row],[Quote]])),
" {","{"),
"{ ","{"),
" }","}"),
"} ","}"),
" [","["),
"[ ","["),
" ]","]"),
"] ","]")</f>
        <v/>
      </c>
      <c r="K60" s="7"/>
      <c r="L60" s="16"/>
    </row>
    <row r="61" spans="2:12" s="13" customFormat="1" ht="21" customHeight="1">
      <c r="B61" s="7" t="s">
        <v>998</v>
      </c>
      <c r="C61" s="7"/>
      <c r="D6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helpMessageLabel</v>
      </c>
      <c r="F61" s="7" t="str">
        <f ca="1">IF(Table_Text[[#This Row],[Header]]="Yes","",IF(Table_Text[[#This Row],[Property]]&lt;&gt;"",SUBSTITUTE(Table_Text[[#This Row],[Type]]," ","")&amp;SUBSTITUTE(Table_Text[[#This Row],[Property]]," ",""),""))</f>
        <v>FormElementHelpMessageLabel</v>
      </c>
      <c r="G6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"helpMessageLabel": {
            "text": "What doest this mean and why is it important?"
        },</v>
      </c>
      <c r="H61" s="7" t="str">
        <f ca="1">SUBSTITUTE(SUBSTITUTE(SUBSTITUTE(SUBSTITUTE(SUBSTITUTE(SUBSTITUTE(SUBSTITUTE(SUBSTITUTE(
TRIM(CLEAN(Table_Text[[#This Row],[Config]])),
" {","{"),
"{ ","{"),
" }","}"),
"} ","}"),
" [","["),
"[ ","["),
" ]","]"),
"] ","]")</f>
        <v>"helpMessageLabel":{"text": "What doest this mean and why is it important?"},</v>
      </c>
      <c r="I6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"helpMessageLabel": "What doest this mean and why is it important?",</v>
      </c>
      <c r="J61" s="7" t="str">
        <f ca="1">SUBSTITUTE(SUBSTITUTE(SUBSTITUTE(SUBSTITUTE(SUBSTITUTE(SUBSTITUTE(SUBSTITUTE(SUBSTITUTE(
TRIM(CLEAN(Table_Text[[#This Row],[Quote]])),
" {","{"),
"{ ","{"),
" }","}"),
"} ","}"),
" [","["),
"[ ","["),
" ]","]"),
"] ","]")</f>
        <v>"helpMessageLabel": "What doest this mean and why is it important?",</v>
      </c>
      <c r="K61" s="7"/>
      <c r="L61" s="31" t="s">
        <v>999</v>
      </c>
    </row>
    <row r="62" spans="2:12" s="13" customFormat="1" ht="21" customHeight="1">
      <c r="B62" s="92" t="s">
        <v>1000</v>
      </c>
      <c r="C62" s="7"/>
      <c r="D6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repeatingAddItemButton</v>
      </c>
      <c r="F62" s="7" t="str">
        <f ca="1">IF(Table_Text[[#This Row],[Header]]="Yes","",IF(Table_Text[[#This Row],[Property]]&lt;&gt;"",SUBSTITUTE(Table_Text[[#This Row],[Type]]," ","")&amp;SUBSTITUTE(Table_Text[[#This Row],[Property]]," ",""),""))</f>
        <v>FormElementRepeatingAddItemButton</v>
      </c>
      <c r="G6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"repeatingAddItemButton": {
            "text": "Add",
            "icon": "glyphicon glyphicon-plus"
        },</v>
      </c>
      <c r="H62" s="40" t="str">
        <f ca="1">SUBSTITUTE(SUBSTITUTE(SUBSTITUTE(SUBSTITUTE(SUBSTITUTE(SUBSTITUTE(SUBSTITUTE(SUBSTITUTE(
TRIM(CLEAN(Table_Text[[#This Row],[Config]])),
" {","{"),
"{ ","{"),
" }","}"),
"} ","}"),
" [","["),
"[ ","["),
" ]","]"),
"] ","]")</f>
        <v>"repeatingAddItemButton":{"text": "Add", "icon": "glyphicon glyphicon-plus"},</v>
      </c>
      <c r="I6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"repeatingAddItemButton": "Add",</v>
      </c>
      <c r="J62" s="7" t="str">
        <f ca="1">SUBSTITUTE(SUBSTITUTE(SUBSTITUTE(SUBSTITUTE(SUBSTITUTE(SUBSTITUTE(SUBSTITUTE(SUBSTITUTE(
TRIM(CLEAN(Table_Text[[#This Row],[Quote]])),
" {","{"),
"{ ","{"),
" }","}"),
"} ","}"),
" [","["),
"[ ","["),
" ]","]"),
"] ","]")</f>
        <v>"repeatingAddItemButton": "Add",</v>
      </c>
      <c r="K62" s="92" t="s">
        <v>1001</v>
      </c>
      <c r="L62" s="94" t="s">
        <v>1002</v>
      </c>
    </row>
    <row r="63" spans="2:12" s="13" customFormat="1" ht="21" customHeight="1">
      <c r="B63" s="92" t="s">
        <v>1003</v>
      </c>
      <c r="C63" s="7"/>
      <c r="D6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Form Element</v>
      </c>
      <c r="E6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repeatingRemoveItemButton</v>
      </c>
      <c r="F63" s="7" t="str">
        <f ca="1">IF(Table_Text[[#This Row],[Header]]="Yes","",IF(Table_Text[[#This Row],[Property]]&lt;&gt;"",SUBSTITUTE(Table_Text[[#This Row],[Type]]," ","")&amp;SUBSTITUTE(Table_Text[[#This Row],[Property]]," ",""),""))</f>
        <v>FormElementRepeatingRemoveItemButton</v>
      </c>
      <c r="G6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"repeatingRemoveItemButton": {
            "text": "Remove",
            "icon": "glyphicon glyphicon-remove"
        }
    },</v>
      </c>
      <c r="H63" s="40" t="str">
        <f ca="1">SUBSTITUTE(SUBSTITUTE(SUBSTITUTE(SUBSTITUTE(SUBSTITUTE(SUBSTITUTE(SUBSTITUTE(SUBSTITUTE(
TRIM(CLEAN(Table_Text[[#This Row],[Config]])),
" {","{"),
"{ ","{"),
" }","}"),
"} ","}"),
" [","["),
"[ ","["),
" ]","]"),
"] ","]")</f>
        <v>"repeatingRemoveItemButton":{"text": "Remove", "icon": "glyphicon glyphicon-remove"}},</v>
      </c>
      <c r="I6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"repeatingRemoveItemButton": "Remove"
    },</v>
      </c>
      <c r="J63" s="7" t="str">
        <f ca="1">SUBSTITUTE(SUBSTITUTE(SUBSTITUTE(SUBSTITUTE(SUBSTITUTE(SUBSTITUTE(SUBSTITUTE(SUBSTITUTE(
TRIM(CLEAN(Table_Text[[#This Row],[Quote]])),
" {","{"),
"{ ","{"),
" }","}"),
"} ","}"),
" [","["),
"[ ","["),
" ]","]"),
"] ","]")</f>
        <v>"repeatingRemoveItemButton": "Remove"},</v>
      </c>
      <c r="K63" s="92" t="s">
        <v>1004</v>
      </c>
      <c r="L63" s="94" t="s">
        <v>1005</v>
      </c>
    </row>
    <row r="64" spans="2:12" s="13" customFormat="1" ht="29.25" thickBot="1">
      <c r="B64" s="30" t="s">
        <v>1006</v>
      </c>
      <c r="C64" s="3" t="s">
        <v>71</v>
      </c>
      <c r="D64" s="30"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4" s="30"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sidebarPanels</v>
      </c>
      <c r="F64" s="30" t="str">
        <f>IF(Table_Text[[#This Row],[Header]]="Yes","",IF(Table_Text[[#This Row],[Property]]&lt;&gt;"",SUBSTITUTE(Table_Text[[#This Row],[Type]]," ","")&amp;SUBSTITUTE(Table_Text[[#This Row],[Property]]," ",""),""))</f>
        <v/>
      </c>
      <c r="G64" s="30"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"sidebarPanels": {</v>
      </c>
      <c r="H64" s="30" t="str">
        <f ca="1">SUBSTITUTE(SUBSTITUTE(SUBSTITUTE(SUBSTITUTE(SUBSTITUTE(SUBSTITUTE(SUBSTITUTE(SUBSTITUTE(
TRIM(CLEAN(Table_Text[[#This Row],[Config]])),
" {","{"),
"{ ","{"),
" }","}"),
"} ","}"),
" [","["),
"[ ","["),
" ]","]"),
"] ","]")</f>
        <v>"sidebarPanels":{</v>
      </c>
      <c r="I64" s="30"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"sidebarPanels": {</v>
      </c>
      <c r="J64" s="30" t="str">
        <f ca="1">SUBSTITUTE(SUBSTITUTE(SUBSTITUTE(SUBSTITUTE(SUBSTITUTE(SUBSTITUTE(SUBSTITUTE(SUBSTITUTE(
TRIM(CLEAN(Table_Text[[#This Row],[Quote]])),
" {","{"),
"{ ","{"),
" }","}"),
"} ","}"),
" [","["),
"[ ","["),
" ]","]"),
"] ","]")</f>
        <v>"sidebarPanels":{</v>
      </c>
      <c r="K64" s="30"/>
      <c r="L64" s="29"/>
    </row>
    <row r="65" spans="2:12" s="13" customFormat="1" ht="21" hidden="1" customHeight="1">
      <c r="B65" s="7"/>
      <c r="C65" s="7"/>
      <c r="D6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65" s="7" t="str">
        <f>IF(Table_Text[[#This Row],[Header]]="Yes","",IF(Table_Text[[#This Row],[Property]]&lt;&gt;"",SUBSTITUTE(Table_Text[[#This Row],[Type]]," ","")&amp;SUBSTITUTE(Table_Text[[#This Row],[Property]]," ",""),""))</f>
        <v/>
      </c>
      <c r="G6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65" s="40" t="str">
        <f ca="1">SUBSTITUTE(SUBSTITUTE(SUBSTITUTE(SUBSTITUTE(SUBSTITUTE(SUBSTITUTE(SUBSTITUTE(SUBSTITUTE(
TRIM(CLEAN(Table_Text[[#This Row],[Config]])),
" {","{"),
"{ ","{"),
" }","}"),
"} ","}"),
" [","["),
"[ ","["),
" ]","]"),
"] ","]")</f>
        <v/>
      </c>
      <c r="I6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65" s="7" t="str">
        <f ca="1">SUBSTITUTE(SUBSTITUTE(SUBSTITUTE(SUBSTITUTE(SUBSTITUTE(SUBSTITUTE(SUBSTITUTE(SUBSTITUTE(
TRIM(CLEAN(Table_Text[[#This Row],[Quote]])),
" {","{"),
"{ ","{"),
" }","}"),
"} ","}"),
" [","["),
"[ ","["),
" ]","]"),
"] ","]")</f>
        <v/>
      </c>
      <c r="K65" s="7"/>
      <c r="L65" s="16"/>
    </row>
    <row r="66" spans="2:12" s="13" customFormat="1" ht="21" customHeight="1">
      <c r="B66" t="s">
        <v>1007</v>
      </c>
      <c r="C66" s="7"/>
      <c r="D6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test1Header</v>
      </c>
      <c r="F66" s="7" t="str">
        <f ca="1">IF(Table_Text[[#This Row],[Header]]="Yes","",IF(Table_Text[[#This Row],[Property]]&lt;&gt;"",SUBSTITUTE(Table_Text[[#This Row],[Type]]," ","")&amp;SUBSTITUTE(Table_Text[[#This Row],[Property]]," ",""),""))</f>
        <v>SidebarPanelTest1Header</v>
      </c>
      <c r="G6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"test1Header": {
            "text": "Header 1"
        },</v>
      </c>
      <c r="H66" s="40" t="str">
        <f ca="1">SUBSTITUTE(SUBSTITUTE(SUBSTITUTE(SUBSTITUTE(SUBSTITUTE(SUBSTITUTE(SUBSTITUTE(SUBSTITUTE(
TRIM(CLEAN(Table_Text[[#This Row],[Config]])),
" {","{"),
"{ ","{"),
" }","}"),
"} ","}"),
" [","["),
"[ ","["),
" ]","]"),
"] ","]")</f>
        <v>"test1Header":{"text": "Header 1"},</v>
      </c>
      <c r="I6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"test1Header": "Header 1",</v>
      </c>
      <c r="J66" s="7" t="str">
        <f ca="1">SUBSTITUTE(SUBSTITUTE(SUBSTITUTE(SUBSTITUTE(SUBSTITUTE(SUBSTITUTE(SUBSTITUTE(SUBSTITUTE(
TRIM(CLEAN(Table_Text[[#This Row],[Quote]])),
" {","{"),
"{ ","{"),
" }","}"),
"} ","}"),
" [","["),
"[ ","["),
" ]","]"),
"] ","]")</f>
        <v>"test1Header": "Header 1",</v>
      </c>
      <c r="K66" s="7"/>
      <c r="L66" s="16" t="s">
        <v>1008</v>
      </c>
    </row>
    <row r="67" spans="2:12" s="13" customFormat="1" ht="21" customHeight="1">
      <c r="B67" s="7" t="s">
        <v>1009</v>
      </c>
      <c r="C67" s="7"/>
      <c r="D6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test1Body</v>
      </c>
      <c r="F67" s="7" t="str">
        <f ca="1">IF(Table_Text[[#This Row],[Header]]="Yes","",IF(Table_Text[[#This Row],[Property]]&lt;&gt;"",SUBSTITUTE(Table_Text[[#This Row],[Type]]," ","")&amp;SUBSTITUTE(Table_Text[[#This Row],[Property]]," ",""),""))</f>
        <v>SidebarPanelTest1Body</v>
      </c>
      <c r="G6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"test1Body": {
            "text": "&lt;p&gt;Some HTML content&lt;/p&gt;"
        },</v>
      </c>
      <c r="H67" s="40" t="str">
        <f ca="1">SUBSTITUTE(SUBSTITUTE(SUBSTITUTE(SUBSTITUTE(SUBSTITUTE(SUBSTITUTE(SUBSTITUTE(SUBSTITUTE(
TRIM(CLEAN(Table_Text[[#This Row],[Config]])),
" {","{"),
"{ ","{"),
" }","}"),
"} ","}"),
" [","["),
"[ ","["),
" ]","]"),
"] ","]")</f>
        <v>"test1Body":{"text": "&lt;p&gt;Some HTML content&lt;/p&gt;"},</v>
      </c>
      <c r="I6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"test1Body": "&lt;p&gt;Some HTML content&lt;/p&gt;",</v>
      </c>
      <c r="J67" s="7" t="str">
        <f ca="1">SUBSTITUTE(SUBSTITUTE(SUBSTITUTE(SUBSTITUTE(SUBSTITUTE(SUBSTITUTE(SUBSTITUTE(SUBSTITUTE(
TRIM(CLEAN(Table_Text[[#This Row],[Quote]])),
" {","{"),
"{ ","{"),
" }","}"),
"} ","}"),
" [","["),
"[ ","["),
" ]","]"),
"] ","]")</f>
        <v>"test1Body": "&lt;p&gt;Some HTML content&lt;/p&gt;",</v>
      </c>
      <c r="K67" s="7"/>
      <c r="L67" s="16" t="s">
        <v>1010</v>
      </c>
    </row>
    <row r="68" spans="2:12" s="13" customFormat="1" ht="21" customHeight="1">
      <c r="B68" s="7" t="s">
        <v>1011</v>
      </c>
      <c r="C68" s="7"/>
      <c r="D6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Sidebar Panel</v>
      </c>
      <c r="E6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test1Footer</v>
      </c>
      <c r="F68" s="7" t="str">
        <f ca="1">IF(Table_Text[[#This Row],[Header]]="Yes","",IF(Table_Text[[#This Row],[Property]]&lt;&gt;"",SUBSTITUTE(Table_Text[[#This Row],[Type]]," ","")&amp;SUBSTITUTE(Table_Text[[#This Row],[Property]]," ",""),""))</f>
        <v>SidebarPanelTest1Footer</v>
      </c>
      <c r="G6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"test1Footer": {
            "text": "Footer 1"
        }
    },</v>
      </c>
      <c r="H68" s="40" t="str">
        <f ca="1">SUBSTITUTE(SUBSTITUTE(SUBSTITUTE(SUBSTITUTE(SUBSTITUTE(SUBSTITUTE(SUBSTITUTE(SUBSTITUTE(
TRIM(CLEAN(Table_Text[[#This Row],[Config]])),
" {","{"),
"{ ","{"),
" }","}"),
"} ","}"),
" [","["),
"[ ","["),
" ]","]"),
"] ","]")</f>
        <v>"test1Footer":{"text": "Footer 1"}},</v>
      </c>
      <c r="I6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"test1Footer": "Footer 1"
    },</v>
      </c>
      <c r="J68" s="7" t="str">
        <f ca="1">SUBSTITUTE(SUBSTITUTE(SUBSTITUTE(SUBSTITUTE(SUBSTITUTE(SUBSTITUTE(SUBSTITUTE(SUBSTITUTE(
TRIM(CLEAN(Table_Text[[#This Row],[Quote]])),
" {","{"),
"{ ","{"),
" }","}"),
"} ","}"),
" [","["),
"[ ","["),
" ]","]"),
"] ","]")</f>
        <v>"test1Footer": "Footer 1"},</v>
      </c>
      <c r="K68" s="7"/>
      <c r="L68" s="16" t="s">
        <v>1012</v>
      </c>
    </row>
    <row r="69" spans="2:12" ht="29.25" thickBot="1">
      <c r="B69" s="3" t="s">
        <v>1013</v>
      </c>
      <c r="C69" s="3" t="s">
        <v>71</v>
      </c>
      <c r="D69" s="3"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69" s="3"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workflow</v>
      </c>
      <c r="F69" s="3" t="str">
        <f>IF(Table_Text[[#This Row],[Header]]="Yes","",IF(Table_Text[[#This Row],[Property]]&lt;&gt;"",SUBSTITUTE(Table_Text[[#This Row],[Type]]," ","")&amp;SUBSTITUTE(Table_Text[[#This Row],[Property]]," ",""),""))</f>
        <v/>
      </c>
      <c r="G69" s="3"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"workflow": {</v>
      </c>
      <c r="H69" s="3" t="str">
        <f ca="1">SUBSTITUTE(SUBSTITUTE(SUBSTITUTE(SUBSTITUTE(SUBSTITUTE(SUBSTITUTE(SUBSTITUTE(SUBSTITUTE(
TRIM(CLEAN(Table_Text[[#This Row],[Config]])),
" {","{"),
"{ ","{"),
" }","}"),
"} ","}"),
" [","["),
"[ ","["),
" ]","]"),
"] ","]")</f>
        <v>"workflow":{</v>
      </c>
      <c r="I69" s="3"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"workflow": {</v>
      </c>
      <c r="J69" s="3" t="str">
        <f ca="1">SUBSTITUTE(SUBSTITUTE(SUBSTITUTE(SUBSTITUTE(SUBSTITUTE(SUBSTITUTE(SUBSTITUTE(SUBSTITUTE(
TRIM(CLEAN(Table_Text[[#This Row],[Quote]])),
" {","{"),
"{ ","{"),
" }","}"),
"} ","}"),
" [","["),
"[ ","["),
" ]","]"),
"] ","]")</f>
        <v>"workflow":{</v>
      </c>
      <c r="K69" s="3"/>
      <c r="L69" s="19"/>
    </row>
    <row r="70" spans="2:12" ht="21.75" thickBot="1">
      <c r="B70" s="55" t="s">
        <v>1014</v>
      </c>
      <c r="C70" s="55" t="s">
        <v>71</v>
      </c>
      <c r="D70" s="5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70" s="5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step1</v>
      </c>
      <c r="F70" s="55" t="str">
        <f>IF(Table_Text[[#This Row],[Header]]="Yes","",IF(Table_Text[[#This Row],[Property]]&lt;&gt;"",SUBSTITUTE(Table_Text[[#This Row],[Type]]," ","")&amp;SUBSTITUTE(Table_Text[[#This Row],[Property]]," ",""),""))</f>
        <v/>
      </c>
      <c r="G70" s="5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"step1": {</v>
      </c>
      <c r="H70" s="55" t="str">
        <f ca="1">SUBSTITUTE(SUBSTITUTE(SUBSTITUTE(SUBSTITUTE(SUBSTITUTE(SUBSTITUTE(SUBSTITUTE(SUBSTITUTE(
TRIM(CLEAN(Table_Text[[#This Row],[Config]])),
" {","{"),
"{ ","{"),
" }","}"),
"} ","}"),
" [","["),
"[ ","["),
" ]","]"),
"] ","]")</f>
        <v>"step1":{</v>
      </c>
      <c r="I70" s="5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"step1": {</v>
      </c>
      <c r="J70" s="55" t="str">
        <f ca="1">SUBSTITUTE(SUBSTITUTE(SUBSTITUTE(SUBSTITUTE(SUBSTITUTE(SUBSTITUTE(SUBSTITUTE(SUBSTITUTE(
TRIM(CLEAN(Table_Text[[#This Row],[Quote]])),
" {","{"),
"{ ","{"),
" }","}"),
"} ","}"),
" [","["),
"[ ","["),
" ]","]"),
"] ","]")</f>
        <v>"step1":{</v>
      </c>
      <c r="K70" s="55"/>
      <c r="L70" s="56"/>
    </row>
    <row r="71" spans="2:12" s="13" customFormat="1" ht="21" hidden="1" customHeight="1">
      <c r="B71" s="7"/>
      <c r="C71" s="7"/>
      <c r="D7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71" s="7" t="str">
        <f>IF(Table_Text[[#This Row],[Header]]="Yes","",IF(Table_Text[[#This Row],[Property]]&lt;&gt;"",SUBSTITUTE(Table_Text[[#This Row],[Type]]," ","")&amp;SUBSTITUTE(Table_Text[[#This Row],[Property]]," ",""),""))</f>
        <v/>
      </c>
      <c r="G7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1" s="7" t="str">
        <f ca="1">SUBSTITUTE(SUBSTITUTE(SUBSTITUTE(SUBSTITUTE(SUBSTITUTE(SUBSTITUTE(SUBSTITUTE(SUBSTITUTE(
TRIM(CLEAN(Table_Text[[#This Row],[Config]])),
" {","{"),
"{ ","{"),
" }","}"),
"} ","}"),
" [","["),
"[ ","["),
" ]","]"),
"] ","]")</f>
        <v/>
      </c>
      <c r="I7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1" s="7" t="str">
        <f ca="1">SUBSTITUTE(SUBSTITUTE(SUBSTITUTE(SUBSTITUTE(SUBSTITUTE(SUBSTITUTE(SUBSTITUTE(SUBSTITUTE(
TRIM(CLEAN(Table_Text[[#This Row],[Quote]])),
" {","{"),
"{ ","{"),
" }","}"),
"} ","}"),
" [","["),
"[ ","["),
" ]","]"),
"] ","]")</f>
        <v/>
      </c>
      <c r="K71" s="7"/>
      <c r="L71" s="16"/>
    </row>
    <row r="72" spans="2:12" s="13" customFormat="1" ht="21" customHeight="1">
      <c r="B72" s="92" t="s">
        <v>1015</v>
      </c>
      <c r="C72" s="7"/>
      <c r="D7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72" s="7" t="str">
        <f ca="1">IF(Table_Text[[#This Row],[Header]]="Yes","",IF(Table_Text[[#This Row],[Property]]&lt;&gt;"",SUBSTITUTE(Table_Text[[#This Row],[Type]]," ","")&amp;SUBSTITUTE(Table_Text[[#This Row],[Property]]," ",""),""))</f>
        <v>Step1TabLabel</v>
      </c>
      <c r="G7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"Get a quote"
        },</v>
      </c>
      <c r="H72" s="40" t="str">
        <f ca="1">SUBSTITUTE(SUBSTITUTE(SUBSTITUTE(SUBSTITUTE(SUBSTITUTE(SUBSTITUTE(SUBSTITUTE(SUBSTITUTE(
TRIM(CLEAN(Table_Text[[#This Row],[Config]])),
" {","{"),
"{ ","{"),
" }","}"),
"} ","}"),
" [","["),
"[ ","["),
" ]","]"),
"] ","]")</f>
        <v>"tabLabel":{"text": "Get a quote"},</v>
      </c>
      <c r="I7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"Get a quote",</v>
      </c>
      <c r="J72" s="7" t="str">
        <f ca="1">SUBSTITUTE(SUBSTITUTE(SUBSTITUTE(SUBSTITUTE(SUBSTITUTE(SUBSTITUTE(SUBSTITUTE(SUBSTITUTE(
TRIM(CLEAN(Table_Text[[#This Row],[Quote]])),
" {","{"),
"{ ","{"),
" }","}"),
"} ","}"),
" [","["),
"[ ","["),
" ]","]"),
"] ","]")</f>
        <v>"tabLabel": "Get a quote",</v>
      </c>
      <c r="K72" s="7"/>
      <c r="L72" s="31" t="s">
        <v>1016</v>
      </c>
    </row>
    <row r="73" spans="2:12" s="13" customFormat="1" ht="21" customHeight="1">
      <c r="B73" s="92" t="s">
        <v>1017</v>
      </c>
      <c r="C73" s="7"/>
      <c r="D7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73" s="7" t="str">
        <f ca="1">IF(Table_Text[[#This Row],[Header]]="Yes","",IF(Table_Text[[#This Row],[Property]]&lt;&gt;"",SUBSTITUTE(Table_Text[[#This Row],[Type]]," ","")&amp;SUBSTITUTE(Table_Text[[#This Row],[Property]]," ",""),""))</f>
        <v>Step1TopHeading</v>
      </c>
      <c r="G7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73" s="40" t="str">
        <f ca="1">SUBSTITUTE(SUBSTITUTE(SUBSTITUTE(SUBSTITUTE(SUBSTITUTE(SUBSTITUTE(SUBSTITUTE(SUBSTITUTE(
TRIM(CLEAN(Table_Text[[#This Row],[Config]])),
" {","{"),
"{ ","{"),
" }","}"),
"} ","}"),
" [","["),
"[ ","["),
" ]","]"),
"] ","]")</f>
        <v>"topHeading":{"text": "Landlords Insurance"},</v>
      </c>
      <c r="I7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73" s="7" t="str">
        <f ca="1">SUBSTITUTE(SUBSTITUTE(SUBSTITUTE(SUBSTITUTE(SUBSTITUTE(SUBSTITUTE(SUBSTITUTE(SUBSTITUTE(
TRIM(CLEAN(Table_Text[[#This Row],[Quote]])),
" {","{"),
"{ ","{"),
" }","}"),
"} ","}"),
" [","["),
"[ ","["),
" ]","]"),
"] ","]")</f>
        <v>"topHeading": "Landlords Insurance",</v>
      </c>
      <c r="K73" s="7"/>
      <c r="L73" s="16" t="str">
        <f>L19</f>
        <v>Landlords Insurance</v>
      </c>
    </row>
    <row r="74" spans="2:12" s="13" customFormat="1" ht="21" customHeight="1">
      <c r="B74" s="92" t="s">
        <v>1018</v>
      </c>
      <c r="C74" s="7"/>
      <c r="D7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ratingHeading</v>
      </c>
      <c r="F74" s="7" t="str">
        <f ca="1">IF(Table_Text[[#This Row],[Header]]="Yes","",IF(Table_Text[[#This Row],[Property]]&lt;&gt;"",SUBSTITUTE(Table_Text[[#This Row],[Type]]," ","")&amp;SUBSTITUTE(Table_Text[[#This Row],[Property]]," ",""),""))</f>
        <v>Step1RatingHeading</v>
      </c>
      <c r="G7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"ratingHeading": {
            "text": "Get a Quote"
        },</v>
      </c>
      <c r="H74" s="40" t="str">
        <f ca="1">SUBSTITUTE(SUBSTITUTE(SUBSTITUTE(SUBSTITUTE(SUBSTITUTE(SUBSTITUTE(SUBSTITUTE(SUBSTITUTE(
TRIM(CLEAN(Table_Text[[#This Row],[Config]])),
" {","{"),
"{ ","{"),
" }","}"),
"} ","}"),
" [","["),
"[ ","["),
" ]","]"),
"] ","]")</f>
        <v>"ratingHeading":{"text": "Get a Quote"},</v>
      </c>
      <c r="I7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"ratingHeading": "Get a Quote",</v>
      </c>
      <c r="J74" s="7" t="str">
        <f ca="1">SUBSTITUTE(SUBSTITUTE(SUBSTITUTE(SUBSTITUTE(SUBSTITUTE(SUBSTITUTE(SUBSTITUTE(SUBSTITUTE(
TRIM(CLEAN(Table_Text[[#This Row],[Quote]])),
" {","{"),
"{ ","{"),
" }","}"),
"} ","}"),
" [","["),
"[ ","["),
" ]","]"),
"] ","]")</f>
        <v>"ratingHeading": "Get a Quote",</v>
      </c>
      <c r="K74" s="7"/>
      <c r="L74" s="16" t="s">
        <v>1019</v>
      </c>
    </row>
    <row r="75" spans="2:12" s="13" customFormat="1" ht="21" customHeight="1">
      <c r="B75" s="92" t="s">
        <v>1020</v>
      </c>
      <c r="C75" s="7"/>
      <c r="D7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ratingText</v>
      </c>
      <c r="F75" s="7" t="str">
        <f ca="1">IF(Table_Text[[#This Row],[Header]]="Yes","",IF(Table_Text[[#This Row],[Property]]&lt;&gt;"",SUBSTITUTE(Table_Text[[#This Row],[Type]]," ","")&amp;SUBSTITUTE(Table_Text[[#This Row],[Property]]," ",""),""))</f>
        <v>Step1RatingText</v>
      </c>
      <c r="G7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5" s="40" t="str">
        <f ca="1">SUBSTITUTE(SUBSTITUTE(SUBSTITUTE(SUBSTITUTE(SUBSTITUTE(SUBSTITUTE(SUBSTITUTE(SUBSTITUTE(
TRIM(CLEAN(Table_Text[[#This Row],[Config]])),
" {","{"),
"{ ","{"),
" }","}"),
"} ","}"),
" [","["),
"[ ","["),
" ]","]"),
"] ","]")</f>
        <v/>
      </c>
      <c r="I7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5" s="7" t="str">
        <f ca="1">SUBSTITUTE(SUBSTITUTE(SUBSTITUTE(SUBSTITUTE(SUBSTITUTE(SUBSTITUTE(SUBSTITUTE(SUBSTITUTE(
TRIM(CLEAN(Table_Text[[#This Row],[Quote]])),
" {","{"),
"{ ","{"),
" }","}"),
"} ","}"),
" [","["),
"[ ","["),
" ]","]"),
"] ","]")</f>
        <v/>
      </c>
      <c r="K75" s="7"/>
      <c r="L75" s="16"/>
    </row>
    <row r="76" spans="2:12" s="13" customFormat="1" ht="21" customHeight="1">
      <c r="B76" s="7" t="s">
        <v>1021</v>
      </c>
      <c r="C76" s="7"/>
      <c r="D7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contactHeading</v>
      </c>
      <c r="F76" s="7" t="str">
        <f ca="1">IF(Table_Text[[#This Row],[Header]]="Yes","",IF(Table_Text[[#This Row],[Property]]&lt;&gt;"",SUBSTITUTE(Table_Text[[#This Row],[Type]]," ","")&amp;SUBSTITUTE(Table_Text[[#This Row],[Property]]," ",""),""))</f>
        <v>Step1ContactHeading</v>
      </c>
      <c r="G7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"contactHeading": {
            "text": "Landlord Details"
        },</v>
      </c>
      <c r="H76" s="40" t="str">
        <f ca="1">SUBSTITUTE(SUBSTITUTE(SUBSTITUTE(SUBSTITUTE(SUBSTITUTE(SUBSTITUTE(SUBSTITUTE(SUBSTITUTE(
TRIM(CLEAN(Table_Text[[#This Row],[Config]])),
" {","{"),
"{ ","{"),
" }","}"),
"} ","}"),
" [","["),
"[ ","["),
" ]","]"),
"] ","]")</f>
        <v>"contactHeading":{"text": "Landlord Details"},</v>
      </c>
      <c r="I7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"contactHeading": "Landlord Details",</v>
      </c>
      <c r="J76" s="7" t="str">
        <f ca="1">SUBSTITUTE(SUBSTITUTE(SUBSTITUTE(SUBSTITUTE(SUBSTITUTE(SUBSTITUTE(SUBSTITUTE(SUBSTITUTE(
TRIM(CLEAN(Table_Text[[#This Row],[Quote]])),
" {","{"),
"{ ","{"),
" }","}"),
"} ","}"),
" [","["),
"[ ","["),
" ]","]"),
"] ","]")</f>
        <v>"contactHeading": "Landlord Details",</v>
      </c>
      <c r="K76" s="7"/>
      <c r="L76" s="94" t="s">
        <v>1022</v>
      </c>
    </row>
    <row r="77" spans="2:12" s="13" customFormat="1" ht="21" customHeight="1">
      <c r="B77" s="7" t="s">
        <v>1023</v>
      </c>
      <c r="C77" s="7"/>
      <c r="D7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contactText</v>
      </c>
      <c r="F77" s="7" t="str">
        <f ca="1">IF(Table_Text[[#This Row],[Header]]="Yes","",IF(Table_Text[[#This Row],[Property]]&lt;&gt;"",SUBSTITUTE(Table_Text[[#This Row],[Type]]," ","")&amp;SUBSTITUTE(Table_Text[[#This Row],[Property]]," ",""),""))</f>
        <v>Step1ContactText</v>
      </c>
      <c r="G7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77" s="40" t="str">
        <f ca="1">SUBSTITUTE(SUBSTITUTE(SUBSTITUTE(SUBSTITUTE(SUBSTITUTE(SUBSTITUTE(SUBSTITUTE(SUBSTITUTE(
TRIM(CLEAN(Table_Text[[#This Row],[Config]])),
" {","{"),
"{ ","{"),
" }","}"),
"} ","}"),
" [","["),
"[ ","["),
" ]","]"),
"] ","]")</f>
        <v/>
      </c>
      <c r="I7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77" s="7" t="str">
        <f ca="1">SUBSTITUTE(SUBSTITUTE(SUBSTITUTE(SUBSTITUTE(SUBSTITUTE(SUBSTITUTE(SUBSTITUTE(SUBSTITUTE(
TRIM(CLEAN(Table_Text[[#This Row],[Quote]])),
" {","{"),
"{ ","{"),
" }","}"),
"} ","}"),
" [","["),
"[ ","["),
" ]","]"),
"] ","]")</f>
        <v/>
      </c>
      <c r="K77" s="7"/>
      <c r="L77" s="16"/>
    </row>
    <row r="78" spans="2:12" s="13" customFormat="1" ht="21" customHeight="1">
      <c r="B78" s="92" t="s">
        <v>1024</v>
      </c>
      <c r="C78" s="7"/>
      <c r="D7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78" s="7" t="str">
        <f ca="1">IF(Table_Text[[#This Row],[Header]]="Yes","",IF(Table_Text[[#This Row],[Property]]&lt;&gt;"",SUBSTITUTE(Table_Text[[#This Row],[Type]]," ","")&amp;SUBSTITUTE(Table_Text[[#This Row],[Property]]," ",""),""))</f>
        <v>Step1NextButton</v>
      </c>
      <c r="G7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"Next",
            "icon": "glyphicon glyphicon-arrow-right"
        },</v>
      </c>
      <c r="H78" s="40" t="str">
        <f ca="1">SUBSTITUTE(SUBSTITUTE(SUBSTITUTE(SUBSTITUTE(SUBSTITUTE(SUBSTITUTE(SUBSTITUTE(SUBSTITUTE(
TRIM(CLEAN(Table_Text[[#This Row],[Config]])),
" {","{"),
"{ ","{"),
" }","}"),
"} ","}"),
" [","["),
"[ ","["),
" ]","]"),
"] ","]")</f>
        <v>"nextButton":{"text": "Next", "icon": "glyphicon glyphicon-arrow-right"},</v>
      </c>
      <c r="I7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"Next",</v>
      </c>
      <c r="J78" s="7" t="str">
        <f ca="1">SUBSTITUTE(SUBSTITUTE(SUBSTITUTE(SUBSTITUTE(SUBSTITUTE(SUBSTITUTE(SUBSTITUTE(SUBSTITUTE(
TRIM(CLEAN(Table_Text[[#This Row],[Quote]])),
" {","{"),
"{ ","{"),
" }","}"),
"} ","}"),
" [","["),
"[ ","["),
" ]","]"),
"] ","]")</f>
        <v>"nextButton": "Next",</v>
      </c>
      <c r="K78" s="92" t="s">
        <v>1025</v>
      </c>
      <c r="L78" s="94" t="s">
        <v>1026</v>
      </c>
    </row>
    <row r="79" spans="2:12" s="13" customFormat="1" ht="21" customHeight="1">
      <c r="B79" s="92" t="s">
        <v>1027</v>
      </c>
      <c r="C79" s="92" t="s">
        <v>1028</v>
      </c>
      <c r="D7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1</v>
      </c>
      <c r="E7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79" s="7" t="str">
        <f ca="1">IF(Table_Text[[#This Row],[Header]]="Yes","",IF(Table_Text[[#This Row],[Property]]&lt;&gt;"",SUBSTITUTE(Table_Text[[#This Row],[Type]]," ","")&amp;SUBSTITUTE(Table_Text[[#This Row],[Property]]," ",""),""))</f>
        <v>Step1EnquiryButton</v>
      </c>
      <c r="G7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79" s="40" t="str">
        <f ca="1">SUBSTITUTE(SUBSTITUTE(SUBSTITUTE(SUBSTITUTE(SUBSTITUTE(SUBSTITUTE(SUBSTITUTE(SUBSTITUTE(
TRIM(CLEAN(Table_Text[[#This Row],[Config]])),
" {","{"),
"{ ","{"),
" }","}"),
"} ","}"),
" [","["),
"[ ","["),
" ]","]"),
"] ","]")</f>
        <v>"enquiryButton":{"text": "Request a call-back", "icon": "glyphicon glyphicon-earphone"}},</v>
      </c>
      <c r="I7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79" s="7" t="str">
        <f ca="1">SUBSTITUTE(SUBSTITUTE(SUBSTITUTE(SUBSTITUTE(SUBSTITUTE(SUBSTITUTE(SUBSTITUTE(SUBSTITUTE(
TRIM(CLEAN(Table_Text[[#This Row],[Quote]])),
" {","{"),
"{ ","{"),
" }","}"),
"} ","}"),
" [","["),
"[ ","["),
" ]","]"),
"] ","]")</f>
        <v>"enquiryButton": "Request a call-back"},</v>
      </c>
      <c r="K79" s="92" t="s">
        <v>1029</v>
      </c>
      <c r="L79" s="94" t="s">
        <v>1030</v>
      </c>
    </row>
    <row r="80" spans="2:12" ht="21" customHeight="1" thickBot="1">
      <c r="B80" s="55" t="s">
        <v>1031</v>
      </c>
      <c r="C80" s="55" t="s">
        <v>71</v>
      </c>
      <c r="D80" s="5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0" s="5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step2</v>
      </c>
      <c r="F80" s="55" t="str">
        <f>IF(Table_Text[[#This Row],[Header]]="Yes","",IF(Table_Text[[#This Row],[Property]]&lt;&gt;"",SUBSTITUTE(Table_Text[[#This Row],[Type]]," ","")&amp;SUBSTITUTE(Table_Text[[#This Row],[Property]]," ",""),""))</f>
        <v/>
      </c>
      <c r="G80" s="5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"step2": {</v>
      </c>
      <c r="H80" s="55" t="str">
        <f ca="1">SUBSTITUTE(SUBSTITUTE(SUBSTITUTE(SUBSTITUTE(SUBSTITUTE(SUBSTITUTE(SUBSTITUTE(SUBSTITUTE(
TRIM(CLEAN(Table_Text[[#This Row],[Config]])),
" {","{"),
"{ ","{"),
" }","}"),
"} ","}"),
" [","["),
"[ ","["),
" ]","]"),
"] ","]")</f>
        <v>"step2":{</v>
      </c>
      <c r="I80" s="5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"step2": {</v>
      </c>
      <c r="J80" s="55" t="str">
        <f ca="1">SUBSTITUTE(SUBSTITUTE(SUBSTITUTE(SUBSTITUTE(SUBSTITUTE(SUBSTITUTE(SUBSTITUTE(SUBSTITUTE(
TRIM(CLEAN(Table_Text[[#This Row],[Quote]])),
" {","{"),
"{ ","{"),
" }","}"),
"} ","}"),
" [","["),
"[ ","["),
" ]","]"),
"] ","]")</f>
        <v>"step2":{</v>
      </c>
      <c r="K80" s="55"/>
      <c r="L80" s="56"/>
    </row>
    <row r="81" spans="2:12" s="13" customFormat="1" ht="21" hidden="1" customHeight="1">
      <c r="B81" s="7"/>
      <c r="C81" s="7"/>
      <c r="D8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1" s="7" t="str">
        <f>IF(Table_Text[[#This Row],[Header]]="Yes","",IF(Table_Text[[#This Row],[Property]]&lt;&gt;"",SUBSTITUTE(Table_Text[[#This Row],[Type]]," ","")&amp;SUBSTITUTE(Table_Text[[#This Row],[Property]]," ",""),""))</f>
        <v/>
      </c>
      <c r="G8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1" s="40" t="str">
        <f ca="1">SUBSTITUTE(SUBSTITUTE(SUBSTITUTE(SUBSTITUTE(SUBSTITUTE(SUBSTITUTE(SUBSTITUTE(SUBSTITUTE(
TRIM(CLEAN(Table_Text[[#This Row],[Config]])),
" {","{"),
"{ ","{"),
" }","}"),
"} ","}"),
" [","["),
"[ ","["),
" ]","]"),
"] ","]")</f>
        <v/>
      </c>
      <c r="I8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1" s="7" t="str">
        <f ca="1">SUBSTITUTE(SUBSTITUTE(SUBSTITUTE(SUBSTITUTE(SUBSTITUTE(SUBSTITUTE(SUBSTITUTE(SUBSTITUTE(
TRIM(CLEAN(Table_Text[[#This Row],[Quote]])),
" {","{"),
"{ ","{"),
" }","}"),
"} ","}"),
" [","["),
"[ ","["),
" ]","]"),
"] ","]")</f>
        <v/>
      </c>
      <c r="K81" s="7"/>
      <c r="L81" s="16"/>
    </row>
    <row r="82" spans="2:12" s="13" customFormat="1" ht="21" customHeight="1">
      <c r="B82" s="92" t="s">
        <v>1015</v>
      </c>
      <c r="C82" s="7"/>
      <c r="D8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2" s="7" t="str">
        <f ca="1">IF(Table_Text[[#This Row],[Header]]="Yes","",IF(Table_Text[[#This Row],[Property]]&lt;&gt;"",SUBSTITUTE(Table_Text[[#This Row],[Type]]," ","")&amp;SUBSTITUTE(Table_Text[[#This Row],[Property]]," ",""),""))</f>
        <v>Step2TabLabel</v>
      </c>
      <c r="G8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"Your details"
        },</v>
      </c>
      <c r="H82" s="40" t="str">
        <f ca="1">SUBSTITUTE(SUBSTITUTE(SUBSTITUTE(SUBSTITUTE(SUBSTITUTE(SUBSTITUTE(SUBSTITUTE(SUBSTITUTE(
TRIM(CLEAN(Table_Text[[#This Row],[Config]])),
" {","{"),
"{ ","{"),
" }","}"),
"} ","}"),
" [","["),
"[ ","["),
" ]","]"),
"] ","]")</f>
        <v>"tabLabel":{"text": "Your details"},</v>
      </c>
      <c r="I8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"Your details",</v>
      </c>
      <c r="J82" s="7" t="str">
        <f ca="1">SUBSTITUTE(SUBSTITUTE(SUBSTITUTE(SUBSTITUTE(SUBSTITUTE(SUBSTITUTE(SUBSTITUTE(SUBSTITUTE(
TRIM(CLEAN(Table_Text[[#This Row],[Quote]])),
" {","{"),
"{ ","{"),
" }","}"),
"} ","}"),
" [","["),
"[ ","["),
" ]","]"),
"] ","]")</f>
        <v>"tabLabel": "Your details",</v>
      </c>
      <c r="K82" s="7"/>
      <c r="L82" s="31" t="s">
        <v>1032</v>
      </c>
    </row>
    <row r="83" spans="2:12" s="13" customFormat="1" ht="21" customHeight="1">
      <c r="B83" s="92" t="s">
        <v>1017</v>
      </c>
      <c r="C83" s="7"/>
      <c r="D8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83" s="7" t="str">
        <f ca="1">IF(Table_Text[[#This Row],[Header]]="Yes","",IF(Table_Text[[#This Row],[Property]]&lt;&gt;"",SUBSTITUTE(Table_Text[[#This Row],[Type]]," ","")&amp;SUBSTITUTE(Table_Text[[#This Row],[Property]]," ",""),""))</f>
        <v>Step2TopHeading</v>
      </c>
      <c r="G8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83" s="40" t="str">
        <f ca="1">SUBSTITUTE(SUBSTITUTE(SUBSTITUTE(SUBSTITUTE(SUBSTITUTE(SUBSTITUTE(SUBSTITUTE(SUBSTITUTE(
TRIM(CLEAN(Table_Text[[#This Row],[Config]])),
" {","{"),
"{ ","{"),
" }","}"),
"} ","}"),
" [","["),
"[ ","["),
" ]","]"),
"] ","]")</f>
        <v>"topHeading":{"text": "Landlords Insurance"},</v>
      </c>
      <c r="I8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83" s="7" t="str">
        <f ca="1">SUBSTITUTE(SUBSTITUTE(SUBSTITUTE(SUBSTITUTE(SUBSTITUTE(SUBSTITUTE(SUBSTITUTE(SUBSTITUTE(
TRIM(CLEAN(Table_Text[[#This Row],[Quote]])),
" {","{"),
"{ ","{"),
" }","}"),
"} ","}"),
" [","["),
"[ ","["),
" ]","]"),
"] ","]")</f>
        <v>"topHeading": "Landlords Insurance",</v>
      </c>
      <c r="K83" s="7"/>
      <c r="L83" s="16" t="str">
        <f>L19</f>
        <v>Landlords Insurance</v>
      </c>
    </row>
    <row r="84" spans="2:12" s="13" customFormat="1" ht="21" customHeight="1">
      <c r="B84" s="92" t="s">
        <v>1024</v>
      </c>
      <c r="C84" s="7"/>
      <c r="D8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84" s="7" t="str">
        <f ca="1">IF(Table_Text[[#This Row],[Header]]="Yes","",IF(Table_Text[[#This Row],[Property]]&lt;&gt;"",SUBSTITUTE(Table_Text[[#This Row],[Type]]," ","")&amp;SUBSTITUTE(Table_Text[[#This Row],[Property]]," ",""),""))</f>
        <v>Step2NextButton</v>
      </c>
      <c r="G8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"icon": "glyphicon glyphicon-arrow-right"
        },</v>
      </c>
      <c r="H84" s="40" t="str">
        <f ca="1">SUBSTITUTE(SUBSTITUTE(SUBSTITUTE(SUBSTITUTE(SUBSTITUTE(SUBSTITUTE(SUBSTITUTE(SUBSTITUTE(
TRIM(CLEAN(Table_Text[[#This Row],[Config]])),
" {","{"),
"{ ","{"),
" }","}"),
"} ","}"),
" [","["),
"[ ","["),
" ]","]"),
"] ","]")</f>
        <v>"nextButton":{"text": "Complete purchase", "icon": "glyphicon glyphicon-arrow-right"},</v>
      </c>
      <c r="I8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84" s="7" t="str">
        <f ca="1">SUBSTITUTE(SUBSTITUTE(SUBSTITUTE(SUBSTITUTE(SUBSTITUTE(SUBSTITUTE(SUBSTITUTE(SUBSTITUTE(
TRIM(CLEAN(Table_Text[[#This Row],[Quote]])),
" {","{"),
"{ ","{"),
" }","}"),
"} ","}"),
" [","["),
"[ ","["),
" ]","]"),
"] ","]")</f>
        <v>"nextButton": "Complete purchase",</v>
      </c>
      <c r="K84" s="92" t="s">
        <v>1025</v>
      </c>
      <c r="L84" s="94" t="s">
        <v>1033</v>
      </c>
    </row>
    <row r="85" spans="2:12" s="13" customFormat="1" ht="21" customHeight="1">
      <c r="B85" s="92" t="s">
        <v>1034</v>
      </c>
      <c r="C85" s="7"/>
      <c r="D8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85" s="7" t="str">
        <f ca="1">IF(Table_Text[[#This Row],[Header]]="Yes","",IF(Table_Text[[#This Row],[Property]]&lt;&gt;"",SUBSTITUTE(Table_Text[[#This Row],[Type]]," ","")&amp;SUBSTITUTE(Table_Text[[#This Row],[Property]]," ",""),""))</f>
        <v>Step2BackButton</v>
      </c>
      <c r="G8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85" s="40" t="str">
        <f ca="1">SUBSTITUTE(SUBSTITUTE(SUBSTITUTE(SUBSTITUTE(SUBSTITUTE(SUBSTITUTE(SUBSTITUTE(SUBSTITUTE(
TRIM(CLEAN(Table_Text[[#This Row],[Config]])),
" {","{"),
"{ ","{"),
" }","}"),
"} ","}"),
" [","["),
"[ ","["),
" ]","]"),
"] ","]")</f>
        <v>"backButton":{"text": "Back", "icon": "glyphicon glyphicon-arrow-left"},</v>
      </c>
      <c r="I8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85" s="7" t="str">
        <f ca="1">SUBSTITUTE(SUBSTITUTE(SUBSTITUTE(SUBSTITUTE(SUBSTITUTE(SUBSTITUTE(SUBSTITUTE(SUBSTITUTE(
TRIM(CLEAN(Table_Text[[#This Row],[Quote]])),
" {","{"),
"{ ","{"),
" }","}"),
"} ","}"),
" [","["),
"[ ","["),
" ]","]"),
"] ","]")</f>
        <v>"backButton": "Back",</v>
      </c>
      <c r="K85" s="92" t="s">
        <v>1035</v>
      </c>
      <c r="L85" s="94" t="s">
        <v>1036</v>
      </c>
    </row>
    <row r="86" spans="2:12" s="13" customFormat="1" ht="21" customHeight="1">
      <c r="B86" s="92" t="s">
        <v>1027</v>
      </c>
      <c r="C86" s="7"/>
      <c r="D8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2</v>
      </c>
      <c r="E8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86" s="7" t="str">
        <f ca="1">IF(Table_Text[[#This Row],[Header]]="Yes","",IF(Table_Text[[#This Row],[Property]]&lt;&gt;"",SUBSTITUTE(Table_Text[[#This Row],[Type]]," ","")&amp;SUBSTITUTE(Table_Text[[#This Row],[Property]]," ",""),""))</f>
        <v>Step2EnquiryButton</v>
      </c>
      <c r="G8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86" s="40" t="str">
        <f ca="1">SUBSTITUTE(SUBSTITUTE(SUBSTITUTE(SUBSTITUTE(SUBSTITUTE(SUBSTITUTE(SUBSTITUTE(SUBSTITUTE(
TRIM(CLEAN(Table_Text[[#This Row],[Config]])),
" {","{"),
"{ ","{"),
" }","}"),
"} ","}"),
" [","["),
"[ ","["),
" ]","]"),
"] ","]")</f>
        <v>"enquiryButton":{"text": "Request a call-back", "icon": "glyphicon glyphicon-earphone"}},</v>
      </c>
      <c r="I8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86" s="7" t="str">
        <f ca="1">SUBSTITUTE(SUBSTITUTE(SUBSTITUTE(SUBSTITUTE(SUBSTITUTE(SUBSTITUTE(SUBSTITUTE(SUBSTITUTE(
TRIM(CLEAN(Table_Text[[#This Row],[Quote]])),
" {","{"),
"{ ","{"),
" }","}"),
"} ","}"),
" [","["),
"[ ","["),
" ]","]"),
"] ","]")</f>
        <v>"enquiryButton": "Request a call-back"},</v>
      </c>
      <c r="K86" s="92" t="s">
        <v>1029</v>
      </c>
      <c r="L86" s="94" t="s">
        <v>1030</v>
      </c>
    </row>
    <row r="87" spans="2:12" ht="21" customHeight="1" thickBot="1">
      <c r="B87" s="55" t="s">
        <v>1037</v>
      </c>
      <c r="C87" s="55" t="s">
        <v>71</v>
      </c>
      <c r="D87" s="5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87" s="5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step3</v>
      </c>
      <c r="F87" s="55" t="str">
        <f>IF(Table_Text[[#This Row],[Header]]="Yes","",IF(Table_Text[[#This Row],[Property]]&lt;&gt;"",SUBSTITUTE(Table_Text[[#This Row],[Type]]," ","")&amp;SUBSTITUTE(Table_Text[[#This Row],[Property]]," ",""),""))</f>
        <v/>
      </c>
      <c r="G87" s="5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"step3": {</v>
      </c>
      <c r="H87" s="55" t="str">
        <f ca="1">SUBSTITUTE(SUBSTITUTE(SUBSTITUTE(SUBSTITUTE(SUBSTITUTE(SUBSTITUTE(SUBSTITUTE(SUBSTITUTE(
TRIM(CLEAN(Table_Text[[#This Row],[Config]])),
" {","{"),
"{ ","{"),
" }","}"),
"} ","}"),
" [","["),
"[ ","["),
" ]","]"),
"] ","]")</f>
        <v>"step3":{</v>
      </c>
      <c r="I87" s="5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"step3": {</v>
      </c>
      <c r="J87" s="55" t="str">
        <f ca="1">SUBSTITUTE(SUBSTITUTE(SUBSTITUTE(SUBSTITUTE(SUBSTITUTE(SUBSTITUTE(SUBSTITUTE(SUBSTITUTE(
TRIM(CLEAN(Table_Text[[#This Row],[Quote]])),
" {","{"),
"{ ","{"),
" }","}"),
"} ","}"),
" [","["),
"[ ","["),
" ]","]"),
"] ","]")</f>
        <v>"step3":{</v>
      </c>
      <c r="K87" s="55"/>
      <c r="L87" s="56"/>
    </row>
    <row r="88" spans="2:12" s="13" customFormat="1" ht="21" hidden="1" customHeight="1">
      <c r="B88" s="7"/>
      <c r="C88" s="7"/>
      <c r="D8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88" s="7" t="str">
        <f>IF(Table_Text[[#This Row],[Header]]="Yes","",IF(Table_Text[[#This Row],[Property]]&lt;&gt;"",SUBSTITUTE(Table_Text[[#This Row],[Type]]," ","")&amp;SUBSTITUTE(Table_Text[[#This Row],[Property]]," ",""),""))</f>
        <v/>
      </c>
      <c r="G8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88" s="40" t="str">
        <f ca="1">SUBSTITUTE(SUBSTITUTE(SUBSTITUTE(SUBSTITUTE(SUBSTITUTE(SUBSTITUTE(SUBSTITUTE(SUBSTITUTE(
TRIM(CLEAN(Table_Text[[#This Row],[Config]])),
" {","{"),
"{ ","{"),
" }","}"),
"} ","}"),
" [","["),
"[ ","["),
" ]","]"),
"] ","]")</f>
        <v/>
      </c>
      <c r="I8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88" s="7" t="str">
        <f ca="1">SUBSTITUTE(SUBSTITUTE(SUBSTITUTE(SUBSTITUTE(SUBSTITUTE(SUBSTITUTE(SUBSTITUTE(SUBSTITUTE(
TRIM(CLEAN(Table_Text[[#This Row],[Quote]])),
" {","{"),
"{ ","{"),
" }","}"),
"} ","}"),
" [","["),
"[ ","["),
" ]","]"),
"] ","]")</f>
        <v/>
      </c>
      <c r="K88" s="7"/>
      <c r="L88" s="16"/>
    </row>
    <row r="89" spans="2:12" s="13" customFormat="1" ht="21" customHeight="1">
      <c r="B89" s="92" t="s">
        <v>1015</v>
      </c>
      <c r="C89" s="7"/>
      <c r="D8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8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89" s="7" t="str">
        <f ca="1">IF(Table_Text[[#This Row],[Header]]="Yes","",IF(Table_Text[[#This Row],[Property]]&lt;&gt;"",SUBSTITUTE(Table_Text[[#This Row],[Type]]," ","")&amp;SUBSTITUTE(Table_Text[[#This Row],[Property]]," ",""),""))</f>
        <v>Step3TabLabel</v>
      </c>
      <c r="G8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v>
      </c>
      <c r="H89" s="40" t="str">
        <f ca="1">SUBSTITUTE(SUBSTITUTE(SUBSTITUTE(SUBSTITUTE(SUBSTITUTE(SUBSTITUTE(SUBSTITUTE(SUBSTITUTE(
TRIM(CLEAN(Table_Text[[#This Row],[Config]])),
" {","{"),
"{ ","{"),
" }","}"),
"} ","}"),
" [","["),
"[ ","["),
" ]","]"),
"] ","]")</f>
        <v>"tabLabel":{"text": "Payment"},</v>
      </c>
      <c r="I8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v>
      </c>
      <c r="J89" s="7" t="str">
        <f ca="1">SUBSTITUTE(SUBSTITUTE(SUBSTITUTE(SUBSTITUTE(SUBSTITUTE(SUBSTITUTE(SUBSTITUTE(SUBSTITUTE(
TRIM(CLEAN(Table_Text[[#This Row],[Quote]])),
" {","{"),
"{ ","{"),
" }","}"),
"} ","}"),
" [","["),
"[ ","["),
" ]","]"),
"] ","]")</f>
        <v>"tabLabel": "Payment",</v>
      </c>
      <c r="K89" s="7"/>
      <c r="L89" s="31" t="s">
        <v>475</v>
      </c>
    </row>
    <row r="90" spans="2:12" s="13" customFormat="1" ht="21" customHeight="1">
      <c r="B90" s="92" t="s">
        <v>1017</v>
      </c>
      <c r="C90" s="7"/>
      <c r="D9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0" s="7" t="str">
        <f ca="1">IF(Table_Text[[#This Row],[Header]]="Yes","",IF(Table_Text[[#This Row],[Property]]&lt;&gt;"",SUBSTITUTE(Table_Text[[#This Row],[Type]]," ","")&amp;SUBSTITUTE(Table_Text[[#This Row],[Property]]," ",""),""))</f>
        <v>Step3TopHeading</v>
      </c>
      <c r="G9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90" s="40" t="str">
        <f ca="1">SUBSTITUTE(SUBSTITUTE(SUBSTITUTE(SUBSTITUTE(SUBSTITUTE(SUBSTITUTE(SUBSTITUTE(SUBSTITUTE(
TRIM(CLEAN(Table_Text[[#This Row],[Config]])),
" {","{"),
"{ ","{"),
" }","}"),
"} ","}"),
" [","["),
"[ ","["),
" ]","]"),
"] ","]")</f>
        <v>"topHeading":{"text": "Landlords Insurance"},</v>
      </c>
      <c r="I9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90" s="7" t="str">
        <f ca="1">SUBSTITUTE(SUBSTITUTE(SUBSTITUTE(SUBSTITUTE(SUBSTITUTE(SUBSTITUTE(SUBSTITUTE(SUBSTITUTE(
TRIM(CLEAN(Table_Text[[#This Row],[Quote]])),
" {","{"),
"{ ","{"),
" }","}"),
"} ","}"),
" [","["),
"[ ","["),
" ]","]"),
"] ","]")</f>
        <v>"topHeading": "Landlords Insurance",</v>
      </c>
      <c r="K90" s="7"/>
      <c r="L90" s="16" t="str">
        <f>L19</f>
        <v>Landlords Insurance</v>
      </c>
    </row>
    <row r="91" spans="2:12" s="13" customFormat="1" ht="21" customHeight="1">
      <c r="B91" s="92" t="s">
        <v>1024</v>
      </c>
      <c r="C91" s="7"/>
      <c r="D9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1" s="7" t="str">
        <f ca="1">IF(Table_Text[[#This Row],[Header]]="Yes","",IF(Table_Text[[#This Row],[Property]]&lt;&gt;"",SUBSTITUTE(Table_Text[[#This Row],[Type]]," ","")&amp;SUBSTITUTE(Table_Text[[#This Row],[Property]]," ",""),""))</f>
        <v>Step3NextButton</v>
      </c>
      <c r="G9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"Make payment",
            "icon": "fa fa-check"
        },</v>
      </c>
      <c r="H91" s="40" t="str">
        <f ca="1">SUBSTITUTE(SUBSTITUTE(SUBSTITUTE(SUBSTITUTE(SUBSTITUTE(SUBSTITUTE(SUBSTITUTE(SUBSTITUTE(
TRIM(CLEAN(Table_Text[[#This Row],[Config]])),
" {","{"),
"{ ","{"),
" }","}"),
"} ","}"),
" [","["),
"[ ","["),
" ]","]"),
"] ","]")</f>
        <v>"nextButton":{"text": "Make payment", "icon": "fa fa-check"},</v>
      </c>
      <c r="I9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"Make payment",</v>
      </c>
      <c r="J91" s="7" t="str">
        <f ca="1">SUBSTITUTE(SUBSTITUTE(SUBSTITUTE(SUBSTITUTE(SUBSTITUTE(SUBSTITUTE(SUBSTITUTE(SUBSTITUTE(
TRIM(CLEAN(Table_Text[[#This Row],[Quote]])),
" {","{"),
"{ ","{"),
" }","}"),
"} ","}"),
" [","["),
"[ ","["),
" ]","]"),
"] ","]")</f>
        <v>"nextButton": "Make payment",</v>
      </c>
      <c r="K91" s="92" t="s">
        <v>1038</v>
      </c>
      <c r="L91" s="94" t="s">
        <v>1039</v>
      </c>
    </row>
    <row r="92" spans="2:12" s="13" customFormat="1" ht="21" customHeight="1">
      <c r="B92" s="92" t="s">
        <v>1034</v>
      </c>
      <c r="C92" s="7"/>
      <c r="D9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2" s="7" t="str">
        <f ca="1">IF(Table_Text[[#This Row],[Header]]="Yes","",IF(Table_Text[[#This Row],[Property]]&lt;&gt;"",SUBSTITUTE(Table_Text[[#This Row],[Type]]," ","")&amp;SUBSTITUTE(Table_Text[[#This Row],[Property]]," ",""),""))</f>
        <v>Step3BackButton</v>
      </c>
      <c r="G9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"icon": "glyphicon glyphicon-arrow-left"
        },</v>
      </c>
      <c r="H92" s="40" t="str">
        <f ca="1">SUBSTITUTE(SUBSTITUTE(SUBSTITUTE(SUBSTITUTE(SUBSTITUTE(SUBSTITUTE(SUBSTITUTE(SUBSTITUTE(
TRIM(CLEAN(Table_Text[[#This Row],[Config]])),
" {","{"),
"{ ","{"),
" }","}"),
"} ","}"),
" [","["),
"[ ","["),
" ]","]"),
"] ","]")</f>
        <v>"backButton":{"text": "Back", "icon": "glyphicon glyphicon-arrow-left"},</v>
      </c>
      <c r="I9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2" s="7" t="str">
        <f ca="1">SUBSTITUTE(SUBSTITUTE(SUBSTITUTE(SUBSTITUTE(SUBSTITUTE(SUBSTITUTE(SUBSTITUTE(SUBSTITUTE(
TRIM(CLEAN(Table_Text[[#This Row],[Quote]])),
" {","{"),
"{ ","{"),
" }","}"),
"} ","}"),
" [","["),
"[ ","["),
" ]","]"),
"] ","]")</f>
        <v>"backButton": "Back",</v>
      </c>
      <c r="K92" s="92" t="s">
        <v>1035</v>
      </c>
      <c r="L92" s="94" t="s">
        <v>1036</v>
      </c>
    </row>
    <row r="93" spans="2:12" s="13" customFormat="1" ht="21" customHeight="1">
      <c r="B93" s="92" t="s">
        <v>1027</v>
      </c>
      <c r="C93" s="7"/>
      <c r="D9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3</v>
      </c>
      <c r="E9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93" s="7" t="str">
        <f ca="1">IF(Table_Text[[#This Row],[Header]]="Yes","",IF(Table_Text[[#This Row],[Property]]&lt;&gt;"",SUBSTITUTE(Table_Text[[#This Row],[Type]]," ","")&amp;SUBSTITUTE(Table_Text[[#This Row],[Property]]," ",""),""))</f>
        <v>Step3EnquiryButton</v>
      </c>
      <c r="G9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93" s="40" t="str">
        <f ca="1">SUBSTITUTE(SUBSTITUTE(SUBSTITUTE(SUBSTITUTE(SUBSTITUTE(SUBSTITUTE(SUBSTITUTE(SUBSTITUTE(
TRIM(CLEAN(Table_Text[[#This Row],[Config]])),
" {","{"),
"{ ","{"),
" }","}"),
"} ","}"),
" [","["),
"[ ","["),
" ]","]"),
"] ","]")</f>
        <v>"enquiryButton":{"text": "Request a call-back", "icon": "glyphicon glyphicon-earphone"}},</v>
      </c>
      <c r="I9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93" s="7" t="str">
        <f ca="1">SUBSTITUTE(SUBSTITUTE(SUBSTITUTE(SUBSTITUTE(SUBSTITUTE(SUBSTITUTE(SUBSTITUTE(SUBSTITUTE(
TRIM(CLEAN(Table_Text[[#This Row],[Quote]])),
" {","{"),
"{ ","{"),
" }","}"),
"} ","}"),
" [","["),
"[ ","["),
" ]","]"),
"] ","]")</f>
        <v>"enquiryButton": "Request a call-back"},</v>
      </c>
      <c r="K93" s="92" t="s">
        <v>1029</v>
      </c>
      <c r="L93" s="94" t="s">
        <v>1030</v>
      </c>
    </row>
    <row r="94" spans="2:12" s="13" customFormat="1" ht="21" customHeight="1" thickBot="1">
      <c r="B94" s="55" t="s">
        <v>1040</v>
      </c>
      <c r="C94" s="55" t="s">
        <v>71</v>
      </c>
      <c r="D94" s="81"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94" s="81"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step4</v>
      </c>
      <c r="F94" s="81" t="str">
        <f>IF(Table_Text[[#This Row],[Header]]="Yes","",IF(Table_Text[[#This Row],[Property]]&lt;&gt;"",SUBSTITUTE(Table_Text[[#This Row],[Type]]," ","")&amp;SUBSTITUTE(Table_Text[[#This Row],[Property]]," ",""),""))</f>
        <v/>
      </c>
      <c r="G94" s="81"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"step4": {</v>
      </c>
      <c r="H94" s="81" t="str">
        <f ca="1">SUBSTITUTE(SUBSTITUTE(SUBSTITUTE(SUBSTITUTE(SUBSTITUTE(SUBSTITUTE(SUBSTITUTE(SUBSTITUTE(
TRIM(CLEAN(Table_Text[[#This Row],[Config]])),
" {","{"),
"{ ","{"),
" }","}"),
"} ","}"),
" [","["),
"[ ","["),
" ]","]"),
"] ","]")</f>
        <v>"step4":{</v>
      </c>
      <c r="I94" s="81"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"step4": {</v>
      </c>
      <c r="J94" s="81" t="str">
        <f ca="1">SUBSTITUTE(SUBSTITUTE(SUBSTITUTE(SUBSTITUTE(SUBSTITUTE(SUBSTITUTE(SUBSTITUTE(SUBSTITUTE(
TRIM(CLEAN(Table_Text[[#This Row],[Quote]])),
" {","{"),
"{ ","{"),
" }","}"),
"} ","}"),
" [","["),
"[ ","["),
" ]","]"),
"] ","]")</f>
        <v>"step4":{</v>
      </c>
      <c r="K94" s="81"/>
      <c r="L94" s="41"/>
    </row>
    <row r="95" spans="2:12" s="13" customFormat="1" ht="21" hidden="1" customHeight="1">
      <c r="B95" s="7"/>
      <c r="C95" s="7"/>
      <c r="D9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95" s="7" t="str">
        <f>IF(Table_Text[[#This Row],[Header]]="Yes","",IF(Table_Text[[#This Row],[Property]]&lt;&gt;"",SUBSTITUTE(Table_Text[[#This Row],[Type]]," ","")&amp;SUBSTITUTE(Table_Text[[#This Row],[Property]]," ",""),""))</f>
        <v/>
      </c>
      <c r="G9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95" s="40" t="str">
        <f ca="1">SUBSTITUTE(SUBSTITUTE(SUBSTITUTE(SUBSTITUTE(SUBSTITUTE(SUBSTITUTE(SUBSTITUTE(SUBSTITUTE(
TRIM(CLEAN(Table_Text[[#This Row],[Config]])),
" {","{"),
"{ ","{"),
" }","}"),
"} ","}"),
" [","["),
"[ ","["),
" ]","]"),
"] ","]")</f>
        <v/>
      </c>
      <c r="I9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95" s="7" t="str">
        <f ca="1">SUBSTITUTE(SUBSTITUTE(SUBSTITUTE(SUBSTITUTE(SUBSTITUTE(SUBSTITUTE(SUBSTITUTE(SUBSTITUTE(
TRIM(CLEAN(Table_Text[[#This Row],[Quote]])),
" {","{"),
"{ ","{"),
" }","}"),
"} ","}"),
" [","["),
"[ ","["),
" ]","]"),
"] ","]")</f>
        <v/>
      </c>
      <c r="K95" s="7"/>
      <c r="L95" s="16"/>
    </row>
    <row r="96" spans="2:12" s="13" customFormat="1" ht="21" customHeight="1">
      <c r="B96" s="92" t="s">
        <v>1015</v>
      </c>
      <c r="C96" s="7"/>
      <c r="D9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tabLabel</v>
      </c>
      <c r="F96" s="7" t="str">
        <f ca="1">IF(Table_Text[[#This Row],[Header]]="Yes","",IF(Table_Text[[#This Row],[Property]]&lt;&gt;"",SUBSTITUTE(Table_Text[[#This Row],[Type]]," ","")&amp;SUBSTITUTE(Table_Text[[#This Row],[Property]]," ",""),""))</f>
        <v>Step4TabLabel</v>
      </c>
      <c r="G9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"tabLabel": {
            "text": "Payment Options"
        },</v>
      </c>
      <c r="H96" s="40" t="str">
        <f ca="1">SUBSTITUTE(SUBSTITUTE(SUBSTITUTE(SUBSTITUTE(SUBSTITUTE(SUBSTITUTE(SUBSTITUTE(SUBSTITUTE(
TRIM(CLEAN(Table_Text[[#This Row],[Config]])),
" {","{"),
"{ ","{"),
" }","}"),
"} ","}"),
" [","["),
"[ ","["),
" ]","]"),
"] ","]")</f>
        <v>"tabLabel":{"text": "Payment Options"},</v>
      </c>
      <c r="I9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"tabLabel": "Payment Options",</v>
      </c>
      <c r="J96" s="7" t="str">
        <f ca="1">SUBSTITUTE(SUBSTITUTE(SUBSTITUTE(SUBSTITUTE(SUBSTITUTE(SUBSTITUTE(SUBSTITUTE(SUBSTITUTE(
TRIM(CLEAN(Table_Text[[#This Row],[Quote]])),
" {","{"),
"{ ","{"),
" }","}"),
"} ","}"),
" [","["),
"[ ","["),
" ]","]"),
"] ","]")</f>
        <v>"tabLabel": "Payment Options",</v>
      </c>
      <c r="K96" s="7"/>
      <c r="L96" s="16" t="s">
        <v>238</v>
      </c>
    </row>
    <row r="97" spans="2:12" s="13" customFormat="1" ht="21" customHeight="1">
      <c r="B97" s="92" t="s">
        <v>1017</v>
      </c>
      <c r="C97" s="7"/>
      <c r="D9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97" s="7" t="str">
        <f ca="1">IF(Table_Text[[#This Row],[Header]]="Yes","",IF(Table_Text[[#This Row],[Property]]&lt;&gt;"",SUBSTITUTE(Table_Text[[#This Row],[Type]]," ","")&amp;SUBSTITUTE(Table_Text[[#This Row],[Property]]," ",""),""))</f>
        <v>Step4TopHeading</v>
      </c>
      <c r="G9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97" s="40" t="str">
        <f ca="1">SUBSTITUTE(SUBSTITUTE(SUBSTITUTE(SUBSTITUTE(SUBSTITUTE(SUBSTITUTE(SUBSTITUTE(SUBSTITUTE(
TRIM(CLEAN(Table_Text[[#This Row],[Config]])),
" {","{"),
"{ ","{"),
" }","}"),
"} ","}"),
" [","["),
"[ ","["),
" ]","]"),
"] ","]")</f>
        <v>"topHeading":{"text": "Landlords Insurance"},</v>
      </c>
      <c r="I9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97" s="7" t="str">
        <f ca="1">SUBSTITUTE(SUBSTITUTE(SUBSTITUTE(SUBSTITUTE(SUBSTITUTE(SUBSTITUTE(SUBSTITUTE(SUBSTITUTE(
TRIM(CLEAN(Table_Text[[#This Row],[Quote]])),
" {","{"),
"{ ","{"),
" }","}"),
"} ","}"),
" [","["),
"[ ","["),
" ]","]"),
"] ","]")</f>
        <v>"topHeading": "Landlords Insurance",</v>
      </c>
      <c r="K97" s="7"/>
      <c r="L97" s="16" t="str">
        <f>L19</f>
        <v>Landlords Insurance</v>
      </c>
    </row>
    <row r="98" spans="2:12" s="13" customFormat="1" ht="21" customHeight="1">
      <c r="B98" s="92" t="s">
        <v>1024</v>
      </c>
      <c r="C98" s="7"/>
      <c r="D9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nextButton</v>
      </c>
      <c r="F98" s="7" t="str">
        <f ca="1">IF(Table_Text[[#This Row],[Header]]="Yes","",IF(Table_Text[[#This Row],[Property]]&lt;&gt;"",SUBSTITUTE(Table_Text[[#This Row],[Type]]," ","")&amp;SUBSTITUTE(Table_Text[[#This Row],[Property]]," ",""),""))</f>
        <v>Step4NextButton</v>
      </c>
      <c r="G9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"nextButton": {
            "text": "Complete purchase"
        },</v>
      </c>
      <c r="H98" s="40" t="str">
        <f ca="1">SUBSTITUTE(SUBSTITUTE(SUBSTITUTE(SUBSTITUTE(SUBSTITUTE(SUBSTITUTE(SUBSTITUTE(SUBSTITUTE(
TRIM(CLEAN(Table_Text[[#This Row],[Config]])),
" {","{"),
"{ ","{"),
" }","}"),
"} ","}"),
" [","["),
"[ ","["),
" ]","]"),
"] ","]")</f>
        <v>"nextButton":{"text": "Complete purchase"},</v>
      </c>
      <c r="I9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"nextButton": "Complete purchase",</v>
      </c>
      <c r="J98" s="7" t="str">
        <f ca="1">SUBSTITUTE(SUBSTITUTE(SUBSTITUTE(SUBSTITUTE(SUBSTITUTE(SUBSTITUTE(SUBSTITUTE(SUBSTITUTE(
TRIM(CLEAN(Table_Text[[#This Row],[Quote]])),
" {","{"),
"{ ","{"),
" }","}"),
"} ","}"),
" [","["),
"[ ","["),
" ]","]"),
"] ","]")</f>
        <v>"nextButton": "Complete purchase",</v>
      </c>
      <c r="K98" s="92"/>
      <c r="L98" s="94" t="s">
        <v>1033</v>
      </c>
    </row>
    <row r="99" spans="2:12" s="13" customFormat="1" ht="21" customHeight="1">
      <c r="B99" s="92" t="s">
        <v>1034</v>
      </c>
      <c r="C99" s="7"/>
      <c r="D9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9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99" s="7" t="str">
        <f ca="1">IF(Table_Text[[#This Row],[Header]]="Yes","",IF(Table_Text[[#This Row],[Property]]&lt;&gt;"",SUBSTITUTE(Table_Text[[#This Row],[Type]]," ","")&amp;SUBSTITUTE(Table_Text[[#This Row],[Property]]," ",""),""))</f>
        <v>Step4BackButton</v>
      </c>
      <c r="G9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"Back"
        },</v>
      </c>
      <c r="H99" s="40" t="str">
        <f ca="1">SUBSTITUTE(SUBSTITUTE(SUBSTITUTE(SUBSTITUTE(SUBSTITUTE(SUBSTITUTE(SUBSTITUTE(SUBSTITUTE(
TRIM(CLEAN(Table_Text[[#This Row],[Config]])),
" {","{"),
"{ ","{"),
" }","}"),
"} ","}"),
" [","["),
"[ ","["),
" ]","]"),
"] ","]")</f>
        <v>"backButton":{"text": "Back"},</v>
      </c>
      <c r="I9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"Back",</v>
      </c>
      <c r="J99" s="7" t="str">
        <f ca="1">SUBSTITUTE(SUBSTITUTE(SUBSTITUTE(SUBSTITUTE(SUBSTITUTE(SUBSTITUTE(SUBSTITUTE(SUBSTITUTE(
TRIM(CLEAN(Table_Text[[#This Row],[Quote]])),
" {","{"),
"{ ","{"),
" }","}"),
"} ","}"),
" [","["),
"[ ","["),
" ]","]"),
"] ","]")</f>
        <v>"backButton": "Back",</v>
      </c>
      <c r="K99" s="92"/>
      <c r="L99" s="94" t="s">
        <v>1036</v>
      </c>
    </row>
    <row r="100" spans="2:12" s="13" customFormat="1" ht="21" customHeight="1">
      <c r="B100" s="92" t="s">
        <v>1027</v>
      </c>
      <c r="C100" s="7"/>
      <c r="D10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Step 4</v>
      </c>
      <c r="E10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00" s="7" t="str">
        <f ca="1">IF(Table_Text[[#This Row],[Header]]="Yes","",IF(Table_Text[[#This Row],[Property]]&lt;&gt;"",SUBSTITUTE(Table_Text[[#This Row],[Type]]," ","")&amp;SUBSTITUTE(Table_Text[[#This Row],[Property]]," ",""),""))</f>
        <v>Step4EnquiryButton</v>
      </c>
      <c r="G10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
    },</v>
      </c>
      <c r="H100" s="40" t="str">
        <f ca="1">SUBSTITUTE(SUBSTITUTE(SUBSTITUTE(SUBSTITUTE(SUBSTITUTE(SUBSTITUTE(SUBSTITUTE(SUBSTITUTE(
TRIM(CLEAN(Table_Text[[#This Row],[Config]])),
" {","{"),
"{ ","{"),
" }","}"),
"} ","}"),
" [","["),
"[ ","["),
" ]","]"),
"] ","]")</f>
        <v>"enquiryButton":{"text": "Request a call-back"}},</v>
      </c>
      <c r="I10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00" s="7" t="str">
        <f ca="1">SUBSTITUTE(SUBSTITUTE(SUBSTITUTE(SUBSTITUTE(SUBSTITUTE(SUBSTITUTE(SUBSTITUTE(SUBSTITUTE(
TRIM(CLEAN(Table_Text[[#This Row],[Quote]])),
" {","{"),
"{ ","{"),
" }","}"),
"} ","}"),
" [","["),
"[ ","["),
" ]","]"),
"] ","]")</f>
        <v>"enquiryButton": "Request a call-back"},</v>
      </c>
      <c r="K100" s="92"/>
      <c r="L100" s="94" t="s">
        <v>1030</v>
      </c>
    </row>
    <row r="101" spans="2:12" ht="21" customHeight="1" thickBot="1">
      <c r="B101" s="55" t="s">
        <v>287</v>
      </c>
      <c r="C101" s="55" t="s">
        <v>71</v>
      </c>
      <c r="D101" s="5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1" s="5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successPage</v>
      </c>
      <c r="F101" s="55" t="str">
        <f>IF(Table_Text[[#This Row],[Header]]="Yes","",IF(Table_Text[[#This Row],[Property]]&lt;&gt;"",SUBSTITUTE(Table_Text[[#This Row],[Type]]," ","")&amp;SUBSTITUTE(Table_Text[[#This Row],[Property]]," ",""),""))</f>
        <v/>
      </c>
      <c r="G101" s="5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"successPage": {</v>
      </c>
      <c r="H101" s="55" t="str">
        <f ca="1">SUBSTITUTE(SUBSTITUTE(SUBSTITUTE(SUBSTITUTE(SUBSTITUTE(SUBSTITUTE(SUBSTITUTE(SUBSTITUTE(
TRIM(CLEAN(Table_Text[[#This Row],[Config]])),
" {","{"),
"{ ","{"),
" }","}"),
"} ","}"),
" [","["),
"[ ","["),
" ]","]"),
"] ","]")</f>
        <v>"successPage":{</v>
      </c>
      <c r="I101" s="5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"successPage": {</v>
      </c>
      <c r="J101" s="55" t="str">
        <f ca="1">SUBSTITUTE(SUBSTITUTE(SUBSTITUTE(SUBSTITUTE(SUBSTITUTE(SUBSTITUTE(SUBSTITUTE(SUBSTITUTE(
TRIM(CLEAN(Table_Text[[#This Row],[Quote]])),
" {","{"),
"{ ","{"),
" }","}"),
"} ","}"),
" [","["),
"[ ","["),
" ]","]"),
"] ","]")</f>
        <v>"successPage":{</v>
      </c>
      <c r="K101" s="55"/>
      <c r="L101" s="56"/>
    </row>
    <row r="102" spans="2:12" s="13" customFormat="1" ht="21" hidden="1" customHeight="1">
      <c r="B102" s="7"/>
      <c r="C102" s="7"/>
      <c r="D10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2" s="7" t="str">
        <f>IF(Table_Text[[#This Row],[Header]]="Yes","",IF(Table_Text[[#This Row],[Property]]&lt;&gt;"",SUBSTITUTE(Table_Text[[#This Row],[Type]]," ","")&amp;SUBSTITUTE(Table_Text[[#This Row],[Property]]," ",""),""))</f>
        <v/>
      </c>
      <c r="G10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2" s="40" t="str">
        <f ca="1">SUBSTITUTE(SUBSTITUTE(SUBSTITUTE(SUBSTITUTE(SUBSTITUTE(SUBSTITUTE(SUBSTITUTE(SUBSTITUTE(
TRIM(CLEAN(Table_Text[[#This Row],[Config]])),
" {","{"),
"{ ","{"),
" }","}"),
"} ","}"),
" [","["),
"[ ","["),
" ]","]"),
"] ","]")</f>
        <v/>
      </c>
      <c r="I10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2" s="7" t="str">
        <f ca="1">SUBSTITUTE(SUBSTITUTE(SUBSTITUTE(SUBSTITUTE(SUBSTITUTE(SUBSTITUTE(SUBSTITUTE(SUBSTITUTE(
TRIM(CLEAN(Table_Text[[#This Row],[Quote]])),
" {","{"),
"{ ","{"),
" }","}"),
"} ","}"),
" [","["),
"[ ","["),
" ]","]"),
"] ","]")</f>
        <v/>
      </c>
      <c r="K102" s="7"/>
      <c r="L102" s="16"/>
    </row>
    <row r="103" spans="2:12" s="13" customFormat="1" ht="21" customHeight="1">
      <c r="B103" s="92" t="s">
        <v>1017</v>
      </c>
      <c r="C103" s="7"/>
      <c r="D10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3" s="7" t="str">
        <f ca="1">IF(Table_Text[[#This Row],[Header]]="Yes","",IF(Table_Text[[#This Row],[Property]]&lt;&gt;"",SUBSTITUTE(Table_Text[[#This Row],[Type]]," ","")&amp;SUBSTITUTE(Table_Text[[#This Row],[Property]]," ",""),""))</f>
        <v>SuccessPageTopHeading</v>
      </c>
      <c r="G10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103" s="40" t="str">
        <f ca="1">SUBSTITUTE(SUBSTITUTE(SUBSTITUTE(SUBSTITUTE(SUBSTITUTE(SUBSTITUTE(SUBSTITUTE(SUBSTITUTE(
TRIM(CLEAN(Table_Text[[#This Row],[Config]])),
" {","{"),
"{ ","{"),
" }","}"),
"} ","}"),
" [","["),
"[ ","["),
" ]","]"),
"] ","]")</f>
        <v>"topHeading":{"text": "Landlords Insurance"},</v>
      </c>
      <c r="I10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103" s="7" t="str">
        <f ca="1">SUBSTITUTE(SUBSTITUTE(SUBSTITUTE(SUBSTITUTE(SUBSTITUTE(SUBSTITUTE(SUBSTITUTE(SUBSTITUTE(
TRIM(CLEAN(Table_Text[[#This Row],[Quote]])),
" {","{"),
"{ ","{"),
" }","}"),
"} ","}"),
" [","["),
"[ ","["),
" ]","]"),
"] ","]")</f>
        <v>"topHeading": "Landlords Insurance",</v>
      </c>
      <c r="K103" s="7"/>
      <c r="L103" s="31" t="str">
        <f>L19</f>
        <v>Landlords Insurance</v>
      </c>
    </row>
    <row r="104" spans="2:12" s="13" customFormat="1" ht="21" customHeight="1">
      <c r="B104" s="92" t="s">
        <v>1041</v>
      </c>
      <c r="C104" s="7"/>
      <c r="D10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successHeading</v>
      </c>
      <c r="F104" s="7" t="str">
        <f ca="1">IF(Table_Text[[#This Row],[Header]]="Yes","",IF(Table_Text[[#This Row],[Property]]&lt;&gt;"",SUBSTITUTE(Table_Text[[#This Row],[Type]]," ","")&amp;SUBSTITUTE(Table_Text[[#This Row],[Property]]," ",""),""))</f>
        <v>SuccessPageSuccessHeading</v>
      </c>
      <c r="G10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"successHeading": {
            "text": "Purchase completed"
        },</v>
      </c>
      <c r="H104" s="40" t="str">
        <f ca="1">SUBSTITUTE(SUBSTITUTE(SUBSTITUTE(SUBSTITUTE(SUBSTITUTE(SUBSTITUTE(SUBSTITUTE(SUBSTITUTE(
TRIM(CLEAN(Table_Text[[#This Row],[Config]])),
" {","{"),
"{ ","{"),
" }","}"),
"} ","}"),
" [","["),
"[ ","["),
" ]","]"),
"] ","]")</f>
        <v>"successHeading":{"text": "Purchase completed"},</v>
      </c>
      <c r="I10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"successHeading": "Purchase completed",</v>
      </c>
      <c r="J104" s="7" t="str">
        <f ca="1">SUBSTITUTE(SUBSTITUTE(SUBSTITUTE(SUBSTITUTE(SUBSTITUTE(SUBSTITUTE(SUBSTITUTE(SUBSTITUTE(
TRIM(CLEAN(Table_Text[[#This Row],[Quote]])),
" {","{"),
"{ ","{"),
" }","}"),
"} ","}"),
" [","["),
"[ ","["),
" ]","]"),
"] ","]")</f>
        <v>"successHeading": "Purchase completed",</v>
      </c>
      <c r="K104" s="7"/>
      <c r="L104" s="31" t="s">
        <v>1042</v>
      </c>
    </row>
    <row r="105" spans="2:12" s="13" customFormat="1" ht="21" customHeight="1">
      <c r="B105" s="7" t="s">
        <v>1043</v>
      </c>
      <c r="C105" s="7"/>
      <c r="D10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Success Page</v>
      </c>
      <c r="E10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successText</v>
      </c>
      <c r="F105" s="7" t="str">
        <f ca="1">IF(Table_Text[[#This Row],[Header]]="Yes","",IF(Table_Text[[#This Row],[Property]]&lt;&gt;"",SUBSTITUTE(Table_Text[[#This Row],[Type]]," ","")&amp;SUBSTITUTE(Table_Text[[#This Row],[Property]]," ",""),""))</f>
        <v>SuccessPageSuccessText</v>
      </c>
      <c r="G10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"successText": {
            "text": "Thank you for purchasing your landlords insurance through Property Club. Shortly you will receive an email with your policy schedule and invoice/receipt for payment."
        }
    },</v>
      </c>
      <c r="H105" s="40" t="str">
        <f ca="1">SUBSTITUTE(SUBSTITUTE(SUBSTITUTE(SUBSTITUTE(SUBSTITUTE(SUBSTITUTE(SUBSTITUTE(SUBSTITUTE(
TRIM(CLEAN(Table_Text[[#This Row],[Config]])),
" {","{"),
"{ ","{"),
" }","}"),
"} ","}"),
" [","["),
"[ ","["),
" ]","]"),
"] ","]")</f>
        <v>"successText":{"text": "Thank you for purchasing your landlords insurance through Property Club. Shortly you will receive an email with your policy schedule and invoice/receipt for payment."}},</v>
      </c>
      <c r="I10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"successText": "Thank you for purchasing your landlords insurance through Property Club. Shortly you will receive an email with your policy schedule and invoice/receipt for payment."
    },</v>
      </c>
      <c r="J105" s="7" t="str">
        <f ca="1">SUBSTITUTE(SUBSTITUTE(SUBSTITUTE(SUBSTITUTE(SUBSTITUTE(SUBSTITUTE(SUBSTITUTE(SUBSTITUTE(
TRIM(CLEAN(Table_Text[[#This Row],[Quote]])),
" {","{"),
"{ ","{"),
" }","}"),
"} ","}"),
" [","["),
"[ ","["),
" ]","]"),
"] ","]")</f>
        <v>"successText": "Thank you for purchasing your landlords insurance through Property Club. Shortly you will receive an email with your policy schedule and invoice/receipt for payment."},</v>
      </c>
      <c r="K105" s="7"/>
      <c r="L105" s="16" t="s">
        <v>1044</v>
      </c>
    </row>
    <row r="106" spans="2:12" ht="21" customHeight="1" thickBot="1">
      <c r="B106" s="55" t="s">
        <v>1045</v>
      </c>
      <c r="C106" s="55" t="s">
        <v>71</v>
      </c>
      <c r="D106" s="5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06" s="5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enquiryPage</v>
      </c>
      <c r="F106" s="55" t="str">
        <f>IF(Table_Text[[#This Row],[Header]]="Yes","",IF(Table_Text[[#This Row],[Property]]&lt;&gt;"",SUBSTITUTE(Table_Text[[#This Row],[Type]]," ","")&amp;SUBSTITUTE(Table_Text[[#This Row],[Property]]," ",""),""))</f>
        <v/>
      </c>
      <c r="G106" s="5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"enquiryPage": {</v>
      </c>
      <c r="H106" s="55" t="str">
        <f ca="1">SUBSTITUTE(SUBSTITUTE(SUBSTITUTE(SUBSTITUTE(SUBSTITUTE(SUBSTITUTE(SUBSTITUTE(SUBSTITUTE(
TRIM(CLEAN(Table_Text[[#This Row],[Config]])),
" {","{"),
"{ ","{"),
" }","}"),
"} ","}"),
" [","["),
"[ ","["),
" ]","]"),
"] ","]")</f>
        <v>"enquiryPage":{</v>
      </c>
      <c r="I106" s="5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"enquiryPage": {</v>
      </c>
      <c r="J106" s="55" t="str">
        <f ca="1">SUBSTITUTE(SUBSTITUTE(SUBSTITUTE(SUBSTITUTE(SUBSTITUTE(SUBSTITUTE(SUBSTITUTE(SUBSTITUTE(
TRIM(CLEAN(Table_Text[[#This Row],[Quote]])),
" {","{"),
"{ ","{"),
" }","}"),
"} ","}"),
" [","["),
"[ ","["),
" ]","]"),
"] ","]")</f>
        <v>"enquiryPage":{</v>
      </c>
      <c r="K106" s="55"/>
      <c r="L106" s="56"/>
    </row>
    <row r="107" spans="2:12" s="13" customFormat="1" ht="21" hidden="1" customHeight="1">
      <c r="B107" s="7"/>
      <c r="C107" s="7"/>
      <c r="D107"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7"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07" s="7" t="str">
        <f>IF(Table_Text[[#This Row],[Header]]="Yes","",IF(Table_Text[[#This Row],[Property]]&lt;&gt;"",SUBSTITUTE(Table_Text[[#This Row],[Type]]," ","")&amp;SUBSTITUTE(Table_Text[[#This Row],[Property]]," ",""),""))</f>
        <v/>
      </c>
      <c r="G107"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07" s="40" t="str">
        <f ca="1">SUBSTITUTE(SUBSTITUTE(SUBSTITUTE(SUBSTITUTE(SUBSTITUTE(SUBSTITUTE(SUBSTITUTE(SUBSTITUTE(
TRIM(CLEAN(Table_Text[[#This Row],[Config]])),
" {","{"),
"{ ","{"),
" }","}"),
"} ","}"),
" [","["),
"[ ","["),
" ]","]"),
"] ","]")</f>
        <v/>
      </c>
      <c r="I107"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07" s="7" t="str">
        <f ca="1">SUBSTITUTE(SUBSTITUTE(SUBSTITUTE(SUBSTITUTE(SUBSTITUTE(SUBSTITUTE(SUBSTITUTE(SUBSTITUTE(
TRIM(CLEAN(Table_Text[[#This Row],[Quote]])),
" {","{"),
"{ ","{"),
" }","}"),
"} ","}"),
" [","["),
"[ ","["),
" ]","]"),
"] ","]")</f>
        <v/>
      </c>
      <c r="K107" s="7"/>
      <c r="L107" s="16"/>
    </row>
    <row r="108" spans="2:12" s="13" customFormat="1" ht="21" customHeight="1">
      <c r="B108" s="92" t="s">
        <v>1017</v>
      </c>
      <c r="C108" s="7"/>
      <c r="D10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08" s="7" t="str">
        <f ca="1">IF(Table_Text[[#This Row],[Header]]="Yes","",IF(Table_Text[[#This Row],[Property]]&lt;&gt;"",SUBSTITUTE(Table_Text[[#This Row],[Type]]," ","")&amp;SUBSTITUTE(Table_Text[[#This Row],[Property]]," ",""),""))</f>
        <v>EnquiryPageTopHeading</v>
      </c>
      <c r="G10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108" s="40" t="str">
        <f ca="1">SUBSTITUTE(SUBSTITUTE(SUBSTITUTE(SUBSTITUTE(SUBSTITUTE(SUBSTITUTE(SUBSTITUTE(SUBSTITUTE(
TRIM(CLEAN(Table_Text[[#This Row],[Config]])),
" {","{"),
"{ ","{"),
" }","}"),
"} ","}"),
" [","["),
"[ ","["),
" ]","]"),
"] ","]")</f>
        <v>"topHeading":{"text": "Landlords Insurance"},</v>
      </c>
      <c r="I10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108" s="7" t="str">
        <f ca="1">SUBSTITUTE(SUBSTITUTE(SUBSTITUTE(SUBSTITUTE(SUBSTITUTE(SUBSTITUTE(SUBSTITUTE(SUBSTITUTE(
TRIM(CLEAN(Table_Text[[#This Row],[Quote]])),
" {","{"),
"{ ","{"),
" }","}"),
"} ","}"),
" [","["),
"[ ","["),
" ]","]"),
"] ","]")</f>
        <v>"topHeading": "Landlords Insurance",</v>
      </c>
      <c r="K108" s="7"/>
      <c r="L108" s="31" t="str">
        <f>L19</f>
        <v>Landlords Insurance</v>
      </c>
    </row>
    <row r="109" spans="2:12" s="13" customFormat="1" ht="21" customHeight="1">
      <c r="B109" s="92" t="s">
        <v>1046</v>
      </c>
      <c r="C109" s="7"/>
      <c r="D10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0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enquiryHeading</v>
      </c>
      <c r="F109" s="7" t="str">
        <f ca="1">IF(Table_Text[[#This Row],[Header]]="Yes","",IF(Table_Text[[#This Row],[Property]]&lt;&gt;"",SUBSTITUTE(Table_Text[[#This Row],[Type]]," ","")&amp;SUBSTITUTE(Table_Text[[#This Row],[Property]]," ",""),""))</f>
        <v>EnquiryPageEnquiryHeading</v>
      </c>
      <c r="G10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"enquiryHeading": {
            "text": "Call-back requested"
        },</v>
      </c>
      <c r="H109" s="40" t="str">
        <f ca="1">SUBSTITUTE(SUBSTITUTE(SUBSTITUTE(SUBSTITUTE(SUBSTITUTE(SUBSTITUTE(SUBSTITUTE(SUBSTITUTE(
TRIM(CLEAN(Table_Text[[#This Row],[Config]])),
" {","{"),
"{ ","{"),
" }","}"),
"} ","}"),
" [","["),
"[ ","["),
" ]","]"),
"] ","]")</f>
        <v>"enquiryHeading":{"text": "Call-back requested"},</v>
      </c>
      <c r="I10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"enquiryHeading": "Call-back requested",</v>
      </c>
      <c r="J109" s="7" t="str">
        <f ca="1">SUBSTITUTE(SUBSTITUTE(SUBSTITUTE(SUBSTITUTE(SUBSTITUTE(SUBSTITUTE(SUBSTITUTE(SUBSTITUTE(
TRIM(CLEAN(Table_Text[[#This Row],[Quote]])),
" {","{"),
"{ ","{"),
" }","}"),
"} ","}"),
" [","["),
"[ ","["),
" ]","]"),
"] ","]")</f>
        <v>"enquiryHeading": "Call-back requested",</v>
      </c>
      <c r="K109" s="7"/>
      <c r="L109" s="94" t="s">
        <v>1047</v>
      </c>
    </row>
    <row r="110" spans="2:12" s="13" customFormat="1" ht="21" customHeight="1">
      <c r="B110" s="92" t="s">
        <v>1048</v>
      </c>
      <c r="C110" s="7"/>
      <c r="D11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1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enquiryText</v>
      </c>
      <c r="F110" s="7" t="str">
        <f ca="1">IF(Table_Text[[#This Row],[Header]]="Yes","",IF(Table_Text[[#This Row],[Property]]&lt;&gt;"",SUBSTITUTE(Table_Text[[#This Row],[Type]]," ","")&amp;SUBSTITUTE(Table_Text[[#This Row],[Property]]," ",""),""))</f>
        <v>EnquiryPageEnquiryText</v>
      </c>
      <c r="G11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"enquiryText": {
            "text": "Thank you for registering your interest. Your details have been passed on to one of our qualified insurance specialists, who will contact you shortly and assist you in obtaining the right cover."
        },</v>
      </c>
      <c r="H110" s="40" t="str">
        <f ca="1">SUBSTITUTE(SUBSTITUTE(SUBSTITUTE(SUBSTITUTE(SUBSTITUTE(SUBSTITUTE(SUBSTITUTE(SUBSTITUTE(
TRIM(CLEAN(Table_Text[[#This Row],[Config]])),
" {","{"),
"{ ","{"),
" }","}"),
"} ","}"),
" [","["),
"[ ","["),
" ]","]"),
"] ","]")</f>
        <v>"enquiryText":{"text": "Thank you for registering your interest. Your details have been passed on to one of our qualified insurance specialists, who will contact you shortly and assist you in obtaining the right cover."},</v>
      </c>
      <c r="I11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"enquiryText": "Thank you for registering your interest. Your details have been passed on to one of our qualified insurance specialists, who will contact you shortly and assist you in obtaining the right cover.",</v>
      </c>
      <c r="J110" s="7" t="str">
        <f ca="1">SUBSTITUTE(SUBSTITUTE(SUBSTITUTE(SUBSTITUTE(SUBSTITUTE(SUBSTITUTE(SUBSTITUTE(SUBSTITUTE(
TRIM(CLEAN(Table_Text[[#This Row],[Quote]])),
" {","{"),
"{ ","{"),
" }","}"),
"} ","}"),
" [","["),
"[ ","["),
" ]","]"),
"] ","]")</f>
        <v>"enquiryText": "Thank you for registering your interest. Your details have been passed on to one of our qualified insurance specialists, who will contact you shortly and assist you in obtaining the right cover.",</v>
      </c>
      <c r="K110" s="7"/>
      <c r="L110" s="94" t="s">
        <v>1049</v>
      </c>
    </row>
    <row r="111" spans="2:12" s="13" customFormat="1" ht="21" customHeight="1">
      <c r="B111" s="92" t="s">
        <v>1034</v>
      </c>
      <c r="C111" s="7"/>
      <c r="D11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Enquiry Page</v>
      </c>
      <c r="E11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backButton</v>
      </c>
      <c r="F111" s="7" t="str">
        <f ca="1">IF(Table_Text[[#This Row],[Header]]="Yes","",IF(Table_Text[[#This Row],[Property]]&lt;&gt;"",SUBSTITUTE(Table_Text[[#This Row],[Type]]," ","")&amp;SUBSTITUTE(Table_Text[[#This Row],[Property]]," ",""),""))</f>
        <v>EnquiryPageBackButton</v>
      </c>
      <c r="G11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"backButton": {
            "text": "Return to your quote",
            "icon": "glyphicon glyphicon-arrow-left"
        }
    },</v>
      </c>
      <c r="H111" s="40" t="str">
        <f ca="1">SUBSTITUTE(SUBSTITUTE(SUBSTITUTE(SUBSTITUTE(SUBSTITUTE(SUBSTITUTE(SUBSTITUTE(SUBSTITUTE(
TRIM(CLEAN(Table_Text[[#This Row],[Config]])),
" {","{"),
"{ ","{"),
" }","}"),
"} ","}"),
" [","["),
"[ ","["),
" ]","]"),
"] ","]")</f>
        <v>"backButton":{"text": "Return to your quote", "icon": "glyphicon glyphicon-arrow-left"}},</v>
      </c>
      <c r="I11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"backButton": "Return to your quote"
    },</v>
      </c>
      <c r="J111" s="7" t="str">
        <f ca="1">SUBSTITUTE(SUBSTITUTE(SUBSTITUTE(SUBSTITUTE(SUBSTITUTE(SUBSTITUTE(SUBSTITUTE(SUBSTITUTE(
TRIM(CLEAN(Table_Text[[#This Row],[Quote]])),
" {","{"),
"{ ","{"),
" }","}"),
"} ","}"),
" [","["),
"[ ","["),
" ]","]"),
"] ","]")</f>
        <v>"backButton": "Return to your quote"},</v>
      </c>
      <c r="K111" s="92" t="s">
        <v>1035</v>
      </c>
      <c r="L111" s="94" t="s">
        <v>1050</v>
      </c>
    </row>
    <row r="112" spans="2:12" ht="21" customHeight="1" thickBot="1">
      <c r="B112" s="55" t="s">
        <v>1051</v>
      </c>
      <c r="C112" s="55" t="s">
        <v>71</v>
      </c>
      <c r="D112" s="5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2" s="5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referralPage</v>
      </c>
      <c r="F112" s="55" t="str">
        <f>IF(Table_Text[[#This Row],[Header]]="Yes","",IF(Table_Text[[#This Row],[Property]]&lt;&gt;"",SUBSTITUTE(Table_Text[[#This Row],[Type]]," ","")&amp;SUBSTITUTE(Table_Text[[#This Row],[Property]]," ",""),""))</f>
        <v/>
      </c>
      <c r="G112" s="5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"referralPage": {</v>
      </c>
      <c r="H112" s="55" t="str">
        <f ca="1">SUBSTITUTE(SUBSTITUTE(SUBSTITUTE(SUBSTITUTE(SUBSTITUTE(SUBSTITUTE(SUBSTITUTE(SUBSTITUTE(
TRIM(CLEAN(Table_Text[[#This Row],[Config]])),
" {","{"),
"{ ","{"),
" }","}"),
"} ","}"),
" [","["),
"[ ","["),
" ]","]"),
"] ","]")</f>
        <v>"referralPage":{</v>
      </c>
      <c r="I112" s="5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"referralPage": {</v>
      </c>
      <c r="J112" s="55" t="str">
        <f ca="1">SUBSTITUTE(SUBSTITUTE(SUBSTITUTE(SUBSTITUTE(SUBSTITUTE(SUBSTITUTE(SUBSTITUTE(SUBSTITUTE(
TRIM(CLEAN(Table_Text[[#This Row],[Quote]])),
" {","{"),
"{ ","{"),
" }","}"),
"} ","}"),
" [","["),
"[ ","["),
" ]","]"),
"] ","]")</f>
        <v>"referralPage":{</v>
      </c>
      <c r="K112" s="55"/>
      <c r="L112" s="56"/>
    </row>
    <row r="113" spans="2:12" s="13" customFormat="1" ht="21" hidden="1" customHeight="1">
      <c r="B113" s="7"/>
      <c r="C113" s="7"/>
      <c r="D113"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3"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3" s="7" t="str">
        <f>IF(Table_Text[[#This Row],[Header]]="Yes","",IF(Table_Text[[#This Row],[Property]]&lt;&gt;"",SUBSTITUTE(Table_Text[[#This Row],[Type]]," ","")&amp;SUBSTITUTE(Table_Text[[#This Row],[Property]]," ",""),""))</f>
        <v/>
      </c>
      <c r="G113"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3" s="40" t="str">
        <f ca="1">SUBSTITUTE(SUBSTITUTE(SUBSTITUTE(SUBSTITUTE(SUBSTITUTE(SUBSTITUTE(SUBSTITUTE(SUBSTITUTE(
TRIM(CLEAN(Table_Text[[#This Row],[Config]])),
" {","{"),
"{ ","{"),
" }","}"),
"} ","}"),
" [","["),
"[ ","["),
" ]","]"),
"] ","]")</f>
        <v/>
      </c>
      <c r="I113"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3" s="7" t="str">
        <f ca="1">SUBSTITUTE(SUBSTITUTE(SUBSTITUTE(SUBSTITUTE(SUBSTITUTE(SUBSTITUTE(SUBSTITUTE(SUBSTITUTE(
TRIM(CLEAN(Table_Text[[#This Row],[Quote]])),
" {","{"),
"{ ","{"),
" }","}"),
"} ","}"),
" [","["),
"[ ","["),
" ]","]"),
"] ","]")</f>
        <v/>
      </c>
      <c r="K113" s="7"/>
      <c r="L113" s="16"/>
    </row>
    <row r="114" spans="2:12" s="13" customFormat="1" ht="21" customHeight="1">
      <c r="B114" s="92" t="s">
        <v>1017</v>
      </c>
      <c r="C114" s="7"/>
      <c r="D114"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4"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4" s="7" t="str">
        <f ca="1">IF(Table_Text[[#This Row],[Header]]="Yes","",IF(Table_Text[[#This Row],[Property]]&lt;&gt;"",SUBSTITUTE(Table_Text[[#This Row],[Type]]," ","")&amp;SUBSTITUTE(Table_Text[[#This Row],[Property]]," ",""),""))</f>
        <v>ReferralPageTopHeading</v>
      </c>
      <c r="G114"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114" s="40" t="str">
        <f ca="1">SUBSTITUTE(SUBSTITUTE(SUBSTITUTE(SUBSTITUTE(SUBSTITUTE(SUBSTITUTE(SUBSTITUTE(SUBSTITUTE(
TRIM(CLEAN(Table_Text[[#This Row],[Config]])),
" {","{"),
"{ ","{"),
" }","}"),
"} ","}"),
" [","["),
"[ ","["),
" ]","]"),
"] ","]")</f>
        <v>"topHeading":{"text": "Landlords Insurance"},</v>
      </c>
      <c r="I114"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114" s="7" t="str">
        <f ca="1">SUBSTITUTE(SUBSTITUTE(SUBSTITUTE(SUBSTITUTE(SUBSTITUTE(SUBSTITUTE(SUBSTITUTE(SUBSTITUTE(
TRIM(CLEAN(Table_Text[[#This Row],[Quote]])),
" {","{"),
"{ ","{"),
" }","}"),
"} ","}"),
" [","["),
"[ ","["),
" ]","]"),
"] ","]")</f>
        <v>"topHeading": "Landlords Insurance",</v>
      </c>
      <c r="K114" s="7"/>
      <c r="L114" s="16" t="str">
        <f>L19</f>
        <v>Landlords Insurance</v>
      </c>
    </row>
    <row r="115" spans="2:12" s="13" customFormat="1" ht="21" customHeight="1">
      <c r="B115" s="92" t="s">
        <v>1052</v>
      </c>
      <c r="C115" s="7"/>
      <c r="D115"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5"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referralHeading</v>
      </c>
      <c r="F115" s="7" t="str">
        <f ca="1">IF(Table_Text[[#This Row],[Header]]="Yes","",IF(Table_Text[[#This Row],[Property]]&lt;&gt;"",SUBSTITUTE(Table_Text[[#This Row],[Type]]," ","")&amp;SUBSTITUTE(Table_Text[[#This Row],[Property]]," ",""),""))</f>
        <v>ReferralPageReferralHeading</v>
      </c>
      <c r="G115"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"referralHeading": {
            "text": "Quote Referred"
        },</v>
      </c>
      <c r="H115" s="40" t="str">
        <f ca="1">SUBSTITUTE(SUBSTITUTE(SUBSTITUTE(SUBSTITUTE(SUBSTITUTE(SUBSTITUTE(SUBSTITUTE(SUBSTITUTE(
TRIM(CLEAN(Table_Text[[#This Row],[Config]])),
" {","{"),
"{ ","{"),
" }","}"),
"} ","}"),
" [","["),
"[ ","["),
" ]","]"),
"] ","]")</f>
        <v>"referralHeading":{"text": "Quote Referred"},</v>
      </c>
      <c r="I115"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"referralHeading": "Quote Referred",</v>
      </c>
      <c r="J115" s="7" t="str">
        <f ca="1">SUBSTITUTE(SUBSTITUTE(SUBSTITUTE(SUBSTITUTE(SUBSTITUTE(SUBSTITUTE(SUBSTITUTE(SUBSTITUTE(
TRIM(CLEAN(Table_Text[[#This Row],[Quote]])),
" {","{"),
"{ ","{"),
" }","}"),
"} ","}"),
" [","["),
"[ ","["),
" ]","]"),
"] ","]")</f>
        <v>"referralHeading": "Quote Referred",</v>
      </c>
      <c r="K115" s="7"/>
      <c r="L115" s="16" t="s">
        <v>1053</v>
      </c>
    </row>
    <row r="116" spans="2:12" s="13" customFormat="1" ht="21" customHeight="1">
      <c r="B116" s="92" t="s">
        <v>1054</v>
      </c>
      <c r="C116" s="7"/>
      <c r="D116"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Referral Page</v>
      </c>
      <c r="E116"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referralText</v>
      </c>
      <c r="F116" s="7" t="str">
        <f ca="1">IF(Table_Text[[#This Row],[Header]]="Yes","",IF(Table_Text[[#This Row],[Property]]&lt;&gt;"",SUBSTITUTE(Table_Text[[#This Row],[Type]]," ","")&amp;SUBSTITUTE(Table_Text[[#This Row],[Property]]," ",""),""))</f>
        <v>ReferralPageReferralText</v>
      </c>
      <c r="G116"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"referralText": {
            "text": "However, your details have been passed on to one of our qualified insurance specialists, who will contact you shortly and assist you in obtaining the right cover."
        }
    },</v>
      </c>
      <c r="H116" s="40" t="str">
        <f ca="1">SUBSTITUTE(SUBSTITUTE(SUBSTITUTE(SUBSTITUTE(SUBSTITUTE(SUBSTITUTE(SUBSTITUTE(SUBSTITUTE(
TRIM(CLEAN(Table_Text[[#This Row],[Config]])),
" {","{"),
"{ ","{"),
" }","}"),
"} ","}"),
" [","["),
"[ ","["),
" ]","]"),
"] ","]")</f>
        <v>"referralText":{"text": "However, your details have been passed on to one of our qualified insurance specialists, who will contact you shortly and assist you in obtaining the right cover."}},</v>
      </c>
      <c r="I116"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"referralText": "However, your details have been passed on to one of our qualified insurance specialists, who will contact you shortly and assist you in obtaining the right cover."
    },</v>
      </c>
      <c r="J116" s="7" t="str">
        <f ca="1">SUBSTITUTE(SUBSTITUTE(SUBSTITUTE(SUBSTITUTE(SUBSTITUTE(SUBSTITUTE(SUBSTITUTE(SUBSTITUTE(
TRIM(CLEAN(Table_Text[[#This Row],[Quote]])),
" {","{"),
"{ ","{"),
" }","}"),
"} ","}"),
" [","["),
"[ ","["),
" ]","]"),
"] ","]")</f>
        <v>"referralText": "However, your details have been passed on to one of our qualified insurance specialists, who will contact you shortly and assist you in obtaining the right cover."},</v>
      </c>
      <c r="K116" s="7"/>
      <c r="L116" s="16" t="s">
        <v>1055</v>
      </c>
    </row>
    <row r="117" spans="2:12" ht="21" customHeight="1" thickBot="1">
      <c r="B117" s="55" t="s">
        <v>1056</v>
      </c>
      <c r="C117" s="55" t="s">
        <v>71</v>
      </c>
      <c r="D117" s="55"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
      </c>
      <c r="E117" s="55"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declinePage</v>
      </c>
      <c r="F117" s="55" t="str">
        <f>IF(Table_Text[[#This Row],[Header]]="Yes","",IF(Table_Text[[#This Row],[Property]]&lt;&gt;"",SUBSTITUTE(Table_Text[[#This Row],[Type]]," ","")&amp;SUBSTITUTE(Table_Text[[#This Row],[Property]]," ",""),""))</f>
        <v/>
      </c>
      <c r="G117" s="55"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"declinePage": {</v>
      </c>
      <c r="H117" s="55" t="str">
        <f ca="1">SUBSTITUTE(SUBSTITUTE(SUBSTITUTE(SUBSTITUTE(SUBSTITUTE(SUBSTITUTE(SUBSTITUTE(SUBSTITUTE(
TRIM(CLEAN(Table_Text[[#This Row],[Config]])),
" {","{"),
"{ ","{"),
" }","}"),
"} ","}"),
" [","["),
"[ ","["),
" ]","]"),
"] ","]")</f>
        <v>"declinePage":{</v>
      </c>
      <c r="I117" s="55"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"declinePage": {</v>
      </c>
      <c r="J117" s="55" t="str">
        <f ca="1">SUBSTITUTE(SUBSTITUTE(SUBSTITUTE(SUBSTITUTE(SUBSTITUTE(SUBSTITUTE(SUBSTITUTE(SUBSTITUTE(
TRIM(CLEAN(Table_Text[[#This Row],[Quote]])),
" {","{"),
"{ ","{"),
" }","}"),
"} ","}"),
" [","["),
"[ ","["),
" ]","]"),
"] ","]")</f>
        <v>"declinePage":{</v>
      </c>
      <c r="K117" s="55"/>
      <c r="L117" s="56"/>
    </row>
    <row r="118" spans="2:12" s="13" customFormat="1" ht="21" hidden="1" customHeight="1">
      <c r="B118" s="7"/>
      <c r="C118" s="7"/>
      <c r="D118"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8"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
      </c>
      <c r="F118" s="7" t="str">
        <f>IF(Table_Text[[#This Row],[Header]]="Yes","",IF(Table_Text[[#This Row],[Property]]&lt;&gt;"",SUBSTITUTE(Table_Text[[#This Row],[Type]]," ","")&amp;SUBSTITUTE(Table_Text[[#This Row],[Property]]," ",""),""))</f>
        <v/>
      </c>
      <c r="G118"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c>
      <c r="H118" s="40" t="str">
        <f ca="1">SUBSTITUTE(SUBSTITUTE(SUBSTITUTE(SUBSTITUTE(SUBSTITUTE(SUBSTITUTE(SUBSTITUTE(SUBSTITUTE(
TRIM(CLEAN(Table_Text[[#This Row],[Config]])),
" {","{"),
"{ ","{"),
" }","}"),
"} ","}"),
" [","["),
"[ ","["),
" ]","]"),
"] ","]")</f>
        <v/>
      </c>
      <c r="I118"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c>
      <c r="J118" s="7" t="str">
        <f ca="1">SUBSTITUTE(SUBSTITUTE(SUBSTITUTE(SUBSTITUTE(SUBSTITUTE(SUBSTITUTE(SUBSTITUTE(SUBSTITUTE(
TRIM(CLEAN(Table_Text[[#This Row],[Quote]])),
" {","{"),
"{ ","{"),
" }","}"),
"} ","}"),
" [","["),
"[ ","["),
" ]","]"),
"] ","]")</f>
        <v/>
      </c>
      <c r="K118" s="7"/>
      <c r="L118" s="16"/>
    </row>
    <row r="119" spans="2:12" s="13" customFormat="1" ht="21" customHeight="1">
      <c r="B119" s="92" t="s">
        <v>1017</v>
      </c>
      <c r="C119" s="7"/>
      <c r="D119"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19"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topHeading</v>
      </c>
      <c r="F119" s="7" t="str">
        <f ca="1">IF(Table_Text[[#This Row],[Header]]="Yes","",IF(Table_Text[[#This Row],[Property]]&lt;&gt;"",SUBSTITUTE(Table_Text[[#This Row],[Type]]," ","")&amp;SUBSTITUTE(Table_Text[[#This Row],[Property]]," ",""),""))</f>
        <v>DeclinePageTopHeading</v>
      </c>
      <c r="G119"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"topHeading": {
            "text": "Landlords Insurance"
        },</v>
      </c>
      <c r="H119" s="40" t="str">
        <f ca="1">SUBSTITUTE(SUBSTITUTE(SUBSTITUTE(SUBSTITUTE(SUBSTITUTE(SUBSTITUTE(SUBSTITUTE(SUBSTITUTE(
TRIM(CLEAN(Table_Text[[#This Row],[Config]])),
" {","{"),
"{ ","{"),
" }","}"),
"} ","}"),
" [","["),
"[ ","["),
" ]","]"),
"] ","]")</f>
        <v>"topHeading":{"text": "Landlords Insurance"},</v>
      </c>
      <c r="I119"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"topHeading": "Landlords Insurance",</v>
      </c>
      <c r="J119" s="7" t="str">
        <f ca="1">SUBSTITUTE(SUBSTITUTE(SUBSTITUTE(SUBSTITUTE(SUBSTITUTE(SUBSTITUTE(SUBSTITUTE(SUBSTITUTE(
TRIM(CLEAN(Table_Text[[#This Row],[Quote]])),
" {","{"),
"{ ","{"),
" }","}"),
"} ","}"),
" [","["),
"[ ","["),
" ]","]"),
"] ","]")</f>
        <v>"topHeading": "Landlords Insurance",</v>
      </c>
      <c r="K119" s="7"/>
      <c r="L119" s="16" t="str">
        <f>L19</f>
        <v>Landlords Insurance</v>
      </c>
    </row>
    <row r="120" spans="2:12" s="13" customFormat="1" ht="21" customHeight="1">
      <c r="B120" s="92" t="s">
        <v>1057</v>
      </c>
      <c r="C120" s="7"/>
      <c r="D120"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0"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declineHeading</v>
      </c>
      <c r="F120" s="7" t="str">
        <f ca="1">IF(Table_Text[[#This Row],[Header]]="Yes","",IF(Table_Text[[#This Row],[Property]]&lt;&gt;"",SUBSTITUTE(Table_Text[[#This Row],[Type]]," ","")&amp;SUBSTITUTE(Table_Text[[#This Row],[Property]]," ",""),""))</f>
        <v>DeclinePageDeclineHeading</v>
      </c>
      <c r="G120"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"declineHeading": {
            "text": "Quote declined"
        },</v>
      </c>
      <c r="H120" s="40" t="str">
        <f ca="1">SUBSTITUTE(SUBSTITUTE(SUBSTITUTE(SUBSTITUTE(SUBSTITUTE(SUBSTITUTE(SUBSTITUTE(SUBSTITUTE(
TRIM(CLEAN(Table_Text[[#This Row],[Config]])),
" {","{"),
"{ ","{"),
" }","}"),
"} ","}"),
" [","["),
"[ ","["),
" ]","]"),
"] ","]")</f>
        <v>"declineHeading":{"text": "Quote declined"},</v>
      </c>
      <c r="I120"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"declineHeading": "Quote declined",</v>
      </c>
      <c r="J120" s="7" t="str">
        <f ca="1">SUBSTITUTE(SUBSTITUTE(SUBSTITUTE(SUBSTITUTE(SUBSTITUTE(SUBSTITUTE(SUBSTITUTE(SUBSTITUTE(
TRIM(CLEAN(Table_Text[[#This Row],[Quote]])),
" {","{"),
"{ ","{"),
" }","}"),
"} ","}"),
" [","["),
"[ ","["),
" ]","]"),
"] ","]")</f>
        <v>"declineHeading": "Quote declined",</v>
      </c>
      <c r="K120" s="7"/>
      <c r="L120" s="94" t="s">
        <v>1058</v>
      </c>
    </row>
    <row r="121" spans="2:12" s="13" customFormat="1" ht="21" customHeight="1">
      <c r="B121" s="92" t="s">
        <v>1059</v>
      </c>
      <c r="C121" s="7"/>
      <c r="D121"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1"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declineText</v>
      </c>
      <c r="F121" s="7" t="str">
        <f ca="1">IF(Table_Text[[#This Row],[Header]]="Yes","",IF(Table_Text[[#This Row],[Property]]&lt;&gt;"",SUBSTITUTE(Table_Text[[#This Row],[Type]]," ","")&amp;SUBSTITUTE(Table_Text[[#This Row],[Property]]," ",""),""))</f>
        <v>DeclinePageDeclineText</v>
      </c>
      <c r="G121"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"declineText": {
            "text": "However, one of our qualified insurance specialists may be able to recommend a different type of insurance product to provide the cover you need. If this would be of interest, please feel free to contact us today."
        },</v>
      </c>
      <c r="H121" s="40" t="str">
        <f ca="1">SUBSTITUTE(SUBSTITUTE(SUBSTITUTE(SUBSTITUTE(SUBSTITUTE(SUBSTITUTE(SUBSTITUTE(SUBSTITUTE(
TRIM(CLEAN(Table_Text[[#This Row],[Config]])),
" {","{"),
"{ ","{"),
" }","}"),
"} ","}"),
" [","["),
"[ ","["),
" ]","]"),
"] ","]")</f>
        <v>"declineText":{"text": "However, one of our qualified insurance specialists may be able to recommend a different type of insurance product to provide the cover you need. If this would be of interest, please feel free to contact us today."},</v>
      </c>
      <c r="I121"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"declineText": "However, one of our qualified insurance specialists may be able to recommend a different type of insurance product to provide the cover you need. If this would be of interest, please feel free to contact us today.",</v>
      </c>
      <c r="J121" s="7" t="str">
        <f ca="1">SUBSTITUTE(SUBSTITUTE(SUBSTITUTE(SUBSTITUTE(SUBSTITUTE(SUBSTITUTE(SUBSTITUTE(SUBSTITUTE(
TRIM(CLEAN(Table_Text[[#This Row],[Quote]])),
" {","{"),
"{ ","{"),
" }","}"),
"} ","}"),
" [","["),
"[ ","["),
" ]","]"),
"] ","]")</f>
        <v>"declineText": "However, one of our qualified insurance specialists may be able to recommend a different type of insurance product to provide the cover you need. If this would be of interest, please feel free to contact us today.",</v>
      </c>
      <c r="K121" s="7"/>
      <c r="L121" s="94" t="s">
        <v>1060</v>
      </c>
    </row>
    <row r="122" spans="2:12" s="13" customFormat="1" ht="21" customHeight="1">
      <c r="B122" s="92" t="s">
        <v>1027</v>
      </c>
      <c r="C122" s="7"/>
      <c r="D122" s="7" t="str">
        <f ca="1">IF(Table_Text[[#This Row],[Header]]="Yes","",IF(INDIRECT(SUBSTITUTE(ADDRESS(1,COLUMN(),4),"1","")&amp;ROW()-1)="",IF(RIGHT(INDIRECT(SUBSTITUTE(ADDRESS(1,COLUMN(Table_Text[[#This Row],[Property]]),4),"1","")&amp;ROW()-1),1)="s",LEFT(INDIRECT(SUBSTITUTE(ADDRESS(1,COLUMN(Table_Text[[#This Row],[Property]]),4),"1","")&amp;ROW()-1),LEN(INDIRECT(SUBSTITUTE(ADDRESS(1,COLUMN(Table_Text[[#This Row],[Property]]),4),"1","")&amp;ROW()-1))-1),INDIRECT(SUBSTITUTE(ADDRESS(1,COLUMN(Table_Text[[#This Row],[Property]]),4),"1","")&amp;ROW()-1)),INDIRECT(SUBSTITUTE(ADDRESS(1,COLUMN(),4),"1","")&amp;ROW()-1)))</f>
        <v>Decline Page</v>
      </c>
      <c r="E122" s="7" t="str">
        <f>IF(Table_Text[[#This Row],[Property]]&lt;&gt;"",SUBSTITUTE(IF(EXACT(UPPER(Table_Text[[#This Row],[Property]]),Table_Text[[#This Row],[Property]]),Table_Text[[#This Row],[Property]],IF(EXACT(UPPER(RIGHT(LEFT(Table_Text[[#This Row],[Property]],2),1)),RIGHT(LEFT(Table_Text[[#This Row],[Property]],2),1)),Table_Text[[#This Row],[Property]],LOWER(LEFT(Table_Text[[#This Row],[Property]],1))&amp;RIGHT(Table_Text[[#This Row],[Property]],LEN(Table_Text[[#This Row],[Property]])-1)))," ",""),"")</f>
        <v>enquiryButton</v>
      </c>
      <c r="F122" s="7" t="str">
        <f ca="1">IF(Table_Text[[#This Row],[Header]]="Yes","",IF(Table_Text[[#This Row],[Property]]&lt;&gt;"",SUBSTITUTE(Table_Text[[#This Row],[Type]]," ","")&amp;SUBSTITUTE(Table_Text[[#This Row],[Property]]," ",""),""))</f>
        <v>DeclinePageEnquiryButton</v>
      </c>
      <c r="G122" s="7" t="str">
        <f ca="1">IF(Table_Text[[#This Row],[Header]]="Yes",
"    """ &amp;  Table_Text[[#This Row],[Key]] &amp; """: {",
IF(AND(Table_Text[[#This Row],[Property]]&lt;&gt;"",OR(Table_Text[[#This Row],[Text]]&lt;&gt;"",Table_Text[[#This Row],[Icon]]&lt;&gt;"")),"        """ &amp;  Table_Text[[#This Row],[Key]]  &amp; """: {" &amp;CHAR(10)&amp;
IF(Table_Text[[#This Row],[Text]]&lt;&gt;"","            ""text"": """&amp; Table_Text[[#This Row],[Text]] &amp;""""&amp;IF(Table_Text[[#This Row],[Icon]]&lt;&gt;"",",","")&amp; CHAR(10),"")&amp;
IF(Table_Text[[#This Row],[Icon]]&lt;&gt;"","            ""icon"": """&amp; IF(ISNUMBER(FIND("glyphicon-",Table_Text[[#This Row],[Icon]])),"glyphicon "&amp;Table_Text[[#This Row],[Icon]],IF(ISNUMBER(FIND("fa-",Table_Text[[#This Row],[Icon]])),"fa "&amp;Table_Text[[#This Row],[Icon]],Table_Text[[#This Row],[Icon]]))&amp;""""&amp;CHAR(10),"")&amp;
"        }"&amp;
IF(INDIRECT(SUBSTITUTE(ADDRESS(1,COLUMN(Table_Text[[#This Row],[Type]]),4),"1","")&amp;ROW()+1)="", CHAR(10) &amp; "    }" &amp; IF(INDIRECT(SUBSTITUTE(ADDRESS(1,COLUMN(Table_Text[[#This Row],[Property]]),4),"1","")&amp;ROW()+1)="","}",","),","),"")
)</f>
        <v xml:space="preserve">        "enquiryButton": {
            "text": "Request a call-back",
            "icon": "glyphicon glyphicon-earphone"
        }
    }}</v>
      </c>
      <c r="H122" s="40" t="str">
        <f ca="1">SUBSTITUTE(SUBSTITUTE(SUBSTITUTE(SUBSTITUTE(SUBSTITUTE(SUBSTITUTE(SUBSTITUTE(SUBSTITUTE(
TRIM(CLEAN(Table_Text[[#This Row],[Config]])),
" {","{"),
"{ ","{"),
" }","}"),
"} ","}"),
" [","["),
"[ ","["),
" ]","]"),
"] ","]")</f>
        <v>"enquiryButton":{"text": "Request a call-back", "icon": "glyphicon glyphicon-earphone"}}}</v>
      </c>
      <c r="I122" s="7" t="str">
        <f ca="1">IF(Table_Text[[#This Row],[Header]]="Yes",
"    """ &amp;  Table_Text[[#This Row],[Key]] &amp; """: {",
IF(AND(Table_Text[[#This Row],[Property]]&lt;&gt;"",Table_Text[[#This Row],[Text]]&lt;&gt;""),"        """ &amp;  Table_Text[[#This Row],[Key]]  &amp; """: """ &amp; Table_Text[[#This Row],[Text]] &amp;""""&amp; IF(INDIRECT(SUBSTITUTE(ADDRESS(1,COLUMN(Table_Text[[#This Row],[Type]]),4),"1","")&amp;ROW()+1)="", CHAR(10) &amp; "    }" &amp; IF(INDIRECT(SUBSTITUTE(ADDRESS(1,COLUMN(Table_Text[[#This Row],[Property]]),4),"1","")&amp;ROW()+1)="","}",","),","),"")
)</f>
        <v xml:space="preserve">        "enquiryButton": "Request a call-back"
    }}</v>
      </c>
      <c r="J122" s="7" t="str">
        <f ca="1">SUBSTITUTE(SUBSTITUTE(SUBSTITUTE(SUBSTITUTE(SUBSTITUTE(SUBSTITUTE(SUBSTITUTE(SUBSTITUTE(
TRIM(CLEAN(Table_Text[[#This Row],[Quote]])),
" {","{"),
"{ ","{"),
" }","}"),
"} ","}"),
" [","["),
"[ ","["),
" ]","]"),
"] ","]")</f>
        <v>"enquiryButton": "Request a call-back"}}</v>
      </c>
      <c r="K122" s="92" t="s">
        <v>1029</v>
      </c>
      <c r="L122" s="94" t="s">
        <v>1030</v>
      </c>
    </row>
  </sheetData>
  <sheetProtection insertRows="0" deleteRows="0"/>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B2:N77"/>
  <sheetViews>
    <sheetView topLeftCell="A38" workbookViewId="0" xr3:uid="{C67EF94B-0B3B-5838-830C-E3A509766221}">
      <selection activeCell="F47" sqref="F47"/>
    </sheetView>
  </sheetViews>
  <sheetFormatPr defaultColWidth="9.125" defaultRowHeight="21" customHeight="1"/>
  <cols>
    <col min="1" max="1" width="9.125" style="2"/>
    <col min="2" max="2" width="42.625" style="14" customWidth="1"/>
    <col min="3" max="3" width="27" style="23" customWidth="1"/>
    <col min="4" max="11" width="19.75" style="2" customWidth="1"/>
    <col min="12" max="13" width="9.125" style="2"/>
    <col min="14" max="14" width="20.875" style="2" customWidth="1"/>
    <col min="15" max="16384" width="9.125" style="2"/>
  </cols>
  <sheetData>
    <row r="2" spans="2:14" ht="47.25" thickBot="1">
      <c r="B2" s="15" t="s">
        <v>1061</v>
      </c>
      <c r="C2" s="22"/>
      <c r="D2" s="12"/>
      <c r="E2" s="12"/>
      <c r="F2" s="12"/>
      <c r="G2" s="12"/>
      <c r="H2" s="12"/>
      <c r="I2" s="12"/>
      <c r="J2" s="12"/>
      <c r="K2" s="12"/>
    </row>
    <row r="4" spans="2:14" ht="15">
      <c r="B4" t="s">
        <v>6</v>
      </c>
    </row>
    <row r="5" spans="2:14" ht="29.25" thickBot="1">
      <c r="B5" s="3" t="s">
        <v>1062</v>
      </c>
    </row>
    <row r="6" spans="2:14" ht="21" hidden="1" customHeight="1">
      <c r="B6"/>
    </row>
    <row r="7" spans="2:14" ht="21" customHeight="1">
      <c r="B7" t="s">
        <v>47</v>
      </c>
    </row>
    <row r="8" spans="2:14" ht="21" customHeight="1">
      <c r="B8" t="s">
        <v>83</v>
      </c>
    </row>
    <row r="9" spans="2:14" ht="21" customHeight="1">
      <c r="B9" t="s">
        <v>153</v>
      </c>
    </row>
    <row r="10" spans="2:14" ht="21" customHeight="1">
      <c r="B10" t="s">
        <v>1063</v>
      </c>
    </row>
    <row r="11" spans="2:14" s="14" customFormat="1" ht="21" customHeight="1">
      <c r="B11" t="s">
        <v>199</v>
      </c>
      <c r="C11" s="23"/>
      <c r="D11" s="2"/>
      <c r="E11" s="2"/>
      <c r="F11" s="2"/>
      <c r="G11" s="2"/>
      <c r="H11" s="2"/>
      <c r="I11" s="2"/>
      <c r="J11" s="2"/>
      <c r="K11" s="2"/>
      <c r="L11" s="2"/>
      <c r="M11" s="2"/>
      <c r="N11" s="2"/>
    </row>
    <row r="12" spans="2:14" s="14" customFormat="1" ht="21" customHeight="1">
      <c r="B12" t="s">
        <v>760</v>
      </c>
      <c r="C12" s="23"/>
      <c r="D12" s="2"/>
      <c r="E12" s="2"/>
      <c r="F12" s="2"/>
      <c r="G12" s="2"/>
      <c r="H12" s="2"/>
      <c r="I12" s="2"/>
      <c r="J12" s="2"/>
      <c r="K12" s="2"/>
      <c r="L12" s="2"/>
      <c r="M12" s="2"/>
      <c r="N12" s="2"/>
    </row>
    <row r="13" spans="2:14" s="14" customFormat="1" ht="21" customHeight="1">
      <c r="B13" t="s">
        <v>171</v>
      </c>
      <c r="C13" s="23"/>
      <c r="D13" s="2"/>
      <c r="E13" s="2"/>
      <c r="F13" s="2"/>
      <c r="G13" s="2"/>
      <c r="H13" s="2"/>
      <c r="I13" s="2"/>
      <c r="J13" s="2"/>
      <c r="K13" s="2"/>
      <c r="L13" s="2"/>
      <c r="M13" s="2"/>
      <c r="N13" s="2"/>
    </row>
    <row r="14" spans="2:14" s="14" customFormat="1" ht="21" customHeight="1">
      <c r="B14" t="s">
        <v>120</v>
      </c>
      <c r="C14" s="23"/>
      <c r="D14" s="2"/>
      <c r="E14" s="2"/>
      <c r="F14" s="2"/>
      <c r="G14" s="2"/>
      <c r="H14" s="2"/>
      <c r="I14" s="2"/>
      <c r="J14" s="2"/>
      <c r="K14" s="2"/>
      <c r="L14" s="2"/>
      <c r="M14" s="2"/>
      <c r="N14" s="2"/>
    </row>
    <row r="15" spans="2:14" s="14" customFormat="1" ht="21" customHeight="1">
      <c r="B15" t="s">
        <v>123</v>
      </c>
      <c r="C15" s="23"/>
      <c r="D15" s="2"/>
      <c r="E15" s="2"/>
      <c r="F15" s="2"/>
      <c r="G15" s="2"/>
      <c r="H15" s="2"/>
      <c r="I15" s="2"/>
      <c r="J15" s="2"/>
      <c r="K15" s="2"/>
      <c r="L15" s="2"/>
      <c r="M15" s="2"/>
      <c r="N15" s="2"/>
    </row>
    <row r="16" spans="2:14" s="14" customFormat="1" ht="21" customHeight="1">
      <c r="B16" t="s">
        <v>96</v>
      </c>
      <c r="C16" s="23"/>
      <c r="D16" s="2"/>
      <c r="E16" s="2"/>
      <c r="F16" s="2"/>
      <c r="G16" s="2"/>
      <c r="H16" s="2"/>
      <c r="I16" s="2"/>
      <c r="J16" s="2"/>
      <c r="K16" s="2"/>
      <c r="L16" s="2"/>
      <c r="M16" s="2"/>
      <c r="N16" s="2"/>
    </row>
    <row r="17" spans="2:14" s="14" customFormat="1" ht="21" customHeight="1">
      <c r="B17" t="s">
        <v>1064</v>
      </c>
      <c r="C17" s="23"/>
      <c r="D17" s="2"/>
      <c r="E17" s="2"/>
      <c r="F17" s="2"/>
      <c r="G17" s="2"/>
      <c r="H17" s="2"/>
      <c r="I17" s="2"/>
      <c r="J17" s="2"/>
      <c r="K17" s="2"/>
      <c r="L17" s="2"/>
      <c r="M17" s="2"/>
      <c r="N17" s="2"/>
    </row>
    <row r="18" spans="2:14" s="14" customFormat="1" ht="21" customHeight="1">
      <c r="B18" t="s">
        <v>926</v>
      </c>
      <c r="C18" s="23"/>
      <c r="D18" s="2"/>
      <c r="E18" s="2"/>
      <c r="F18" s="2"/>
      <c r="G18" s="2"/>
      <c r="H18" s="2"/>
      <c r="I18" s="2"/>
      <c r="J18" s="2"/>
      <c r="K18" s="2"/>
      <c r="L18" s="2"/>
      <c r="M18" s="2"/>
      <c r="N18" s="2"/>
    </row>
    <row r="19" spans="2:14" s="14" customFormat="1" ht="21" customHeight="1">
      <c r="B19" t="s">
        <v>1065</v>
      </c>
      <c r="C19" s="23"/>
      <c r="D19" s="2"/>
      <c r="E19" s="2"/>
      <c r="F19" s="2"/>
      <c r="G19" s="2"/>
      <c r="H19" s="2"/>
      <c r="I19" s="2"/>
      <c r="J19" s="2"/>
      <c r="K19" s="2"/>
      <c r="L19" s="2"/>
      <c r="M19" s="2"/>
      <c r="N19" s="2"/>
    </row>
    <row r="20" spans="2:14" s="14" customFormat="1" ht="21" customHeight="1">
      <c r="B20" t="s">
        <v>77</v>
      </c>
      <c r="C20" s="23"/>
      <c r="D20" s="2"/>
      <c r="E20" s="2"/>
      <c r="F20" s="2"/>
      <c r="G20" s="2"/>
      <c r="H20" s="2"/>
      <c r="I20" s="2"/>
      <c r="J20" s="2"/>
      <c r="K20" s="2"/>
      <c r="L20" s="2"/>
      <c r="M20" s="2"/>
      <c r="N20" s="2"/>
    </row>
    <row r="21" spans="2:14" s="14" customFormat="1" ht="29.25" thickBot="1">
      <c r="B21" s="3" t="s">
        <v>1066</v>
      </c>
      <c r="C21" s="23"/>
      <c r="D21" s="2"/>
      <c r="E21" s="2"/>
      <c r="F21" s="2"/>
      <c r="G21" s="2"/>
      <c r="H21" s="2"/>
      <c r="I21" s="2"/>
      <c r="J21" s="2"/>
      <c r="K21" s="2"/>
      <c r="L21" s="2"/>
      <c r="M21" s="2"/>
      <c r="N21" s="2"/>
    </row>
    <row r="22" spans="2:14" ht="21" hidden="1" customHeight="1">
      <c r="B22"/>
    </row>
    <row r="23" spans="2:14" ht="21" customHeight="1">
      <c r="B23" t="s">
        <v>47</v>
      </c>
    </row>
    <row r="24" spans="2:14" ht="21" customHeight="1">
      <c r="B24" t="s">
        <v>83</v>
      </c>
    </row>
    <row r="25" spans="2:14" ht="21" customHeight="1">
      <c r="B25" t="s">
        <v>153</v>
      </c>
    </row>
    <row r="26" spans="2:14" ht="21" customHeight="1">
      <c r="B26" t="s">
        <v>1063</v>
      </c>
    </row>
    <row r="27" spans="2:14" ht="21" customHeight="1">
      <c r="B27" t="s">
        <v>199</v>
      </c>
    </row>
    <row r="28" spans="2:14" ht="21" customHeight="1">
      <c r="B28" t="s">
        <v>171</v>
      </c>
    </row>
    <row r="29" spans="2:14" s="14" customFormat="1" ht="21" customHeight="1">
      <c r="B29" t="s">
        <v>120</v>
      </c>
      <c r="C29" s="23"/>
      <c r="D29" s="2"/>
      <c r="E29" s="2"/>
      <c r="F29" s="2"/>
      <c r="G29" s="2"/>
      <c r="H29" s="2"/>
      <c r="I29" s="2"/>
      <c r="J29" s="2"/>
      <c r="K29" s="2"/>
      <c r="L29" s="2"/>
      <c r="M29" s="2"/>
      <c r="N29" s="2"/>
    </row>
    <row r="30" spans="2:14" s="14" customFormat="1" ht="21" customHeight="1">
      <c r="B30" t="s">
        <v>123</v>
      </c>
      <c r="C30" s="23"/>
      <c r="D30" s="2"/>
      <c r="E30" s="2"/>
      <c r="F30" s="2"/>
      <c r="G30" s="2"/>
      <c r="H30" s="2"/>
      <c r="I30" s="2"/>
      <c r="J30" s="2"/>
      <c r="K30" s="2"/>
      <c r="L30" s="2"/>
      <c r="M30" s="2"/>
      <c r="N30" s="2"/>
    </row>
    <row r="31" spans="2:14" s="14" customFormat="1" ht="21" customHeight="1">
      <c r="B31" t="s">
        <v>96</v>
      </c>
      <c r="C31" s="23"/>
      <c r="D31" s="2"/>
      <c r="E31" s="2"/>
      <c r="F31" s="2"/>
      <c r="G31" s="2"/>
      <c r="H31" s="2"/>
      <c r="I31" s="2"/>
      <c r="J31" s="2"/>
      <c r="K31" s="2"/>
      <c r="L31" s="2"/>
      <c r="M31" s="2"/>
      <c r="N31" s="2"/>
    </row>
    <row r="32" spans="2:14" s="14" customFormat="1" ht="21" customHeight="1">
      <c r="B32" t="s">
        <v>1064</v>
      </c>
      <c r="C32" s="23"/>
      <c r="D32" s="2"/>
      <c r="E32" s="2"/>
      <c r="F32" s="2"/>
      <c r="G32" s="2"/>
      <c r="H32" s="2"/>
      <c r="I32" s="2"/>
      <c r="J32" s="2"/>
      <c r="K32" s="2"/>
      <c r="L32" s="2"/>
      <c r="M32" s="2"/>
      <c r="N32" s="2"/>
    </row>
    <row r="33" spans="2:14" s="14" customFormat="1" ht="21" customHeight="1">
      <c r="B33" t="s">
        <v>926</v>
      </c>
      <c r="C33" s="23"/>
      <c r="D33" s="2"/>
      <c r="E33" s="2"/>
      <c r="F33" s="2"/>
      <c r="G33" s="2"/>
      <c r="H33" s="2"/>
      <c r="I33" s="2"/>
      <c r="J33" s="2"/>
      <c r="K33" s="2"/>
      <c r="L33" s="2"/>
      <c r="M33" s="2"/>
      <c r="N33" s="2"/>
    </row>
    <row r="34" spans="2:14" s="14" customFormat="1" ht="21" customHeight="1">
      <c r="B34" t="s">
        <v>1065</v>
      </c>
      <c r="C34" s="23"/>
      <c r="D34" s="2"/>
      <c r="E34" s="2"/>
      <c r="F34" s="2"/>
      <c r="G34" s="2"/>
      <c r="H34" s="2"/>
      <c r="I34" s="2"/>
      <c r="J34" s="2"/>
      <c r="K34" s="2"/>
      <c r="L34" s="2"/>
      <c r="M34" s="2"/>
      <c r="N34" s="2"/>
    </row>
    <row r="35" spans="2:14" s="14" customFormat="1" ht="21" customHeight="1">
      <c r="B35" t="s">
        <v>77</v>
      </c>
      <c r="C35" s="23"/>
      <c r="D35" s="2"/>
      <c r="E35" s="2"/>
      <c r="F35" s="2"/>
      <c r="G35" s="2"/>
      <c r="H35" s="2"/>
      <c r="I35" s="2"/>
      <c r="J35" s="2"/>
      <c r="K35" s="2"/>
      <c r="L35" s="2"/>
      <c r="M35" s="2"/>
      <c r="N35" s="2"/>
    </row>
    <row r="36" spans="2:14" s="14" customFormat="1" ht="29.25" thickBot="1">
      <c r="B36" s="3" t="s">
        <v>1067</v>
      </c>
      <c r="C36" s="23"/>
      <c r="D36" s="2"/>
      <c r="E36" s="2"/>
      <c r="F36" s="2"/>
      <c r="G36" s="2"/>
      <c r="H36" s="2"/>
      <c r="I36" s="2"/>
      <c r="J36" s="2"/>
      <c r="K36" s="2"/>
      <c r="L36" s="2"/>
      <c r="M36" s="2"/>
      <c r="N36" s="2"/>
    </row>
    <row r="37" spans="2:14" s="14" customFormat="1" ht="21" hidden="1" customHeight="1">
      <c r="B37"/>
      <c r="C37" s="23"/>
      <c r="D37" s="2"/>
      <c r="E37" s="2"/>
      <c r="F37" s="2"/>
      <c r="G37" s="2"/>
      <c r="H37" s="2"/>
      <c r="I37" s="2"/>
      <c r="J37" s="2"/>
      <c r="K37" s="2"/>
      <c r="L37" s="2"/>
      <c r="M37" s="2"/>
      <c r="N37" s="2"/>
    </row>
    <row r="38" spans="2:14" s="14" customFormat="1" ht="21" customHeight="1">
      <c r="B38" t="s">
        <v>90</v>
      </c>
      <c r="C38" s="23"/>
      <c r="D38" s="2"/>
      <c r="E38" s="2"/>
      <c r="F38" s="2"/>
      <c r="G38" s="2"/>
      <c r="H38" s="2"/>
      <c r="I38" s="2"/>
      <c r="J38" s="2"/>
      <c r="K38" s="2"/>
      <c r="L38" s="2"/>
      <c r="M38" s="2"/>
      <c r="N38" s="2"/>
    </row>
    <row r="39" spans="2:14" ht="21" customHeight="1">
      <c r="B39" t="s">
        <v>73</v>
      </c>
    </row>
    <row r="40" spans="2:14" s="14" customFormat="1" ht="21" customHeight="1">
      <c r="B40" t="s">
        <v>47</v>
      </c>
      <c r="C40" s="23"/>
      <c r="D40" s="2"/>
      <c r="E40" s="2"/>
      <c r="F40" s="2"/>
      <c r="G40" s="2"/>
      <c r="H40" s="2"/>
      <c r="I40" s="2"/>
      <c r="J40" s="2"/>
      <c r="K40" s="2"/>
      <c r="L40" s="2"/>
      <c r="M40" s="2"/>
      <c r="N40" s="2"/>
    </row>
    <row r="41" spans="2:14" ht="21" customHeight="1">
      <c r="B41" t="s">
        <v>222</v>
      </c>
    </row>
    <row r="42" spans="2:14" s="14" customFormat="1" ht="21" customHeight="1">
      <c r="B42" t="s">
        <v>199</v>
      </c>
      <c r="C42" s="23"/>
      <c r="D42" s="2"/>
      <c r="E42" s="2"/>
      <c r="F42" s="2"/>
      <c r="G42" s="2"/>
      <c r="H42" s="2"/>
      <c r="I42" s="2"/>
      <c r="J42" s="2"/>
      <c r="K42" s="2"/>
      <c r="L42" s="2"/>
      <c r="M42" s="2"/>
      <c r="N42" s="2"/>
    </row>
    <row r="43" spans="2:14" s="14" customFormat="1" ht="21" customHeight="1">
      <c r="B43" t="s">
        <v>83</v>
      </c>
      <c r="C43" s="23"/>
      <c r="D43" s="2"/>
      <c r="E43" s="2"/>
      <c r="F43" s="2"/>
      <c r="G43" s="2"/>
      <c r="H43" s="2"/>
      <c r="I43" s="2"/>
      <c r="J43" s="2"/>
      <c r="K43" s="2"/>
      <c r="L43" s="2"/>
      <c r="M43" s="2"/>
      <c r="N43" s="2"/>
    </row>
    <row r="44" spans="2:14" s="14" customFormat="1" ht="21" customHeight="1">
      <c r="B44" t="s">
        <v>159</v>
      </c>
      <c r="C44" s="23"/>
      <c r="D44" s="2"/>
      <c r="E44" s="2"/>
      <c r="F44" s="2"/>
      <c r="G44" s="2"/>
      <c r="H44" s="2"/>
      <c r="I44" s="2"/>
      <c r="J44" s="2"/>
      <c r="K44" s="2"/>
      <c r="L44" s="2"/>
      <c r="M44" s="2"/>
      <c r="N44" s="2"/>
    </row>
    <row r="45" spans="2:14" s="14" customFormat="1" ht="21" customHeight="1">
      <c r="B45" t="s">
        <v>172</v>
      </c>
      <c r="C45" s="23"/>
      <c r="D45" s="2"/>
      <c r="E45" s="2"/>
      <c r="F45" s="2"/>
      <c r="G45" s="2"/>
      <c r="H45" s="2"/>
      <c r="I45" s="2"/>
      <c r="J45" s="2"/>
      <c r="K45" s="2"/>
      <c r="L45" s="2"/>
      <c r="M45" s="2"/>
      <c r="N45" s="2"/>
    </row>
    <row r="46" spans="2:14" s="14" customFormat="1" ht="21" customHeight="1">
      <c r="B46" t="s">
        <v>1068</v>
      </c>
      <c r="C46" s="23"/>
      <c r="D46" s="2"/>
      <c r="E46" s="2"/>
      <c r="F46" s="2"/>
      <c r="G46" s="2"/>
      <c r="H46" s="2"/>
      <c r="I46" s="2"/>
      <c r="J46" s="2"/>
      <c r="K46" s="2"/>
      <c r="L46" s="2"/>
      <c r="M46" s="2"/>
      <c r="N46" s="2"/>
    </row>
    <row r="47" spans="2:14" s="14" customFormat="1" ht="21" customHeight="1">
      <c r="B47" t="s">
        <v>1069</v>
      </c>
      <c r="C47" s="23"/>
      <c r="D47" s="2"/>
      <c r="E47" s="2"/>
      <c r="F47" s="2"/>
      <c r="G47" s="2"/>
      <c r="H47" s="2"/>
      <c r="I47" s="2"/>
      <c r="J47" s="2"/>
      <c r="K47" s="2"/>
      <c r="L47" s="2"/>
      <c r="M47" s="2"/>
      <c r="N47" s="2"/>
    </row>
    <row r="48" spans="2:14" s="14" customFormat="1" ht="21" customHeight="1">
      <c r="B48" t="s">
        <v>1070</v>
      </c>
      <c r="C48" s="23"/>
      <c r="D48" s="2"/>
      <c r="E48" s="2"/>
      <c r="F48" s="2"/>
      <c r="G48" s="2"/>
      <c r="H48" s="2"/>
      <c r="I48" s="2"/>
      <c r="J48" s="2"/>
      <c r="K48" s="2"/>
      <c r="L48" s="2"/>
      <c r="M48" s="2"/>
      <c r="N48" s="2"/>
    </row>
    <row r="49" spans="2:14" s="14" customFormat="1" ht="21" customHeight="1">
      <c r="B49" t="s">
        <v>1071</v>
      </c>
      <c r="C49" s="23"/>
      <c r="D49" s="2"/>
      <c r="E49" s="2"/>
      <c r="F49" s="2"/>
      <c r="G49" s="2"/>
      <c r="H49" s="2"/>
      <c r="I49" s="2"/>
      <c r="J49" s="2"/>
      <c r="K49" s="2"/>
      <c r="L49" s="2"/>
      <c r="M49" s="2"/>
      <c r="N49" s="2"/>
    </row>
    <row r="50" spans="2:14" s="14" customFormat="1" ht="21" customHeight="1">
      <c r="B50" t="s">
        <v>110</v>
      </c>
      <c r="C50" s="23"/>
      <c r="D50" s="2"/>
      <c r="E50" s="2"/>
      <c r="F50" s="2"/>
      <c r="G50" s="2"/>
      <c r="H50" s="2"/>
      <c r="I50" s="2"/>
      <c r="J50" s="2"/>
      <c r="K50" s="2"/>
      <c r="L50" s="2"/>
      <c r="M50" s="2"/>
      <c r="N50" s="2"/>
    </row>
    <row r="51" spans="2:14" s="14" customFormat="1" ht="21" customHeight="1">
      <c r="B51" t="s">
        <v>77</v>
      </c>
      <c r="C51" s="23"/>
      <c r="D51" s="2"/>
      <c r="E51" s="2"/>
      <c r="F51" s="2"/>
      <c r="G51" s="2"/>
      <c r="H51" s="2"/>
      <c r="I51" s="2"/>
      <c r="J51" s="2"/>
      <c r="K51" s="2"/>
      <c r="L51" s="2"/>
      <c r="M51" s="2"/>
      <c r="N51" s="2"/>
    </row>
    <row r="52" spans="2:14" s="14" customFormat="1" ht="29.25" thickBot="1">
      <c r="B52" s="3" t="s">
        <v>1072</v>
      </c>
      <c r="C52" s="23"/>
      <c r="D52" s="2"/>
      <c r="E52" s="2"/>
      <c r="F52" s="2"/>
      <c r="G52" s="2"/>
      <c r="H52" s="2"/>
      <c r="I52" s="2"/>
      <c r="J52" s="2"/>
      <c r="K52" s="2"/>
      <c r="L52" s="2"/>
      <c r="M52" s="2"/>
      <c r="N52" s="2"/>
    </row>
    <row r="53" spans="2:14" s="14" customFormat="1" ht="21" customHeight="1">
      <c r="B53">
        <v>1</v>
      </c>
      <c r="C53" s="23"/>
      <c r="D53" s="2"/>
      <c r="E53" s="2"/>
      <c r="F53" s="2"/>
      <c r="G53" s="2"/>
      <c r="H53" s="2"/>
      <c r="I53" s="2"/>
      <c r="J53" s="2"/>
      <c r="K53" s="2"/>
      <c r="L53" s="2"/>
      <c r="M53" s="2"/>
      <c r="N53" s="2"/>
    </row>
    <row r="54" spans="2:14" s="14" customFormat="1" ht="21" customHeight="1">
      <c r="B54">
        <v>2</v>
      </c>
      <c r="C54" s="23"/>
      <c r="D54" s="2"/>
      <c r="E54" s="2"/>
      <c r="F54" s="2"/>
      <c r="G54" s="2"/>
      <c r="H54" s="2"/>
      <c r="I54" s="2"/>
      <c r="J54" s="2"/>
      <c r="K54" s="2"/>
      <c r="L54" s="2"/>
      <c r="M54" s="2"/>
      <c r="N54" s="2"/>
    </row>
    <row r="55" spans="2:14" s="14" customFormat="1" ht="21" customHeight="1">
      <c r="B55">
        <v>3</v>
      </c>
      <c r="C55" s="23"/>
      <c r="D55" s="2"/>
      <c r="E55" s="2"/>
      <c r="F55" s="2"/>
      <c r="G55" s="2"/>
      <c r="H55" s="2"/>
      <c r="I55" s="2"/>
      <c r="J55" s="2"/>
      <c r="K55" s="2"/>
      <c r="L55" s="2"/>
      <c r="M55" s="2"/>
      <c r="N55" s="2"/>
    </row>
    <row r="56" spans="2:14" s="14" customFormat="1" ht="21" customHeight="1">
      <c r="B56">
        <v>4</v>
      </c>
      <c r="C56" s="23"/>
      <c r="D56" s="2"/>
      <c r="E56" s="2"/>
      <c r="F56" s="2"/>
      <c r="G56" s="2"/>
      <c r="H56" s="2"/>
      <c r="I56" s="2"/>
      <c r="J56" s="2"/>
      <c r="K56" s="2"/>
      <c r="L56" s="2"/>
      <c r="M56" s="2"/>
      <c r="N56" s="2"/>
    </row>
    <row r="57" spans="2:14" s="14" customFormat="1" ht="21" customHeight="1">
      <c r="B57">
        <v>5</v>
      </c>
      <c r="C57" s="23"/>
      <c r="D57" s="2"/>
      <c r="E57" s="2"/>
      <c r="F57" s="2"/>
      <c r="G57" s="2"/>
      <c r="H57" s="2"/>
      <c r="I57" s="2"/>
      <c r="J57" s="2"/>
      <c r="K57" s="2"/>
      <c r="L57" s="2"/>
      <c r="M57" s="2"/>
      <c r="N57" s="2"/>
    </row>
    <row r="58" spans="2:14" s="14" customFormat="1" ht="21" customHeight="1">
      <c r="B58">
        <v>6</v>
      </c>
      <c r="C58" s="23"/>
      <c r="D58" s="2"/>
      <c r="E58" s="2"/>
      <c r="F58" s="2"/>
      <c r="G58" s="2"/>
      <c r="H58" s="2"/>
      <c r="I58" s="2"/>
      <c r="J58" s="2"/>
      <c r="K58" s="2"/>
      <c r="L58" s="2"/>
      <c r="M58" s="2"/>
      <c r="N58" s="2"/>
    </row>
    <row r="59" spans="2:14" s="14" customFormat="1" ht="21" customHeight="1">
      <c r="B59">
        <v>7</v>
      </c>
      <c r="C59" s="23"/>
      <c r="D59" s="2"/>
      <c r="E59" s="2"/>
      <c r="F59" s="2"/>
      <c r="G59" s="2"/>
      <c r="H59" s="2"/>
      <c r="I59" s="2"/>
      <c r="J59" s="2"/>
      <c r="K59" s="2"/>
      <c r="L59" s="2"/>
      <c r="M59" s="2"/>
      <c r="N59" s="2"/>
    </row>
    <row r="60" spans="2:14" s="14" customFormat="1" ht="21" customHeight="1">
      <c r="B60">
        <v>8</v>
      </c>
      <c r="C60" s="23"/>
      <c r="D60" s="2"/>
      <c r="E60" s="2"/>
      <c r="F60" s="2"/>
      <c r="G60" s="2"/>
      <c r="H60" s="2"/>
      <c r="I60" s="2"/>
      <c r="J60" s="2"/>
      <c r="K60" s="2"/>
      <c r="L60" s="2"/>
      <c r="M60" s="2"/>
      <c r="N60" s="2"/>
    </row>
    <row r="61" spans="2:14" s="14" customFormat="1" ht="21" customHeight="1">
      <c r="B61">
        <v>9</v>
      </c>
      <c r="C61" s="23"/>
      <c r="D61" s="2"/>
      <c r="E61" s="2"/>
      <c r="F61" s="2"/>
      <c r="G61" s="2"/>
      <c r="H61" s="2"/>
      <c r="I61" s="2"/>
      <c r="J61" s="2"/>
      <c r="K61" s="2"/>
      <c r="L61" s="2"/>
      <c r="M61" s="2"/>
      <c r="N61" s="2"/>
    </row>
    <row r="62" spans="2:14" s="14" customFormat="1" ht="21" customHeight="1">
      <c r="B62">
        <v>10</v>
      </c>
      <c r="C62" s="23"/>
      <c r="D62" s="2"/>
      <c r="E62" s="2"/>
      <c r="F62" s="2"/>
      <c r="G62" s="2"/>
      <c r="H62" s="2"/>
      <c r="I62" s="2"/>
      <c r="J62" s="2"/>
      <c r="K62" s="2"/>
      <c r="L62" s="2"/>
      <c r="M62" s="2"/>
      <c r="N62" s="2"/>
    </row>
    <row r="63" spans="2:14" s="14" customFormat="1" ht="21" customHeight="1">
      <c r="B63">
        <v>11</v>
      </c>
      <c r="C63" s="23"/>
      <c r="D63" s="2"/>
      <c r="E63" s="2"/>
      <c r="F63" s="2"/>
      <c r="G63" s="2"/>
      <c r="H63" s="2"/>
      <c r="I63" s="2"/>
      <c r="J63" s="2"/>
      <c r="K63" s="2"/>
      <c r="L63" s="2"/>
      <c r="M63" s="2"/>
      <c r="N63" s="2"/>
    </row>
    <row r="64" spans="2:14" s="14" customFormat="1" ht="21" customHeight="1">
      <c r="B64">
        <v>12</v>
      </c>
      <c r="C64" s="23"/>
      <c r="D64" s="2"/>
      <c r="E64" s="2"/>
      <c r="F64" s="2"/>
      <c r="G64" s="2"/>
      <c r="H64" s="2"/>
      <c r="I64" s="2"/>
      <c r="J64" s="2"/>
      <c r="K64" s="2"/>
      <c r="L64" s="2"/>
      <c r="M64" s="2"/>
      <c r="N64" s="2"/>
    </row>
    <row r="65" spans="2:14" s="14" customFormat="1" ht="29.25" thickBot="1">
      <c r="B65" s="3" t="s">
        <v>1073</v>
      </c>
      <c r="C65" s="23"/>
      <c r="D65" s="2"/>
      <c r="E65" s="2"/>
      <c r="F65" s="2"/>
      <c r="G65" s="2"/>
      <c r="H65" s="2"/>
      <c r="I65" s="2"/>
      <c r="J65" s="2"/>
      <c r="K65" s="2"/>
      <c r="L65" s="2"/>
      <c r="M65" s="2"/>
      <c r="N65" s="2"/>
    </row>
    <row r="66" spans="2:14" s="14" customFormat="1" ht="21" hidden="1" customHeight="1">
      <c r="B66"/>
      <c r="C66" s="23"/>
      <c r="D66" s="2"/>
      <c r="E66" s="2"/>
      <c r="F66" s="2"/>
      <c r="G66" s="2"/>
      <c r="H66" s="2"/>
      <c r="I66" s="2"/>
      <c r="J66" s="2"/>
      <c r="K66" s="2"/>
      <c r="L66" s="2"/>
      <c r="M66" s="2"/>
      <c r="N66" s="2"/>
    </row>
    <row r="67" spans="2:14" s="14" customFormat="1" ht="21" customHeight="1">
      <c r="B67" t="s">
        <v>71</v>
      </c>
      <c r="C67" s="23"/>
      <c r="D67" s="2"/>
      <c r="E67" s="2"/>
      <c r="F67" s="2"/>
      <c r="G67" s="2"/>
      <c r="H67" s="2"/>
      <c r="I67" s="2"/>
      <c r="J67" s="2"/>
      <c r="K67" s="2"/>
      <c r="L67" s="2"/>
      <c r="M67" s="2"/>
      <c r="N67" s="2"/>
    </row>
    <row r="68" spans="2:14" s="14" customFormat="1" ht="21" customHeight="1">
      <c r="B68" t="s">
        <v>219</v>
      </c>
      <c r="C68" s="23"/>
      <c r="D68" s="2"/>
      <c r="E68" s="2"/>
      <c r="F68" s="2"/>
      <c r="G68" s="2"/>
      <c r="H68" s="2"/>
      <c r="I68" s="2"/>
      <c r="J68" s="2"/>
      <c r="K68" s="2"/>
      <c r="L68" s="2"/>
      <c r="M68" s="2"/>
      <c r="N68" s="2"/>
    </row>
    <row r="69" spans="2:14" s="14" customFormat="1" ht="29.25" thickBot="1">
      <c r="B69" s="3" t="s">
        <v>238</v>
      </c>
      <c r="C69" s="23"/>
      <c r="D69" s="2"/>
      <c r="E69" s="2"/>
      <c r="F69" s="2"/>
      <c r="G69" s="2"/>
      <c r="H69" s="2"/>
      <c r="I69" s="2"/>
      <c r="J69" s="2"/>
      <c r="K69" s="2"/>
      <c r="L69" s="2"/>
      <c r="M69" s="2"/>
      <c r="N69" s="2"/>
    </row>
    <row r="70" spans="2:14" ht="21" customHeight="1">
      <c r="B70" t="s">
        <v>241</v>
      </c>
    </row>
    <row r="71" spans="2:14" ht="21" customHeight="1">
      <c r="B71" t="s">
        <v>412</v>
      </c>
    </row>
    <row r="72" spans="2:14" ht="21" customHeight="1">
      <c r="B72" t="s">
        <v>414</v>
      </c>
    </row>
    <row r="73" spans="2:14" ht="21" customHeight="1">
      <c r="B73" t="s">
        <v>415</v>
      </c>
    </row>
    <row r="74" spans="2:14" ht="29.25" thickBot="1">
      <c r="B74" s="3" t="s">
        <v>242</v>
      </c>
    </row>
    <row r="75" spans="2:14" ht="21" customHeight="1">
      <c r="B75" t="s">
        <v>1074</v>
      </c>
    </row>
    <row r="76" spans="2:14" ht="21" customHeight="1">
      <c r="B76" t="s">
        <v>1075</v>
      </c>
    </row>
    <row r="77" spans="2:14" ht="21" customHeight="1">
      <c r="B77" t="s">
        <v>418</v>
      </c>
    </row>
  </sheetData>
  <sheetProtection insertRows="0" deleteRows="0"/>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B2:L12"/>
  <sheetViews>
    <sheetView workbookViewId="0" xr3:uid="{274F5AE0-5452-572F-8038-C13FFDA59D49}"/>
  </sheetViews>
  <sheetFormatPr defaultColWidth="9.125" defaultRowHeight="21" customHeight="1"/>
  <cols>
    <col min="1" max="1" width="9.125" style="2"/>
    <col min="2" max="2" width="42.875" style="2" customWidth="1"/>
    <col min="3" max="3" width="42.875" style="2" hidden="1" customWidth="1"/>
    <col min="4" max="4" width="9.125" style="2" hidden="1" customWidth="1"/>
    <col min="5" max="6" width="23" style="2" hidden="1" customWidth="1"/>
    <col min="7" max="7" width="21.625" style="2" hidden="1" customWidth="1"/>
    <col min="8" max="8" width="54.875" style="2" hidden="1" customWidth="1"/>
    <col min="9" max="10" width="50.375" style="2" hidden="1" customWidth="1"/>
    <col min="11" max="11" width="47.375" style="2" hidden="1" customWidth="1"/>
    <col min="12" max="12" width="28.625" style="2" customWidth="1"/>
    <col min="13" max="13" width="21" style="2" customWidth="1"/>
    <col min="14" max="16384" width="9.125" style="2"/>
  </cols>
  <sheetData>
    <row r="2" spans="2:12" ht="47.25" thickBot="1">
      <c r="B2" s="12" t="s">
        <v>1076</v>
      </c>
      <c r="C2" s="12"/>
      <c r="D2" s="12"/>
      <c r="E2" s="12"/>
      <c r="F2" s="12"/>
      <c r="G2" s="12"/>
      <c r="H2" s="12"/>
      <c r="I2" s="12"/>
      <c r="J2" s="12"/>
      <c r="K2" s="12"/>
      <c r="L2" s="12"/>
    </row>
    <row r="4" spans="2:12" ht="21" customHeight="1">
      <c r="B4" s="2" t="s">
        <v>1077</v>
      </c>
    </row>
    <row r="6" spans="2:12" ht="15">
      <c r="B6" t="s">
        <v>1</v>
      </c>
      <c r="C6" t="s">
        <v>2</v>
      </c>
      <c r="D6" t="s">
        <v>3</v>
      </c>
      <c r="E6" t="s">
        <v>4</v>
      </c>
      <c r="F6" t="s">
        <v>5</v>
      </c>
      <c r="G6" t="s">
        <v>47</v>
      </c>
      <c r="H6" t="s">
        <v>48</v>
      </c>
      <c r="I6" t="s">
        <v>919</v>
      </c>
      <c r="J6" t="s">
        <v>920</v>
      </c>
      <c r="K6" t="s">
        <v>1064</v>
      </c>
      <c r="L6" t="s">
        <v>6</v>
      </c>
    </row>
    <row r="7" spans="2:12" ht="29.25" thickBot="1">
      <c r="B7" s="3" t="s">
        <v>1078</v>
      </c>
      <c r="C7" s="3" t="s">
        <v>71</v>
      </c>
      <c r="D7" s="3"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
      </c>
      <c r="E7" s="3"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policy</v>
      </c>
      <c r="F7" s="3" t="str">
        <f>IF(Table_Policy[[#This Row],[Header]]="Yes","",IF(Table_Policy[[#This Row],[Property]]&lt;&gt;"",SUBSTITUTE(Table_Policy[[#This Row],[Type]]," ","")&amp;SUBSTITUTE(Table_Policy[[#This Row],[Property]]," ",""),""))</f>
        <v/>
      </c>
      <c r="G7" s="3" t="str">
        <f>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7" s="3" t="str">
        <f>IF(OR(Table_Policy[[#This Row],[Header]]="Yes",Table_Policy[[#This Row],[Text]]=""),"",IF(OR(Table_Policy[[#This Row],[Text]]="true",Table_Policy[[#This Row],[Text]]="false",ISNUMBER(Table_Policy[[#This Row],[Text]])),Table_Policy[[#This Row],[Text]],""""&amp;Table_Policy[[#This Row],[Text]]&amp;""""))</f>
        <v/>
      </c>
      <c r="I7" s="3"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"Policy": {</v>
      </c>
      <c r="J7" s="3" t="str">
        <f ca="1">SUBSTITUTE(SUBSTITUTE(SUBSTITUTE(SUBSTITUTE(SUBSTITUTE(SUBSTITUTE(SUBSTITUTE(SUBSTITUTE(
TRIM(CLEAN(Table_Policy[[#This Row],[Quote]])),
" {","{"),
"{ ","{"),
" }","}"),
"} ","}"),
" [","["),
"[ ","["),
" ]","]"),
"] ","]")</f>
        <v>"Policy":{</v>
      </c>
      <c r="K7" s="3" t="str">
        <f>IF(Table_Policy[[#This Row],[Header]]="Yes","",IF(Table_Policy[[#This Row],[Property]]&lt;&gt;"",Table_Policy[[#This Row],[Key]]&amp;"="&amp;SUBSTITUTE(SUBSTITUTE(Table_Policy[[#This Row],[Text]],"&amp;","%26")," ","%20"),""))</f>
        <v/>
      </c>
      <c r="L7" s="3"/>
    </row>
    <row r="8" spans="2:12" s="13" customFormat="1" ht="21" hidden="1" customHeight="1">
      <c r="B8" s="7"/>
      <c r="C8" s="7"/>
      <c r="D8"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8"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
      </c>
      <c r="F8" s="7" t="str">
        <f>IF(Table_Policy[[#This Row],[Header]]="Yes","",IF(Table_Policy[[#This Row],[Property]]&lt;&gt;"",SUBSTITUTE(Table_Policy[[#This Row],[Type]]," ","")&amp;SUBSTITUTE(Table_Policy[[#This Row],[Property]]," ",""),""))</f>
        <v/>
      </c>
      <c r="G8"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
      </c>
      <c r="H8" s="7" t="str">
        <f ca="1">IF(OR(Table_Policy[[#This Row],[Header]]="Yes",Table_Policy[[#This Row],[Text]]=""),"",IF(OR(Table_Policy[[#This Row],[Text]]="true",Table_Policy[[#This Row],[Text]]="false",ISNUMBER(Table_Policy[[#This Row],[Text]])),Table_Policy[[#This Row],[Text]],""""&amp;Table_Policy[[#This Row],[Text]]&amp;""""))</f>
        <v/>
      </c>
      <c r="I8"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c>
      <c r="J8" s="7" t="str">
        <f ca="1">SUBSTITUTE(SUBSTITUTE(SUBSTITUTE(SUBSTITUTE(SUBSTITUTE(SUBSTITUTE(SUBSTITUTE(SUBSTITUTE(
TRIM(CLEAN(Table_Policy[[#This Row],[Quote]])),
" {","{"),
"{ ","{"),
" }","}"),
"} ","}"),
" [","["),
"[ ","["),
" ]","]"),
"] ","]")</f>
        <v/>
      </c>
      <c r="K8" s="7" t="str">
        <f>IF(Table_Policy[[#This Row],[Header]]="Yes","",IF(Table_Policy[[#This Row],[Property]]&lt;&gt;"",Table_Policy[[#This Row],[Key]]&amp;"="&amp;SUBSTITUTE(SUBSTITUTE(Table_Policy[[#This Row],[Text]],"&amp;","%26")," ","%20"),""))</f>
        <v/>
      </c>
      <c r="L8" s="25"/>
    </row>
    <row r="9" spans="2:12" s="13" customFormat="1" ht="21" customHeight="1">
      <c r="B9" s="7" t="s">
        <v>153</v>
      </c>
      <c r="C9" s="7"/>
      <c r="D9"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9"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number</v>
      </c>
      <c r="F9" s="7" t="str">
        <f ca="1">IF(Table_Policy[[#This Row],[Header]]="Yes","",IF(Table_Policy[[#This Row],[Property]]&lt;&gt;"",SUBSTITUTE(Table_Policy[[#This Row],[Type]]," ","")&amp;SUBSTITUTE(Table_Policy[[#This Row],[Property]]," ",""),""))</f>
        <v>PolicyNumber</v>
      </c>
      <c r="G9"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05/04/2019</v>
      </c>
      <c r="H9" s="7" t="str">
        <f ca="1">IF(OR(Table_Policy[[#This Row],[Header]]="Yes",Table_Policy[[#This Row],[Text]]=""),"",IF(OR(Table_Policy[[#This Row],[Text]]="true",Table_Policy[[#This Row],[Text]]="false",ISNUMBER(Table_Policy[[#This Row],[Text]])),Table_Policy[[#This Row],[Text]],""""&amp;Table_Policy[[#This Row],[Text]]&amp;""""))</f>
        <v>"05/04/2019"</v>
      </c>
      <c r="I9"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"Number": "05/04/2019",</v>
      </c>
      <c r="J9" s="7" t="str">
        <f ca="1">SUBSTITUTE(SUBSTITUTE(SUBSTITUTE(SUBSTITUTE(SUBSTITUTE(SUBSTITUTE(SUBSTITUTE(SUBSTITUTE(
TRIM(CLEAN(Table_Policy[[#This Row],[Quote]])),
" {","{"),
"{ ","{"),
" }","}"),
"} ","}"),
" [","["),
"[ ","["),
" ]","]"),
"] ","]")</f>
        <v>"Number": "05/04/2019",</v>
      </c>
      <c r="K9" s="7" t="str">
        <f ca="1">IF(Table_Policy[[#This Row],[Header]]="Yes","",IF(Table_Policy[[#This Row],[Property]]&lt;&gt;"",Table_Policy[[#This Row],[Key]]&amp;"="&amp;SUBSTITUTE(SUBSTITUTE(Table_Policy[[#This Row],[Text]],"&amp;","%26")," ","%20"),""))</f>
        <v>number=05/04/2019</v>
      </c>
      <c r="L9" s="25" t="str">
        <f ca="1">'Question Sets'!G55</f>
        <v>05/04/2019</v>
      </c>
    </row>
    <row r="10" spans="2:12" s="13" customFormat="1" ht="21" customHeight="1">
      <c r="B10" s="7" t="s">
        <v>1079</v>
      </c>
      <c r="C10" s="7"/>
      <c r="D10"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0"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issueDate</v>
      </c>
      <c r="F10" s="7" t="str">
        <f ca="1">IF(Table_Policy[[#This Row],[Header]]="Yes","",IF(Table_Policy[[#This Row],[Property]]&lt;&gt;"",SUBSTITUTE(Table_Policy[[#This Row],[Type]]," ","")&amp;SUBSTITUTE(Table_Policy[[#This Row],[Property]]," ",""),""))</f>
        <v>PolicyIssueDate</v>
      </c>
      <c r="G10"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05/04/2019</v>
      </c>
      <c r="H10" s="7" t="str">
        <f ca="1">IF(OR(Table_Policy[[#This Row],[Header]]="Yes",Table_Policy[[#This Row],[Text]]=""),"",IF(OR(Table_Policy[[#This Row],[Text]]="true",Table_Policy[[#This Row],[Text]]="false",ISNUMBER(Table_Policy[[#This Row],[Text]])),Table_Policy[[#This Row],[Text]],""""&amp;Table_Policy[[#This Row],[Text]]&amp;""""))</f>
        <v>"05/04/2019"</v>
      </c>
      <c r="I10"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"IssueDate": "05/04/2019",</v>
      </c>
      <c r="J10" s="7" t="str">
        <f ca="1">SUBSTITUTE(SUBSTITUTE(SUBSTITUTE(SUBSTITUTE(SUBSTITUTE(SUBSTITUTE(SUBSTITUTE(SUBSTITUTE(
TRIM(CLEAN(Table_Policy[[#This Row],[Quote]])),
" {","{"),
"{ ","{"),
" }","}"),
"} ","}"),
" [","["),
"[ ","["),
" ]","]"),
"] ","]")</f>
        <v>"IssueDate": "05/04/2019",</v>
      </c>
      <c r="K10" s="7" t="str">
        <f ca="1">IF(Table_Policy[[#This Row],[Header]]="Yes","",IF(Table_Policy[[#This Row],[Property]]&lt;&gt;"",Table_Policy[[#This Row],[Key]]&amp;"="&amp;SUBSTITUTE(SUBSTITUTE(Table_Policy[[#This Row],[Text]],"&amp;","%26")," ","%20"),""))</f>
        <v>issueDate=05/04/2019</v>
      </c>
      <c r="L10" s="25" t="str">
        <f ca="1">'Question Sets'!G55</f>
        <v>05/04/2019</v>
      </c>
    </row>
    <row r="11" spans="2:12" s="13" customFormat="1" ht="21" customHeight="1">
      <c r="B11" s="7" t="s">
        <v>1080</v>
      </c>
      <c r="C11" s="7"/>
      <c r="D11"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1"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periodFrom</v>
      </c>
      <c r="F11" s="7" t="str">
        <f ca="1">IF(Table_Policy[[#This Row],[Header]]="Yes","",IF(Table_Policy[[#This Row],[Property]]&lt;&gt;"",SUBSTITUTE(Table_Policy[[#This Row],[Type]]," ","")&amp;SUBSTITUTE(Table_Policy[[#This Row],[Property]]," ",""),""))</f>
        <v>PolicyPeriodFrom</v>
      </c>
      <c r="G11"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05/04/2019</v>
      </c>
      <c r="H11" s="7" t="str">
        <f ca="1">IF(OR(Table_Policy[[#This Row],[Header]]="Yes",Table_Policy[[#This Row],[Text]]=""),"",IF(OR(Table_Policy[[#This Row],[Text]]="true",Table_Policy[[#This Row],[Text]]="false",ISNUMBER(Table_Policy[[#This Row],[Text]])),Table_Policy[[#This Row],[Text]],""""&amp;Table_Policy[[#This Row],[Text]]&amp;""""))</f>
        <v>"05/04/2019"</v>
      </c>
      <c r="I11"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"PeriodFrom": "05/04/2019",</v>
      </c>
      <c r="J11" s="7" t="str">
        <f ca="1">SUBSTITUTE(SUBSTITUTE(SUBSTITUTE(SUBSTITUTE(SUBSTITUTE(SUBSTITUTE(SUBSTITUTE(SUBSTITUTE(
TRIM(CLEAN(Table_Policy[[#This Row],[Quote]])),
" {","{"),
"{ ","{"),
" }","}"),
"} ","}"),
" [","["),
"[ ","["),
" ]","]"),
"] ","]")</f>
        <v>"PeriodFrom": "05/04/2019",</v>
      </c>
      <c r="K11" s="7" t="str">
        <f ca="1">IF(Table_Policy[[#This Row],[Header]]="Yes","",IF(Table_Policy[[#This Row],[Property]]&lt;&gt;"",Table_Policy[[#This Row],[Key]]&amp;"="&amp;SUBSTITUTE(SUBSTITUTE(Table_Policy[[#This Row],[Text]],"&amp;","%26")," ","%20"),""))</f>
        <v>periodFrom=05/04/2019</v>
      </c>
      <c r="L11" s="25" t="str">
        <f ca="1">'Question Sets'!G55</f>
        <v>05/04/2019</v>
      </c>
    </row>
    <row r="12" spans="2:12" s="13" customFormat="1" ht="21" customHeight="1">
      <c r="B12" s="7" t="s">
        <v>1081</v>
      </c>
      <c r="C12" s="7"/>
      <c r="D12" s="7" t="str">
        <f ca="1">IF(Table_Policy[[#This Row],[Header]]="Yes","",IF(INDIRECT(SUBSTITUTE(ADDRESS(1,COLUMN(),4),"1","")&amp;ROW()-1)="",IF(RIGHT(INDIRECT(SUBSTITUTE(ADDRESS(1,COLUMN(Table_Policy[[#This Row],[Property]]),4),"1","")&amp;ROW()-1),1)="s",LEFT(INDIRECT(SUBSTITUTE(ADDRESS(1,COLUMN(Table_Policy[[#This Row],[Property]]),4),"1","")&amp;ROW()-1),LEN(INDIRECT(SUBSTITUTE(ADDRESS(1,COLUMN(Table_Policy[[#This Row],[Property]]),4),"1","")&amp;ROW()-1))-1),INDIRECT(SUBSTITUTE(ADDRESS(1,COLUMN(Table_Policy[[#This Row],[Property]]),4),"1","")&amp;ROW()-1)),INDIRECT(SUBSTITUTE(ADDRESS(1,COLUMN(),4),"1","")&amp;ROW()-1)))</f>
        <v>Policy</v>
      </c>
      <c r="E12" s="7" t="str">
        <f>IF(Table_Policy[[#This Row],[Property]]&lt;&gt;"",SUBSTITUTE(IF(EXACT(UPPER(Table_Policy[[#This Row],[Property]]),Table_Policy[[#This Row],[Property]]),Table_Policy[[#This Row],[Property]],IF(EXACT(UPPER(RIGHT(LEFT(Table_Policy[[#This Row],[Property]],2),1)),RIGHT(LEFT(Table_Policy[[#This Row],[Property]],2),1)),Table_Policy[[#This Row],[Property]],LOWER(LEFT(Table_Policy[[#This Row],[Property]],1))&amp;RIGHT(Table_Policy[[#This Row],[Property]],LEN(Table_Policy[[#This Row],[Property]])-1)))," ",""),"")</f>
        <v>periodTo</v>
      </c>
      <c r="F12" s="7" t="str">
        <f ca="1">IF(Table_Policy[[#This Row],[Header]]="Yes","",IF(Table_Policy[[#This Row],[Property]]&lt;&gt;"",SUBSTITUTE(Table_Policy[[#This Row],[Type]]," ","")&amp;SUBSTITUTE(Table_Policy[[#This Row],[Property]]," ",""),""))</f>
        <v>PolicyPeriodTo</v>
      </c>
      <c r="G12" s="7" t="str">
        <f ca="1">IF(Table_Policy[[#This Row],[Header]]&lt;&gt;"Yes",IF(AND(Table_Policy[[#This Row],[Type]]="Rating Factor",Table_Policy[[#This Row],[Property]]&lt;&gt;""),IF(INDEX(Table_Question_Sets[Value],MATCH(Table_Policy[[#This Row],[Property]],Table_Question_Sets[Property],0),0)&lt;&gt;"",INDEX(Table_Question_Sets[Value],MATCH(Table_Policy[[#This Row],[Property]],Table_Question_Sets[Property],0),0),
IF(Table_Policy[[#This Row],[Value]]="","",IF(Table_Policy[[#This Row],[Value]]=TRUE,"true",IF(Table_Policy[[#This Row],[Value]]=FALSE,"false",IF(ISNUMBER(Table_Policy[[#This Row],[Value]]),VALUE(Table_Policy[[#This Row],[Value]]),Table_Policy[[#This Row],[Value]]))))),
IF(Table_Policy[[#This Row],[Value]]="","",IF(Table_Policy[[#This Row],[Value]]=TRUE,"true",IF(Table_Policy[[#This Row],[Value]]=FALSE,"false",IF(ISNUMBER(Table_Policy[[#This Row],[Value]]),VALUE(Table_Policy[[#This Row],[Value]]),Table_Policy[[#This Row],[Value]]))))
),"")</f>
        <v>05/04/2019</v>
      </c>
      <c r="H12" s="7" t="str">
        <f ca="1">IF(OR(Table_Policy[[#This Row],[Header]]="Yes",Table_Policy[[#This Row],[Text]]=""),"",IF(OR(Table_Policy[[#This Row],[Text]]="true",Table_Policy[[#This Row],[Text]]="false",ISNUMBER(Table_Policy[[#This Row],[Text]])),Table_Policy[[#This Row],[Text]],""""&amp;Table_Policy[[#This Row],[Text]]&amp;""""))</f>
        <v>"05/04/2019"</v>
      </c>
      <c r="I12" s="7" t="str">
        <f ca="1">IF(Table_Policy[[#This Row],[Header]]="Yes",
"    """ &amp; SUBSTITUTE(Table_Policy[[#This Row],[Property]]," ","") &amp; """: {",
IF(Table_Policy[[#This Row],[Property]]&lt;&gt;"","        """ &amp; SUBSTITUTE(Table_Policy[[#This Row],[Property]]," ","") &amp; """: " &amp; Table_Policy[[#This Row],[String]] &amp; IF(INDIRECT(SUBSTITUTE(ADDRESS(1,COLUMN(Table_Policy[[#This Row],[Type]]),4),"1","")&amp;ROW(Table_Policy[[#This Row],[Value]])+1)="", CHAR(10) &amp; "    }" &amp; IF(INDIRECT(SUBSTITUTE(ADDRESS(1,COLUMN(Table_Policy[[#This Row],[Property]]),4),"1","")&amp;ROW(Table_Policy[[#This Row],[Value]])+1)="","",","),","),"")
)</f>
        <v xml:space="preserve">        "PeriodTo": "05/04/2019"
    }</v>
      </c>
      <c r="J12" s="7" t="str">
        <f ca="1">SUBSTITUTE(SUBSTITUTE(SUBSTITUTE(SUBSTITUTE(SUBSTITUTE(SUBSTITUTE(SUBSTITUTE(SUBSTITUTE(
TRIM(CLEAN(Table_Policy[[#This Row],[Quote]])),
" {","{"),
"{ ","{"),
" }","}"),
"} ","}"),
" [","["),
"[ ","["),
" ]","]"),
"] ","]")</f>
        <v>"PeriodTo": "05/04/2019"}</v>
      </c>
      <c r="K12" s="7" t="str">
        <f ca="1">IF(Table_Policy[[#This Row],[Header]]="Yes","",IF(Table_Policy[[#This Row],[Property]]&lt;&gt;"",Table_Policy[[#This Row],[Key]]&amp;"="&amp;SUBSTITUTE(SUBSTITUTE(Table_Policy[[#This Row],[Text]],"&amp;","%26")," ","%20"),""))</f>
        <v>periodTo=05/04/2019</v>
      </c>
      <c r="L12" s="46" t="str">
        <f ca="1">'Question Sets'!G55</f>
        <v>05/04/2019</v>
      </c>
    </row>
  </sheetData>
  <sheetProtection insertRows="0" deleteRows="0"/>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0.249977111117893"/>
  </sheetPr>
  <dimension ref="B2:BB28"/>
  <sheetViews>
    <sheetView topLeftCell="A19" workbookViewId="0" xr3:uid="{33642244-9AC9-5136-AF77-195C889548CE}">
      <selection activeCell="E28" sqref="E28"/>
    </sheetView>
  </sheetViews>
  <sheetFormatPr defaultColWidth="9.125" defaultRowHeight="21" customHeight="1"/>
  <cols>
    <col min="1" max="1" width="9.125" style="2"/>
    <col min="2" max="2" width="41" style="2" customWidth="1"/>
    <col min="3" max="3" width="38.75" style="2" customWidth="1"/>
    <col min="4" max="4" width="14.375" style="2" customWidth="1"/>
    <col min="5" max="5" width="9.125" style="2"/>
    <col min="6" max="6" width="12.625" style="2" customWidth="1"/>
    <col min="7" max="16384" width="9.125" style="2"/>
  </cols>
  <sheetData>
    <row r="2" spans="2:54" ht="47.25" thickBot="1">
      <c r="B2" s="12" t="s">
        <v>1082</v>
      </c>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row>
    <row r="4" spans="2:54" ht="29.25" thickBot="1">
      <c r="B4" s="3" t="s">
        <v>1083</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row>
    <row r="6" spans="2:54" ht="15">
      <c r="C6" s="1" t="s">
        <v>1084</v>
      </c>
      <c r="D6" s="1" t="s">
        <v>303</v>
      </c>
      <c r="E6" s="1" t="s">
        <v>304</v>
      </c>
      <c r="F6" s="1" t="s">
        <v>305</v>
      </c>
      <c r="G6" s="1" t="s">
        <v>306</v>
      </c>
      <c r="H6" s="1" t="s">
        <v>307</v>
      </c>
      <c r="I6" s="1" t="s">
        <v>308</v>
      </c>
      <c r="J6" s="1" t="s">
        <v>309</v>
      </c>
      <c r="K6" s="1" t="s">
        <v>310</v>
      </c>
      <c r="L6" s="1" t="s">
        <v>311</v>
      </c>
      <c r="M6" s="1" t="s">
        <v>312</v>
      </c>
      <c r="N6" s="1" t="s">
        <v>1085</v>
      </c>
      <c r="O6" s="1" t="s">
        <v>1086</v>
      </c>
      <c r="P6" s="1" t="s">
        <v>1087</v>
      </c>
      <c r="Q6" s="1" t="s">
        <v>1088</v>
      </c>
      <c r="R6" s="1" t="s">
        <v>1089</v>
      </c>
      <c r="S6" s="1" t="s">
        <v>1090</v>
      </c>
      <c r="T6" s="1" t="s">
        <v>1091</v>
      </c>
      <c r="U6" s="1" t="s">
        <v>1092</v>
      </c>
      <c r="V6" s="1" t="s">
        <v>1093</v>
      </c>
      <c r="W6" s="1" t="s">
        <v>1094</v>
      </c>
      <c r="X6" s="1" t="s">
        <v>1095</v>
      </c>
      <c r="Y6" s="1" t="s">
        <v>1096</v>
      </c>
      <c r="Z6" s="1" t="s">
        <v>1097</v>
      </c>
      <c r="AA6" s="1" t="s">
        <v>1098</v>
      </c>
      <c r="AB6" s="1" t="s">
        <v>1099</v>
      </c>
      <c r="AC6" s="1" t="s">
        <v>1100</v>
      </c>
      <c r="AD6" s="1" t="s">
        <v>1101</v>
      </c>
      <c r="AE6" s="1" t="s">
        <v>1102</v>
      </c>
      <c r="AF6" s="1" t="s">
        <v>1103</v>
      </c>
      <c r="AG6" s="1" t="s">
        <v>1104</v>
      </c>
      <c r="AH6" s="1" t="s">
        <v>1105</v>
      </c>
      <c r="AI6" s="1" t="s">
        <v>1106</v>
      </c>
      <c r="AJ6" s="1" t="s">
        <v>1107</v>
      </c>
      <c r="AK6" s="1" t="s">
        <v>1108</v>
      </c>
      <c r="AL6" s="1" t="s">
        <v>1109</v>
      </c>
      <c r="AM6" s="1" t="s">
        <v>1110</v>
      </c>
      <c r="AN6" s="1" t="s">
        <v>1111</v>
      </c>
      <c r="AO6" s="1" t="s">
        <v>1112</v>
      </c>
      <c r="AP6" s="1" t="s">
        <v>1113</v>
      </c>
      <c r="AQ6" s="1" t="s">
        <v>1114</v>
      </c>
      <c r="AR6" s="1" t="s">
        <v>1115</v>
      </c>
      <c r="AS6" s="1" t="s">
        <v>1116</v>
      </c>
      <c r="AT6" s="1" t="s">
        <v>1117</v>
      </c>
      <c r="AU6" s="1" t="s">
        <v>1118</v>
      </c>
      <c r="AV6" s="1" t="s">
        <v>1119</v>
      </c>
      <c r="AW6" s="1" t="s">
        <v>1120</v>
      </c>
      <c r="AX6" s="1" t="s">
        <v>1121</v>
      </c>
      <c r="AY6" s="1" t="s">
        <v>1122</v>
      </c>
      <c r="AZ6" s="1" t="s">
        <v>1123</v>
      </c>
      <c r="BA6" s="1" t="s">
        <v>1124</v>
      </c>
      <c r="BB6" s="1" t="s">
        <v>1125</v>
      </c>
    </row>
    <row r="7" spans="2:54" ht="21" customHeight="1">
      <c r="B7" s="2" t="s">
        <v>1126</v>
      </c>
      <c r="C7" s="1" t="s">
        <v>1127</v>
      </c>
      <c r="D7" t="str">
        <f>""""&amp;SUBSTITUTE(_xlfn.TEXTJOIN(""",""",FALSE,Table_Question_Sets[[#All],[Key]])," ","")&amp;""""</f>
        <v>"Key","ratingPrimary","","buildingCover","buildingHeading","buildingSumInsured","ratingState","buildingPostcode","discountCode","discountCodeSuccessfulMessage","discountCodeUnsuccessfulMessage","buildingSumInsuredDisplay","ratingSecondary","","contact","","contactName","contactEmail","contactPhone","contactMobile","personal","","propertyHeading","propertyAddress","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disclosure","","disclosureHeading","history","historyDetails","declined","declinedDetails","bankruptcy","bankruptcyDetails","declaration","paymentOptions","","paymentOption","paymentOptionUsed","paymentMethods","","paymentMethod","creditCardHeading","paymentMethodSelect","creditCardNumber","creditCardName","creditCardExpiryDate","creditCardCCV","creditCardMessage","premiumFundingHeading","premiumFundingAccountName","premiumFundingBSB","premiumFundingAccountNumber","successPage","","sendInvoiceMessageEmail","sendInvoiceMessagePost","paymentOptionMessagePayNow","paymentOptionMessageSendInvoice"</v>
      </c>
      <c r="E7"/>
      <c r="F7"/>
      <c r="G7"/>
      <c r="H7"/>
      <c r="I7"/>
      <c r="J7"/>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t="s">
        <v>1128</v>
      </c>
    </row>
    <row r="8" spans="2:54" ht="21" customHeight="1">
      <c r="B8" s="2" t="s">
        <v>1129</v>
      </c>
      <c r="C8" s="1" t="s">
        <v>1130</v>
      </c>
      <c r="D8" t="str">
        <f>""""&amp;SUBSTITUTE(_xlfn.TEXTJOIN(""",""",FALSE,Table_Repeating_Question_Sets[[#All],[Key]])," ","")&amp;""""</f>
        <v>"Key","repeating1","","repeating2","","repeating3","","repeating4","","repeating5",""</v>
      </c>
      <c r="E8"/>
      <c r="F8"/>
      <c r="G8"/>
      <c r="H8"/>
      <c r="I8"/>
      <c r="J8"/>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t="s">
        <v>1128</v>
      </c>
    </row>
    <row r="9" spans="2:54" ht="21" customHeight="1">
      <c r="B9" s="2" t="s">
        <v>1131</v>
      </c>
      <c r="C9" s="1" t="s">
        <v>1132</v>
      </c>
      <c r="D9" t="str">
        <f ca="1">IF(INDIRECT("'Question Sets'!"&amp;SUBSTITUTE(ADDRESS(1,COLUMN(Table_Question_Sets[[#Headers],[Output Config Keys Nested]]),4),"1","")&amp;COLUMN()+1)&lt;&gt;"",INDIRECT("'Question Sets'!"&amp;SUBSTITUTE(ADDRESS(1,COLUMN(Table_Question_Sets[[#Headers],[Output Config Keys Nested]]),4),"1","")&amp;COLUMN()+1),"")</f>
        <v>"ratingPrimary":["buildingCover","buildingHeading","buildingSumInsured","ratingState","buildingPostcode","discountCode","discountCodeSuccessfulMessage","discountCodeUnsuccessfulMessage","buildingSumInsuredDisplay"],</v>
      </c>
      <c r="E9" t="str">
        <f ca="1">IF(INDIRECT("'Question Sets'!"&amp;SUBSTITUTE(ADDRESS(1,COLUMN(Table_Question_Sets[[#Headers],[Output Config Keys Nested]]),4),"1","")&amp;COLUMN()+1)&lt;&gt;"",INDIRECT("'Question Sets'!"&amp;SUBSTITUTE(ADDRESS(1,COLUMN(Table_Question_Sets[[#Headers],[Output Config Keys Nested]]),4),"1","")&amp;COLUMN()+1),"")</f>
        <v>"ratingSecondary":[],</v>
      </c>
      <c r="F9" t="str">
        <f ca="1">IF(INDIRECT("'Question Sets'!"&amp;SUBSTITUTE(ADDRESS(1,COLUMN(Table_Question_Sets[[#Headers],[Output Config Keys Nested]]),4),"1","")&amp;COLUMN()+1)&lt;&gt;"",INDIRECT("'Question Sets'!"&amp;SUBSTITUTE(ADDRESS(1,COLUMN(Table_Question_Sets[[#Headers],[Output Config Keys Nested]]),4),"1","")&amp;COLUMN()+1),"")</f>
        <v>"contact":["contactName","contactEmail","contactPhone","contactMobile"],</v>
      </c>
      <c r="G9" t="str">
        <f ca="1">IF(INDIRECT("'Question Sets'!"&amp;SUBSTITUTE(ADDRESS(1,COLUMN(Table_Question_Sets[[#Headers],[Output Config Keys Nested]]),4),"1","")&amp;COLUMN()+1)&lt;&gt;"",INDIRECT("'Question Sets'!"&amp;SUBSTITUTE(ADDRESS(1,COLUMN(Table_Question_Sets[[#Headers],[Output Config Keys Nested]]),4),"1","")&amp;COLUMN()+1),"")</f>
        <v>"personal":["propertyHeading","propertyAddress","propertyTown","propertyState","propertyPostcode","constructionHeading","propertyType","propertyStrataStatus","propertyConstruction","propertyYearBuilt","tenancyHeading","propertyRentedCommercially","propertyBodyCorporate","propertyHolidayRental","propertyHowOccupied","securityHeading","securityDeadlocks","securityWindowLocks","securityAlarm","securityMonitoring","propertyClubBranchHeading","propertyClubBranch","leaseHeading","weeklyRent","weeklyRentDisplay","applicationFormCompleted","bondLodged","insuranceHeading","currentInsuranceProvider","policyStartDate","insuredName","policyEndDate","rentInArrears","certificateOfCurrency"],</v>
      </c>
      <c r="H9" t="str">
        <f ca="1">IF(INDIRECT("'Question Sets'!"&amp;SUBSTITUTE(ADDRESS(1,COLUMN(Table_Question_Sets[[#Headers],[Output Config Keys Nested]]),4),"1","")&amp;COLUMN()+1)&lt;&gt;"",INDIRECT("'Question Sets'!"&amp;SUBSTITUTE(ADDRESS(1,COLUMN(Table_Question_Sets[[#Headers],[Output Config Keys Nested]]),4),"1","")&amp;COLUMN()+1),"")</f>
        <v>"disclosure":["disclosureHeading","history","historyDetails","declined","declinedDetails","bankruptcy","bankruptcyDetails","declaration"],</v>
      </c>
      <c r="I9" t="str">
        <f ca="1">IF(INDIRECT("'Question Sets'!"&amp;SUBSTITUTE(ADDRESS(1,COLUMN(Table_Question_Sets[[#Headers],[Output Config Keys Nested]]),4),"1","")&amp;COLUMN()+1)&lt;&gt;"",INDIRECT("'Question Sets'!"&amp;SUBSTITUTE(ADDRESS(1,COLUMN(Table_Question_Sets[[#Headers],[Output Config Keys Nested]]),4),"1","")&amp;COLUMN()+1),"")</f>
        <v>"paymentOptions":["paymentOption","paymentOptionUsed"],</v>
      </c>
      <c r="J9" t="str">
        <f ca="1">IF(INDIRECT("'Question Sets'!"&amp;SUBSTITUTE(ADDRESS(1,COLUMN(Table_Question_Sets[[#Headers],[Output Config Keys Nested]]),4),"1","")&amp;COLUMN()+1)&lt;&gt;"",INDIRECT("'Question Sets'!"&amp;SUBSTITUTE(ADDRESS(1,COLUMN(Table_Question_Sets[[#Headers],[Output Config Keys Nested]]),4),"1","")&amp;COLUMN()+1),"")</f>
        <v>"paymentMethods":["paymentMethod","creditCardHeading","paymentMethodSelect","creditCardNumber","creditCardName","creditCardExpiryDate","creditCardCCV","creditCardMessage","premiumFundingHeading","premiumFundingAccountName","premiumFundingBSB","premiumFundingAccountNumber"],</v>
      </c>
      <c r="K9" t="str">
        <f ca="1">IF(INDIRECT("'Question Sets'!"&amp;SUBSTITUTE(ADDRESS(1,COLUMN(Table_Question_Sets[[#Headers],[Output Config Keys Nested]]),4),"1","")&amp;COLUMN()+1)&lt;&gt;"",INDIRECT("'Question Sets'!"&amp;SUBSTITUTE(ADDRESS(1,COLUMN(Table_Question_Sets[[#Headers],[Output Config Keys Nested]]),4),"1","")&amp;COLUMN()+1),"")</f>
        <v>"successPage":["sendInvoiceMessageEmail","sendInvoiceMessagePost","paymentOptionMessagePayNow","paymentOptionMessageSendInvoice"],</v>
      </c>
      <c r="L9" t="str">
        <f ca="1">IF(INDIRECT("'Question Sets'!"&amp;SUBSTITUTE(ADDRESS(1,COLUMN(Table_Question_Sets[[#Headers],[Output Config Keys Nested]]),4),"1","")&amp;COLUMN()+1)&lt;&gt;"",INDIRECT("'Question Sets'!"&amp;SUBSTITUTE(ADDRESS(1,COLUMN(Table_Question_Sets[[#Headers],[Output Config Keys Nested]]),4),"1","")&amp;COLUMN()+1),"")</f>
        <v/>
      </c>
      <c r="M9" t="str">
        <f ca="1">IF(INDIRECT("'Question Sets'!"&amp;SUBSTITUTE(ADDRESS(1,COLUMN(Table_Question_Sets[[#Headers],[Output Config Keys Nested]]),4),"1","")&amp;COLUMN()+1)&lt;&gt;"",INDIRECT("'Question Sets'!"&amp;SUBSTITUTE(ADDRESS(1,COLUMN(Table_Question_Sets[[#Headers],[Output Config Keys Nested]]),4),"1","")&amp;COLUMN()+1),"")</f>
        <v/>
      </c>
      <c r="N9" t="str">
        <f ca="1">IF(INDIRECT("'Question Sets'!"&amp;SUBSTITUTE(ADDRESS(1,COLUMN(Table_Question_Sets[[#Headers],[Output Config Keys Nested]]),4),"1","")&amp;COLUMN()+1)&lt;&gt;"",INDIRECT("'Question Sets'!"&amp;SUBSTITUTE(ADDRESS(1,COLUMN(Table_Question_Sets[[#Headers],[Output Config Keys Nested]]),4),"1","")&amp;COLUMN()+1),"")</f>
        <v/>
      </c>
      <c r="O9" t="str">
        <f ca="1">IF(INDIRECT("'Question Sets'!"&amp;SUBSTITUTE(ADDRESS(1,COLUMN(Table_Question_Sets[[#Headers],[Output Config Keys Nested]]),4),"1","")&amp;COLUMN()+1)&lt;&gt;"",INDIRECT("'Question Sets'!"&amp;SUBSTITUTE(ADDRESS(1,COLUMN(Table_Question_Sets[[#Headers],[Output Config Keys Nested]]),4),"1","")&amp;COLUMN()+1),"")</f>
        <v/>
      </c>
      <c r="P9" t="str">
        <f ca="1">IF(INDIRECT("'Question Sets'!"&amp;SUBSTITUTE(ADDRESS(1,COLUMN(Table_Question_Sets[[#Headers],[Output Config Keys Nested]]),4),"1","")&amp;COLUMN()+1)&lt;&gt;"",INDIRECT("'Question Sets'!"&amp;SUBSTITUTE(ADDRESS(1,COLUMN(Table_Question_Sets[[#Headers],[Output Config Keys Nested]]),4),"1","")&amp;COLUMN()+1),"")</f>
        <v/>
      </c>
      <c r="Q9" t="str">
        <f ca="1">IF(INDIRECT("'Question Sets'!"&amp;SUBSTITUTE(ADDRESS(1,COLUMN(Table_Question_Sets[[#Headers],[Output Config Keys Nested]]),4),"1","")&amp;COLUMN()+1)&lt;&gt;"",INDIRECT("'Question Sets'!"&amp;SUBSTITUTE(ADDRESS(1,COLUMN(Table_Question_Sets[[#Headers],[Output Config Keys Nested]]),4),"1","")&amp;COLUMN()+1),"")</f>
        <v/>
      </c>
      <c r="R9" t="str">
        <f ca="1">IF(INDIRECT("'Question Sets'!"&amp;SUBSTITUTE(ADDRESS(1,COLUMN(Table_Question_Sets[[#Headers],[Output Config Keys Nested]]),4),"1","")&amp;COLUMN()+1)&lt;&gt;"",INDIRECT("'Question Sets'!"&amp;SUBSTITUTE(ADDRESS(1,COLUMN(Table_Question_Sets[[#Headers],[Output Config Keys Nested]]),4),"1","")&amp;COLUMN()+1),"")</f>
        <v/>
      </c>
      <c r="S9" t="str">
        <f ca="1">IF(INDIRECT("'Question Sets'!"&amp;SUBSTITUTE(ADDRESS(1,COLUMN(Table_Question_Sets[[#Headers],[Output Config Keys Nested]]),4),"1","")&amp;COLUMN()+1)&lt;&gt;"",INDIRECT("'Question Sets'!"&amp;SUBSTITUTE(ADDRESS(1,COLUMN(Table_Question_Sets[[#Headers],[Output Config Keys Nested]]),4),"1","")&amp;COLUMN()+1),"")</f>
        <v/>
      </c>
      <c r="T9" t="str">
        <f ca="1">IF(INDIRECT("'Question Sets'!"&amp;SUBSTITUTE(ADDRESS(1,COLUMN(Table_Question_Sets[[#Headers],[Output Config Keys Nested]]),4),"1","")&amp;COLUMN()+1)&lt;&gt;"",INDIRECT("'Question Sets'!"&amp;SUBSTITUTE(ADDRESS(1,COLUMN(Table_Question_Sets[[#Headers],[Output Config Keys Nested]]),4),"1","")&amp;COLUMN()+1),"")</f>
        <v/>
      </c>
      <c r="U9" t="str">
        <f ca="1">IF(INDIRECT("'Question Sets'!"&amp;SUBSTITUTE(ADDRESS(1,COLUMN(Table_Question_Sets[[#Headers],[Output Config Keys Nested]]),4),"1","")&amp;COLUMN()+1)&lt;&gt;"",INDIRECT("'Question Sets'!"&amp;SUBSTITUTE(ADDRESS(1,COLUMN(Table_Question_Sets[[#Headers],[Output Config Keys Nested]]),4),"1","")&amp;COLUMN()+1),"")</f>
        <v/>
      </c>
      <c r="V9" t="str">
        <f ca="1">IF(INDIRECT("'Question Sets'!"&amp;SUBSTITUTE(ADDRESS(1,COLUMN(Table_Question_Sets[[#Headers],[Output Config Keys Nested]]),4),"1","")&amp;COLUMN()+1)&lt;&gt;"",INDIRECT("'Question Sets'!"&amp;SUBSTITUTE(ADDRESS(1,COLUMN(Table_Question_Sets[[#Headers],[Output Config Keys Nested]]),4),"1","")&amp;COLUMN()+1),"")</f>
        <v/>
      </c>
      <c r="W9" t="str">
        <f ca="1">IF(INDIRECT("'Question Sets'!"&amp;SUBSTITUTE(ADDRESS(1,COLUMN(Table_Question_Sets[[#Headers],[Output Config Keys Nested]]),4),"1","")&amp;COLUMN()+1)&lt;&gt;"",INDIRECT("'Question Sets'!"&amp;SUBSTITUTE(ADDRESS(1,COLUMN(Table_Question_Sets[[#Headers],[Output Config Keys Nested]]),4),"1","")&amp;COLUMN()+1),"")</f>
        <v/>
      </c>
      <c r="X9" t="str">
        <f ca="1">IF(INDIRECT("'Question Sets'!"&amp;SUBSTITUTE(ADDRESS(1,COLUMN(Table_Question_Sets[[#Headers],[Output Config Keys Nested]]),4),"1","")&amp;COLUMN()+1)&lt;&gt;"",INDIRECT("'Question Sets'!"&amp;SUBSTITUTE(ADDRESS(1,COLUMN(Table_Question_Sets[[#Headers],[Output Config Keys Nested]]),4),"1","")&amp;COLUMN()+1),"")</f>
        <v/>
      </c>
      <c r="Y9" t="str">
        <f ca="1">IF(INDIRECT("'Question Sets'!"&amp;SUBSTITUTE(ADDRESS(1,COLUMN(Table_Question_Sets[[#Headers],[Output Config Keys Nested]]),4),"1","")&amp;COLUMN()+1)&lt;&gt;"",INDIRECT("'Question Sets'!"&amp;SUBSTITUTE(ADDRESS(1,COLUMN(Table_Question_Sets[[#Headers],[Output Config Keys Nested]]),4),"1","")&amp;COLUMN()+1),"")</f>
        <v/>
      </c>
      <c r="Z9" t="str">
        <f ca="1">IF(INDIRECT("'Question Sets'!"&amp;SUBSTITUTE(ADDRESS(1,COLUMN(Table_Question_Sets[[#Headers],[Output Config Keys Nested]]),4),"1","")&amp;COLUMN()+1)&lt;&gt;"",INDIRECT("'Question Sets'!"&amp;SUBSTITUTE(ADDRESS(1,COLUMN(Table_Question_Sets[[#Headers],[Output Config Keys Nested]]),4),"1","")&amp;COLUMN()+1),"")</f>
        <v/>
      </c>
      <c r="AA9" t="str">
        <f ca="1">IF(INDIRECT("'Question Sets'!"&amp;SUBSTITUTE(ADDRESS(1,COLUMN(Table_Question_Sets[[#Headers],[Output Config Keys Nested]]),4),"1","")&amp;COLUMN()+1)&lt;&gt;"",INDIRECT("'Question Sets'!"&amp;SUBSTITUTE(ADDRESS(1,COLUMN(Table_Question_Sets[[#Headers],[Output Config Keys Nested]]),4),"1","")&amp;COLUMN()+1),"")</f>
        <v/>
      </c>
      <c r="AB9" t="str">
        <f ca="1">IF(INDIRECT("'Question Sets'!"&amp;SUBSTITUTE(ADDRESS(1,COLUMN(Table_Question_Sets[[#Headers],[Output Config Keys Nested]]),4),"1","")&amp;COLUMN()+1)&lt;&gt;"",INDIRECT("'Question Sets'!"&amp;SUBSTITUTE(ADDRESS(1,COLUMN(Table_Question_Sets[[#Headers],[Output Config Keys Nested]]),4),"1","")&amp;COLUMN()+1),"")</f>
        <v/>
      </c>
      <c r="AC9" t="str">
        <f ca="1">IF(INDIRECT("'Question Sets'!"&amp;SUBSTITUTE(ADDRESS(1,COLUMN(Table_Question_Sets[[#Headers],[Output Config Keys Nested]]),4),"1","")&amp;COLUMN()+1)&lt;&gt;"",INDIRECT("'Question Sets'!"&amp;SUBSTITUTE(ADDRESS(1,COLUMN(Table_Question_Sets[[#Headers],[Output Config Keys Nested]]),4),"1","")&amp;COLUMN()+1),"")</f>
        <v/>
      </c>
      <c r="AD9" t="str">
        <f ca="1">IF(INDIRECT("'Question Sets'!"&amp;SUBSTITUTE(ADDRESS(1,COLUMN(Table_Question_Sets[[#Headers],[Output Config Keys Nested]]),4),"1","")&amp;COLUMN()+1)&lt;&gt;"",INDIRECT("'Question Sets'!"&amp;SUBSTITUTE(ADDRESS(1,COLUMN(Table_Question_Sets[[#Headers],[Output Config Keys Nested]]),4),"1","")&amp;COLUMN()+1),"")</f>
        <v/>
      </c>
      <c r="AE9" t="str">
        <f ca="1">IF(INDIRECT("'Question Sets'!"&amp;SUBSTITUTE(ADDRESS(1,COLUMN(Table_Question_Sets[[#Headers],[Output Config Keys Nested]]),4),"1","")&amp;COLUMN()+1)&lt;&gt;"",INDIRECT("'Question Sets'!"&amp;SUBSTITUTE(ADDRESS(1,COLUMN(Table_Question_Sets[[#Headers],[Output Config Keys Nested]]),4),"1","")&amp;COLUMN()+1),"")</f>
        <v/>
      </c>
      <c r="AF9" t="str">
        <f ca="1">IF(INDIRECT("'Question Sets'!"&amp;SUBSTITUTE(ADDRESS(1,COLUMN(Table_Question_Sets[[#Headers],[Output Config Keys Nested]]),4),"1","")&amp;COLUMN()+1)&lt;&gt;"",INDIRECT("'Question Sets'!"&amp;SUBSTITUTE(ADDRESS(1,COLUMN(Table_Question_Sets[[#Headers],[Output Config Keys Nested]]),4),"1","")&amp;COLUMN()+1),"")</f>
        <v/>
      </c>
      <c r="AG9" t="str">
        <f ca="1">IF(INDIRECT("'Question Sets'!"&amp;SUBSTITUTE(ADDRESS(1,COLUMN(Table_Question_Sets[[#Headers],[Output Config Keys Nested]]),4),"1","")&amp;COLUMN()+1)&lt;&gt;"",INDIRECT("'Question Sets'!"&amp;SUBSTITUTE(ADDRESS(1,COLUMN(Table_Question_Sets[[#Headers],[Output Config Keys Nested]]),4),"1","")&amp;COLUMN()+1),"")</f>
        <v/>
      </c>
      <c r="AH9" t="str">
        <f ca="1">IF(INDIRECT("'Question Sets'!"&amp;SUBSTITUTE(ADDRESS(1,COLUMN(Table_Question_Sets[[#Headers],[Output Config Keys Nested]]),4),"1","")&amp;COLUMN()+1)&lt;&gt;"",INDIRECT("'Question Sets'!"&amp;SUBSTITUTE(ADDRESS(1,COLUMN(Table_Question_Sets[[#Headers],[Output Config Keys Nested]]),4),"1","")&amp;COLUMN()+1),"")</f>
        <v/>
      </c>
      <c r="AI9" t="str">
        <f ca="1">IF(INDIRECT("'Question Sets'!"&amp;SUBSTITUTE(ADDRESS(1,COLUMN(Table_Question_Sets[[#Headers],[Output Config Keys Nested]]),4),"1","")&amp;COLUMN()+1)&lt;&gt;"",INDIRECT("'Question Sets'!"&amp;SUBSTITUTE(ADDRESS(1,COLUMN(Table_Question_Sets[[#Headers],[Output Config Keys Nested]]),4),"1","")&amp;COLUMN()+1),"")</f>
        <v/>
      </c>
      <c r="AJ9" t="str">
        <f ca="1">IF(INDIRECT("'Question Sets'!"&amp;SUBSTITUTE(ADDRESS(1,COLUMN(Table_Question_Sets[[#Headers],[Output Config Keys Nested]]),4),"1","")&amp;COLUMN()+1)&lt;&gt;"",INDIRECT("'Question Sets'!"&amp;SUBSTITUTE(ADDRESS(1,COLUMN(Table_Question_Sets[[#Headers],[Output Config Keys Nested]]),4),"1","")&amp;COLUMN()+1),"")</f>
        <v/>
      </c>
      <c r="AK9" t="str">
        <f ca="1">IF(INDIRECT("'Question Sets'!"&amp;SUBSTITUTE(ADDRESS(1,COLUMN(Table_Question_Sets[[#Headers],[Output Config Keys Nested]]),4),"1","")&amp;COLUMN()+1)&lt;&gt;"",INDIRECT("'Question Sets'!"&amp;SUBSTITUTE(ADDRESS(1,COLUMN(Table_Question_Sets[[#Headers],[Output Config Keys Nested]]),4),"1","")&amp;COLUMN()+1),"")</f>
        <v/>
      </c>
      <c r="AL9" t="str">
        <f ca="1">IF(INDIRECT("'Question Sets'!"&amp;SUBSTITUTE(ADDRESS(1,COLUMN(Table_Question_Sets[[#Headers],[Output Config Keys Nested]]),4),"1","")&amp;COLUMN()+1)&lt;&gt;"",INDIRECT("'Question Sets'!"&amp;SUBSTITUTE(ADDRESS(1,COLUMN(Table_Question_Sets[[#Headers],[Output Config Keys Nested]]),4),"1","")&amp;COLUMN()+1),"")</f>
        <v/>
      </c>
      <c r="AM9" t="str">
        <f ca="1">IF(INDIRECT("'Question Sets'!"&amp;SUBSTITUTE(ADDRESS(1,COLUMN(Table_Question_Sets[[#Headers],[Output Config Keys Nested]]),4),"1","")&amp;COLUMN()+1)&lt;&gt;"",INDIRECT("'Question Sets'!"&amp;SUBSTITUTE(ADDRESS(1,COLUMN(Table_Question_Sets[[#Headers],[Output Config Keys Nested]]),4),"1","")&amp;COLUMN()+1),"")</f>
        <v/>
      </c>
      <c r="AN9" t="str">
        <f ca="1">IF(INDIRECT("'Question Sets'!"&amp;SUBSTITUTE(ADDRESS(1,COLUMN(Table_Question_Sets[[#Headers],[Output Config Keys Nested]]),4),"1","")&amp;COLUMN()+1)&lt;&gt;"",INDIRECT("'Question Sets'!"&amp;SUBSTITUTE(ADDRESS(1,COLUMN(Table_Question_Sets[[#Headers],[Output Config Keys Nested]]),4),"1","")&amp;COLUMN()+1),"")</f>
        <v/>
      </c>
      <c r="AO9" t="str">
        <f ca="1">IF(INDIRECT("'Question Sets'!"&amp;SUBSTITUTE(ADDRESS(1,COLUMN(Table_Question_Sets[[#Headers],[Output Config Keys Nested]]),4),"1","")&amp;COLUMN()+1)&lt;&gt;"",INDIRECT("'Question Sets'!"&amp;SUBSTITUTE(ADDRESS(1,COLUMN(Table_Question_Sets[[#Headers],[Output Config Keys Nested]]),4),"1","")&amp;COLUMN()+1),"")</f>
        <v/>
      </c>
      <c r="AP9" t="str">
        <f ca="1">IF(INDIRECT("'Question Sets'!"&amp;SUBSTITUTE(ADDRESS(1,COLUMN(Table_Question_Sets[[#Headers],[Output Config Keys Nested]]),4),"1","")&amp;COLUMN()+1)&lt;&gt;"",INDIRECT("'Question Sets'!"&amp;SUBSTITUTE(ADDRESS(1,COLUMN(Table_Question_Sets[[#Headers],[Output Config Keys Nested]]),4),"1","")&amp;COLUMN()+1),"")</f>
        <v/>
      </c>
      <c r="AQ9" t="str">
        <f ca="1">IF(INDIRECT("'Question Sets'!"&amp;SUBSTITUTE(ADDRESS(1,COLUMN(Table_Question_Sets[[#Headers],[Output Config Keys Nested]]),4),"1","")&amp;COLUMN()+1)&lt;&gt;"",INDIRECT("'Question Sets'!"&amp;SUBSTITUTE(ADDRESS(1,COLUMN(Table_Question_Sets[[#Headers],[Output Config Keys Nested]]),4),"1","")&amp;COLUMN()+1),"")</f>
        <v/>
      </c>
      <c r="AR9" t="str">
        <f ca="1">IF(INDIRECT("'Question Sets'!"&amp;SUBSTITUTE(ADDRESS(1,COLUMN(Table_Question_Sets[[#Headers],[Output Config Keys Nested]]),4),"1","")&amp;COLUMN()+1)&lt;&gt;"",INDIRECT("'Question Sets'!"&amp;SUBSTITUTE(ADDRESS(1,COLUMN(Table_Question_Sets[[#Headers],[Output Config Keys Nested]]),4),"1","")&amp;COLUMN()+1),"")</f>
        <v/>
      </c>
      <c r="AS9" t="str">
        <f ca="1">IF(INDIRECT("'Question Sets'!"&amp;SUBSTITUTE(ADDRESS(1,COLUMN(Table_Question_Sets[[#Headers],[Output Config Keys Nested]]),4),"1","")&amp;COLUMN()+1)&lt;&gt;"",INDIRECT("'Question Sets'!"&amp;SUBSTITUTE(ADDRESS(1,COLUMN(Table_Question_Sets[[#Headers],[Output Config Keys Nested]]),4),"1","")&amp;COLUMN()+1),"")</f>
        <v/>
      </c>
      <c r="AT9" t="str">
        <f ca="1">IF(INDIRECT("'Question Sets'!"&amp;SUBSTITUTE(ADDRESS(1,COLUMN(Table_Question_Sets[[#Headers],[Output Config Keys Nested]]),4),"1","")&amp;COLUMN()+1)&lt;&gt;"",INDIRECT("'Question Sets'!"&amp;SUBSTITUTE(ADDRESS(1,COLUMN(Table_Question_Sets[[#Headers],[Output Config Keys Nested]]),4),"1","")&amp;COLUMN()+1),"")</f>
        <v/>
      </c>
      <c r="AU9" t="str">
        <f ca="1">IF(INDIRECT("'Question Sets'!"&amp;SUBSTITUTE(ADDRESS(1,COLUMN(Table_Question_Sets[[#Headers],[Output Config Keys Nested]]),4),"1","")&amp;COLUMN()+1)&lt;&gt;"",INDIRECT("'Question Sets'!"&amp;SUBSTITUTE(ADDRESS(1,COLUMN(Table_Question_Sets[[#Headers],[Output Config Keys Nested]]),4),"1","")&amp;COLUMN()+1),"")</f>
        <v/>
      </c>
      <c r="AV9" t="str">
        <f ca="1">IF(INDIRECT("'Question Sets'!"&amp;SUBSTITUTE(ADDRESS(1,COLUMN(Table_Question_Sets[[#Headers],[Output Config Keys Nested]]),4),"1","")&amp;COLUMN()+1)&lt;&gt;"",INDIRECT("'Question Sets'!"&amp;SUBSTITUTE(ADDRESS(1,COLUMN(Table_Question_Sets[[#Headers],[Output Config Keys Nested]]),4),"1","")&amp;COLUMN()+1),"")</f>
        <v/>
      </c>
      <c r="AW9" t="str">
        <f ca="1">IF(INDIRECT("'Question Sets'!"&amp;SUBSTITUTE(ADDRESS(1,COLUMN(Table_Question_Sets[[#Headers],[Output Config Keys Nested]]),4),"1","")&amp;COLUMN()+1)&lt;&gt;"",INDIRECT("'Question Sets'!"&amp;SUBSTITUTE(ADDRESS(1,COLUMN(Table_Question_Sets[[#Headers],[Output Config Keys Nested]]),4),"1","")&amp;COLUMN()+1),"")</f>
        <v/>
      </c>
      <c r="AX9" t="str">
        <f ca="1">IF(INDIRECT("'Question Sets'!"&amp;SUBSTITUTE(ADDRESS(1,COLUMN(Table_Question_Sets[[#Headers],[Output Config Keys Nested]]),4),"1","")&amp;COLUMN()+1)&lt;&gt;"",INDIRECT("'Question Sets'!"&amp;SUBSTITUTE(ADDRESS(1,COLUMN(Table_Question_Sets[[#Headers],[Output Config Keys Nested]]),4),"1","")&amp;COLUMN()+1),"")</f>
        <v/>
      </c>
      <c r="AY9" t="str">
        <f ca="1">IF(INDIRECT("'Question Sets'!"&amp;SUBSTITUTE(ADDRESS(1,COLUMN(Table_Question_Sets[[#Headers],[Output Config Keys Nested]]),4),"1","")&amp;COLUMN()+1)&lt;&gt;"",INDIRECT("'Question Sets'!"&amp;SUBSTITUTE(ADDRESS(1,COLUMN(Table_Question_Sets[[#Headers],[Output Config Keys Nested]]),4),"1","")&amp;COLUMN()+1),"")</f>
        <v/>
      </c>
      <c r="AZ9" t="str">
        <f ca="1">IF(INDIRECT("'Question Sets'!"&amp;SUBSTITUTE(ADDRESS(1,COLUMN(Table_Question_Sets[[#Headers],[Output Config Keys Nested]]),4),"1","")&amp;COLUMN()+1)&lt;&gt;"",INDIRECT("'Question Sets'!"&amp;SUBSTITUTE(ADDRESS(1,COLUMN(Table_Question_Sets[[#Headers],[Output Config Keys Nested]]),4),"1","")&amp;COLUMN()+1),"")</f>
        <v/>
      </c>
      <c r="BA9" t="str">
        <f ca="1">IF(INDIRECT("'Question Sets'!"&amp;SUBSTITUTE(ADDRESS(1,COLUMN(Table_Question_Sets[[#Headers],[Output Config Keys Nested]]),4),"1","")&amp;COLUMN()+1)&lt;&gt;"",INDIRECT("'Question Sets'!"&amp;SUBSTITUTE(ADDRESS(1,COLUMN(Table_Question_Sets[[#Headers],[Output Config Keys Nested]]),4),"1","")&amp;COLUMN()+1),"")</f>
        <v/>
      </c>
      <c r="BB9" s="1" t="s">
        <v>1133</v>
      </c>
    </row>
    <row r="10" spans="2:54" ht="21" customHeight="1">
      <c r="B10" s="2" t="s">
        <v>1134</v>
      </c>
      <c r="C10" s="1" t="s">
        <v>1135</v>
      </c>
      <c r="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"repeating1":[],</v>
      </c>
      <c r="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"repeating2":[],</v>
      </c>
      <c r="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"repeating3":[],</v>
      </c>
      <c r="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"repeating4":[],</v>
      </c>
      <c r="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"repeating5":[],</v>
      </c>
      <c r="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B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C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D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E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F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G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H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I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J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K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L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M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N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O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P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Q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R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S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T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U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V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W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X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Y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AZ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A10" t="str">
        <f ca="1">IF(INDIRECT("'Repeating Question Sets'!"&amp;SUBSTITUTE(ADDRESS(1,COLUMN(Table_Repeating_Question_Sets[[#Headers],[Output Config Keys Nested]]),4),"1","")&amp;COLUMN()+1)&lt;&gt;"",INDIRECT("'Repeating Question Sets'!"&amp;SUBSTITUTE(ADDRESS(1,COLUMN(Table_Repeating_Question_Sets[[#Headers],[Output Config Keys Nested]]),4),"1","")&amp;COLUMN()+1),"")</f>
        <v/>
      </c>
      <c r="BB10" s="1" t="s">
        <v>1133</v>
      </c>
    </row>
    <row r="11" spans="2:54" ht="21" customHeight="1">
      <c r="B11" s="2" t="s">
        <v>1136</v>
      </c>
      <c r="C11" s="1" t="s">
        <v>1137</v>
      </c>
      <c r="D11" t="str">
        <f>_xlfn.TEXTJOIN(",",TRUE,Table_Question_Sets[Summary Key Mapping])</f>
        <v>"buildingCover": "Building Cover","buildingSumInsured": "Sum Insured","ratingState": "State","buildingPostcode": "Postcode","policyStartDate": "Policy Start Date"</v>
      </c>
      <c r="E11"/>
      <c r="F11"/>
      <c r="G11"/>
      <c r="H11"/>
      <c r="I11"/>
      <c r="J1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t="s">
        <v>1133</v>
      </c>
    </row>
    <row r="12" spans="2:54" ht="21" customHeight="1">
      <c r="B12" s="2" t="s">
        <v>1138</v>
      </c>
      <c r="C12" t="s">
        <v>1139</v>
      </c>
      <c r="D12" t="str">
        <f>_xlfn.TEXTJOIN(",",TRUE,Table_Question_Sets[Config Workflow Roles])</f>
        <v>"customerName":"contactName","customerEmail":"contactEmail","customerPhone":"contactPhone","customerMobile":"contactMobile","policyInceptionDate":"policyStartDate","policyExpiryDate":"policyEndDate","creditCardNumber":"creditCardNumber","creditCardName":"creditCardName","creditCardExpiry":"creditCardExpiryDate","creditCardCCV":"creditCardCCV"</v>
      </c>
      <c r="E12"/>
      <c r="F12"/>
      <c r="G12"/>
      <c r="H12"/>
      <c r="I12"/>
      <c r="J12"/>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t="s">
        <v>1133</v>
      </c>
    </row>
    <row r="13" spans="2:54" ht="21" customHeight="1">
      <c r="B13" s="2" t="s">
        <v>421</v>
      </c>
      <c r="C13" s="1" t="s">
        <v>1140</v>
      </c>
      <c r="D13" t="str">
        <f ca="1">IF(INDIRECT("'Triggers'!"&amp;SUBSTITUTE(ADDRESS(1,COLUMN(Table_Triggers[[#Headers],[Output Config]]),4),"1","")&amp;COLUMN()+1)&lt;&gt;"",INDIRECT("'Triggers'!"&amp;SUBSTITUTE(ADDRESS(1,COLUMN(Table_Triggers[[#Headers],[Output Config]]),4),"1","")&amp;COLUMN()+1),"")</f>
        <v>"softReferral":{"history": "","insolvency": ""},</v>
      </c>
      <c r="E13" t="str">
        <f ca="1">IF(INDIRECT("'Triggers'!"&amp;SUBSTITUTE(ADDRESS(1,COLUMN(Table_Triggers[[#Headers],[Output Config]]),4),"1","")&amp;COLUMN()+1)&lt;&gt;"",INDIRECT("'Triggers'!"&amp;SUBSTITUTE(ADDRESS(1,COLUMN(Table_Triggers[[#Headers],[Output Config]]),4),"1","")&amp;COLUMN()+1),"")</f>
        <v>"hardReferral":{"propertyRentedCommercially": "Unfortunately we cannot calculate a premium because your property is commercially rented.","holidayRentalProperty": "Unfortunately we cannot calculate a premium because your property is a short term / holiday rental.","postcode": "Unfortunately we cannot offer you building cover based on your postcode."},</v>
      </c>
      <c r="F13" t="str">
        <f ca="1">IF(INDIRECT("'Triggers'!"&amp;SUBSTITUTE(ADDRESS(1,COLUMN(Table_Triggers[[#Headers],[Output Config]]),4),"1","")&amp;COLUMN()+1)&lt;&gt;"",INDIRECT("'Triggers'!"&amp;SUBSTITUTE(ADDRESS(1,COLUMN(Table_Triggers[[#Headers],[Output Config]]),4),"1","")&amp;COLUMN()+1),"")</f>
        <v>"decline":{},</v>
      </c>
      <c r="G13" t="str">
        <f ca="1">IF(INDIRECT("'Triggers'!"&amp;SUBSTITUTE(ADDRESS(1,COLUMN(Table_Triggers[[#Headers],[Output Config]]),4),"1","")&amp;COLUMN()+1)&lt;&gt;"",INDIRECT("'Triggers'!"&amp;SUBSTITUTE(ADDRESS(1,COLUMN(Table_Triggers[[#Headers],[Output Config]]),4),"1","")&amp;COLUMN()+1),"")</f>
        <v>"error":{"noCoverSelected": ""},</v>
      </c>
      <c r="H13" t="str">
        <f ca="1">IF(INDIRECT("'Triggers'!"&amp;SUBSTITUTE(ADDRESS(1,COLUMN(Table_Triggers[[#Headers],[Output Config]]),4),"1","")&amp;COLUMN()+1)&lt;&gt;"",INDIRECT("'Triggers'!"&amp;SUBSTITUTE(ADDRESS(1,COLUMN(Table_Triggers[[#Headers],[Output Config]]),4),"1","")&amp;COLUMN()+1),"")</f>
        <v/>
      </c>
      <c r="I13" t="str">
        <f ca="1">IF(INDIRECT("'Triggers'!"&amp;SUBSTITUTE(ADDRESS(1,COLUMN(Table_Triggers[[#Headers],[Output Config]]),4),"1","")&amp;COLUMN()+1)&lt;&gt;"",INDIRECT("'Triggers'!"&amp;SUBSTITUTE(ADDRESS(1,COLUMN(Table_Triggers[[#Headers],[Output Config]]),4),"1","")&amp;COLUMN()+1),"")</f>
        <v/>
      </c>
      <c r="J13" t="str">
        <f ca="1">IF(INDIRECT("'Triggers'!"&amp;SUBSTITUTE(ADDRESS(1,COLUMN(Table_Triggers[[#Headers],[Output Config]]),4),"1","")&amp;COLUMN()+1)&lt;&gt;"",INDIRECT("'Triggers'!"&amp;SUBSTITUTE(ADDRESS(1,COLUMN(Table_Triggers[[#Headers],[Output Config]]),4),"1","")&amp;COLUMN()+1),"")</f>
        <v/>
      </c>
      <c r="K13" t="str">
        <f ca="1">IF(INDIRECT("'Triggers'!"&amp;SUBSTITUTE(ADDRESS(1,COLUMN(Table_Triggers[[#Headers],[Output Config]]),4),"1","")&amp;COLUMN()+1)&lt;&gt;"",INDIRECT("'Triggers'!"&amp;SUBSTITUTE(ADDRESS(1,COLUMN(Table_Triggers[[#Headers],[Output Config]]),4),"1","")&amp;COLUMN()+1),"")</f>
        <v/>
      </c>
      <c r="L13" t="str">
        <f ca="1">IF(INDIRECT("'Triggers'!"&amp;SUBSTITUTE(ADDRESS(1,COLUMN(Table_Triggers[[#Headers],[Output Config]]),4),"1","")&amp;COLUMN()+1)&lt;&gt;"",INDIRECT("'Triggers'!"&amp;SUBSTITUTE(ADDRESS(1,COLUMN(Table_Triggers[[#Headers],[Output Config]]),4),"1","")&amp;COLUMN()+1),"")</f>
        <v/>
      </c>
      <c r="M13" t="str">
        <f ca="1">IF(INDIRECT("'Triggers'!"&amp;SUBSTITUTE(ADDRESS(1,COLUMN(Table_Triggers[[#Headers],[Output Config]]),4),"1","")&amp;COLUMN()+1)&lt;&gt;"",INDIRECT("'Triggers'!"&amp;SUBSTITUTE(ADDRESS(1,COLUMN(Table_Triggers[[#Headers],[Output Config]]),4),"1","")&amp;COLUMN()+1),"")</f>
        <v/>
      </c>
      <c r="N13" t="str">
        <f ca="1">IF(INDIRECT("'Triggers'!"&amp;SUBSTITUTE(ADDRESS(1,COLUMN(Table_Triggers[[#Headers],[Output Config]]),4),"1","")&amp;COLUMN()+1)&lt;&gt;"",INDIRECT("'Triggers'!"&amp;SUBSTITUTE(ADDRESS(1,COLUMN(Table_Triggers[[#Headers],[Output Config]]),4),"1","")&amp;COLUMN()+1),"")</f>
        <v/>
      </c>
      <c r="O13" t="str">
        <f ca="1">IF(INDIRECT("'Triggers'!"&amp;SUBSTITUTE(ADDRESS(1,COLUMN(Table_Triggers[[#Headers],[Output Config]]),4),"1","")&amp;COLUMN()+1)&lt;&gt;"",INDIRECT("'Triggers'!"&amp;SUBSTITUTE(ADDRESS(1,COLUMN(Table_Triggers[[#Headers],[Output Config]]),4),"1","")&amp;COLUMN()+1),"")</f>
        <v/>
      </c>
      <c r="P13" t="str">
        <f ca="1">IF(INDIRECT("'Triggers'!"&amp;SUBSTITUTE(ADDRESS(1,COLUMN(Table_Triggers[[#Headers],[Output Config]]),4),"1","")&amp;COLUMN()+1)&lt;&gt;"",INDIRECT("'Triggers'!"&amp;SUBSTITUTE(ADDRESS(1,COLUMN(Table_Triggers[[#Headers],[Output Config]]),4),"1","")&amp;COLUMN()+1),"")</f>
        <v/>
      </c>
      <c r="Q13" t="str">
        <f ca="1">IF(INDIRECT("'Triggers'!"&amp;SUBSTITUTE(ADDRESS(1,COLUMN(Table_Triggers[[#Headers],[Output Config]]),4),"1","")&amp;COLUMN()+1)&lt;&gt;"",INDIRECT("'Triggers'!"&amp;SUBSTITUTE(ADDRESS(1,COLUMN(Table_Triggers[[#Headers],[Output Config]]),4),"1","")&amp;COLUMN()+1),"")</f>
        <v/>
      </c>
      <c r="R13" t="str">
        <f ca="1">IF(INDIRECT("'Triggers'!"&amp;SUBSTITUTE(ADDRESS(1,COLUMN(Table_Triggers[[#Headers],[Output Config]]),4),"1","")&amp;COLUMN()+1)&lt;&gt;"",INDIRECT("'Triggers'!"&amp;SUBSTITUTE(ADDRESS(1,COLUMN(Table_Triggers[[#Headers],[Output Config]]),4),"1","")&amp;COLUMN()+1),"")</f>
        <v/>
      </c>
      <c r="S13" t="str">
        <f ca="1">IF(INDIRECT("'Triggers'!"&amp;SUBSTITUTE(ADDRESS(1,COLUMN(Table_Triggers[[#Headers],[Output Config]]),4),"1","")&amp;COLUMN()+1)&lt;&gt;"",INDIRECT("'Triggers'!"&amp;SUBSTITUTE(ADDRESS(1,COLUMN(Table_Triggers[[#Headers],[Output Config]]),4),"1","")&amp;COLUMN()+1),"")</f>
        <v/>
      </c>
      <c r="T13" t="str">
        <f ca="1">IF(INDIRECT("'Triggers'!"&amp;SUBSTITUTE(ADDRESS(1,COLUMN(Table_Triggers[[#Headers],[Output Config]]),4),"1","")&amp;COLUMN()+1)&lt;&gt;"",INDIRECT("'Triggers'!"&amp;SUBSTITUTE(ADDRESS(1,COLUMN(Table_Triggers[[#Headers],[Output Config]]),4),"1","")&amp;COLUMN()+1),"")</f>
        <v/>
      </c>
      <c r="U13" t="str">
        <f ca="1">IF(INDIRECT("'Triggers'!"&amp;SUBSTITUTE(ADDRESS(1,COLUMN(Table_Triggers[[#Headers],[Output Config]]),4),"1","")&amp;COLUMN()+1)&lt;&gt;"",INDIRECT("'Triggers'!"&amp;SUBSTITUTE(ADDRESS(1,COLUMN(Table_Triggers[[#Headers],[Output Config]]),4),"1","")&amp;COLUMN()+1),"")</f>
        <v/>
      </c>
      <c r="V13" t="str">
        <f ca="1">IF(INDIRECT("'Triggers'!"&amp;SUBSTITUTE(ADDRESS(1,COLUMN(Table_Triggers[[#Headers],[Output Config]]),4),"1","")&amp;COLUMN()+1)&lt;&gt;"",INDIRECT("'Triggers'!"&amp;SUBSTITUTE(ADDRESS(1,COLUMN(Table_Triggers[[#Headers],[Output Config]]),4),"1","")&amp;COLUMN()+1),"")</f>
        <v/>
      </c>
      <c r="W13" t="str">
        <f ca="1">IF(INDIRECT("'Triggers'!"&amp;SUBSTITUTE(ADDRESS(1,COLUMN(Table_Triggers[[#Headers],[Output Config]]),4),"1","")&amp;COLUMN()+1)&lt;&gt;"",INDIRECT("'Triggers'!"&amp;SUBSTITUTE(ADDRESS(1,COLUMN(Table_Triggers[[#Headers],[Output Config]]),4),"1","")&amp;COLUMN()+1),"")</f>
        <v/>
      </c>
      <c r="X13" t="str">
        <f ca="1">IF(INDIRECT("'Triggers'!"&amp;SUBSTITUTE(ADDRESS(1,COLUMN(Table_Triggers[[#Headers],[Output Config]]),4),"1","")&amp;COLUMN()+1)&lt;&gt;"",INDIRECT("'Triggers'!"&amp;SUBSTITUTE(ADDRESS(1,COLUMN(Table_Triggers[[#Headers],[Output Config]]),4),"1","")&amp;COLUMN()+1),"")</f>
        <v/>
      </c>
      <c r="Y13" t="str">
        <f ca="1">IF(INDIRECT("'Triggers'!"&amp;SUBSTITUTE(ADDRESS(1,COLUMN(Table_Triggers[[#Headers],[Output Config]]),4),"1","")&amp;COLUMN()+1)&lt;&gt;"",INDIRECT("'Triggers'!"&amp;SUBSTITUTE(ADDRESS(1,COLUMN(Table_Triggers[[#Headers],[Output Config]]),4),"1","")&amp;COLUMN()+1),"")</f>
        <v/>
      </c>
      <c r="Z13" t="str">
        <f ca="1">IF(INDIRECT("'Triggers'!"&amp;SUBSTITUTE(ADDRESS(1,COLUMN(Table_Triggers[[#Headers],[Output Config]]),4),"1","")&amp;COLUMN()+1)&lt;&gt;"",INDIRECT("'Triggers'!"&amp;SUBSTITUTE(ADDRESS(1,COLUMN(Table_Triggers[[#Headers],[Output Config]]),4),"1","")&amp;COLUMN()+1),"")</f>
        <v/>
      </c>
      <c r="AA13" t="str">
        <f ca="1">IF(INDIRECT("'Triggers'!"&amp;SUBSTITUTE(ADDRESS(1,COLUMN(Table_Triggers[[#Headers],[Output Config]]),4),"1","")&amp;COLUMN()+1)&lt;&gt;"",INDIRECT("'Triggers'!"&amp;SUBSTITUTE(ADDRESS(1,COLUMN(Table_Triggers[[#Headers],[Output Config]]),4),"1","")&amp;COLUMN()+1),"")</f>
        <v/>
      </c>
      <c r="AB13" t="str">
        <f ca="1">IF(INDIRECT("'Triggers'!"&amp;SUBSTITUTE(ADDRESS(1,COLUMN(Table_Triggers[[#Headers],[Output Config]]),4),"1","")&amp;COLUMN()+1)&lt;&gt;"",INDIRECT("'Triggers'!"&amp;SUBSTITUTE(ADDRESS(1,COLUMN(Table_Triggers[[#Headers],[Output Config]]),4),"1","")&amp;COLUMN()+1),"")</f>
        <v/>
      </c>
      <c r="AC13" t="str">
        <f ca="1">IF(INDIRECT("'Triggers'!"&amp;SUBSTITUTE(ADDRESS(1,COLUMN(Table_Triggers[[#Headers],[Output Config]]),4),"1","")&amp;COLUMN()+1)&lt;&gt;"",INDIRECT("'Triggers'!"&amp;SUBSTITUTE(ADDRESS(1,COLUMN(Table_Triggers[[#Headers],[Output Config]]),4),"1","")&amp;COLUMN()+1),"")</f>
        <v/>
      </c>
      <c r="AD13" t="str">
        <f ca="1">IF(INDIRECT("'Triggers'!"&amp;SUBSTITUTE(ADDRESS(1,COLUMN(Table_Triggers[[#Headers],[Output Config]]),4),"1","")&amp;COLUMN()+1)&lt;&gt;"",INDIRECT("'Triggers'!"&amp;SUBSTITUTE(ADDRESS(1,COLUMN(Table_Triggers[[#Headers],[Output Config]]),4),"1","")&amp;COLUMN()+1),"")</f>
        <v/>
      </c>
      <c r="AE13" t="str">
        <f ca="1">IF(INDIRECT("'Triggers'!"&amp;SUBSTITUTE(ADDRESS(1,COLUMN(Table_Triggers[[#Headers],[Output Config]]),4),"1","")&amp;COLUMN()+1)&lt;&gt;"",INDIRECT("'Triggers'!"&amp;SUBSTITUTE(ADDRESS(1,COLUMN(Table_Triggers[[#Headers],[Output Config]]),4),"1","")&amp;COLUMN()+1),"")</f>
        <v/>
      </c>
      <c r="AF13" t="str">
        <f ca="1">IF(INDIRECT("'Triggers'!"&amp;SUBSTITUTE(ADDRESS(1,COLUMN(Table_Triggers[[#Headers],[Output Config]]),4),"1","")&amp;COLUMN()+1)&lt;&gt;"",INDIRECT("'Triggers'!"&amp;SUBSTITUTE(ADDRESS(1,COLUMN(Table_Triggers[[#Headers],[Output Config]]),4),"1","")&amp;COLUMN()+1),"")</f>
        <v/>
      </c>
      <c r="AG13" t="str">
        <f ca="1">IF(INDIRECT("'Triggers'!"&amp;SUBSTITUTE(ADDRESS(1,COLUMN(Table_Triggers[[#Headers],[Output Config]]),4),"1","")&amp;COLUMN()+1)&lt;&gt;"",INDIRECT("'Triggers'!"&amp;SUBSTITUTE(ADDRESS(1,COLUMN(Table_Triggers[[#Headers],[Output Config]]),4),"1","")&amp;COLUMN()+1),"")</f>
        <v/>
      </c>
      <c r="AH13" t="str">
        <f ca="1">IF(INDIRECT("'Triggers'!"&amp;SUBSTITUTE(ADDRESS(1,COLUMN(Table_Triggers[[#Headers],[Output Config]]),4),"1","")&amp;COLUMN()+1)&lt;&gt;"",INDIRECT("'Triggers'!"&amp;SUBSTITUTE(ADDRESS(1,COLUMN(Table_Triggers[[#Headers],[Output Config]]),4),"1","")&amp;COLUMN()+1),"")</f>
        <v/>
      </c>
      <c r="AI13" t="str">
        <f ca="1">IF(INDIRECT("'Triggers'!"&amp;SUBSTITUTE(ADDRESS(1,COLUMN(Table_Triggers[[#Headers],[Output Config]]),4),"1","")&amp;COLUMN()+1)&lt;&gt;"",INDIRECT("'Triggers'!"&amp;SUBSTITUTE(ADDRESS(1,COLUMN(Table_Triggers[[#Headers],[Output Config]]),4),"1","")&amp;COLUMN()+1),"")</f>
        <v/>
      </c>
      <c r="AJ13" t="str">
        <f ca="1">IF(INDIRECT("'Triggers'!"&amp;SUBSTITUTE(ADDRESS(1,COLUMN(Table_Triggers[[#Headers],[Output Config]]),4),"1","")&amp;COLUMN()+1)&lt;&gt;"",INDIRECT("'Triggers'!"&amp;SUBSTITUTE(ADDRESS(1,COLUMN(Table_Triggers[[#Headers],[Output Config]]),4),"1","")&amp;COLUMN()+1),"")</f>
        <v/>
      </c>
      <c r="AK13" t="str">
        <f ca="1">IF(INDIRECT("'Triggers'!"&amp;SUBSTITUTE(ADDRESS(1,COLUMN(Table_Triggers[[#Headers],[Output Config]]),4),"1","")&amp;COLUMN()+1)&lt;&gt;"",INDIRECT("'Triggers'!"&amp;SUBSTITUTE(ADDRESS(1,COLUMN(Table_Triggers[[#Headers],[Output Config]]),4),"1","")&amp;COLUMN()+1),"")</f>
        <v/>
      </c>
      <c r="AL13" t="str">
        <f ca="1">IF(INDIRECT("'Triggers'!"&amp;SUBSTITUTE(ADDRESS(1,COLUMN(Table_Triggers[[#Headers],[Output Config]]),4),"1","")&amp;COLUMN()+1)&lt;&gt;"",INDIRECT("'Triggers'!"&amp;SUBSTITUTE(ADDRESS(1,COLUMN(Table_Triggers[[#Headers],[Output Config]]),4),"1","")&amp;COLUMN()+1),"")</f>
        <v/>
      </c>
      <c r="AM13" t="str">
        <f ca="1">IF(INDIRECT("'Triggers'!"&amp;SUBSTITUTE(ADDRESS(1,COLUMN(Table_Triggers[[#Headers],[Output Config]]),4),"1","")&amp;COLUMN()+1)&lt;&gt;"",INDIRECT("'Triggers'!"&amp;SUBSTITUTE(ADDRESS(1,COLUMN(Table_Triggers[[#Headers],[Output Config]]),4),"1","")&amp;COLUMN()+1),"")</f>
        <v/>
      </c>
      <c r="AN13" t="str">
        <f ca="1">IF(INDIRECT("'Triggers'!"&amp;SUBSTITUTE(ADDRESS(1,COLUMN(Table_Triggers[[#Headers],[Output Config]]),4),"1","")&amp;COLUMN()+1)&lt;&gt;"",INDIRECT("'Triggers'!"&amp;SUBSTITUTE(ADDRESS(1,COLUMN(Table_Triggers[[#Headers],[Output Config]]),4),"1","")&amp;COLUMN()+1),"")</f>
        <v/>
      </c>
      <c r="AO13" t="str">
        <f ca="1">IF(INDIRECT("'Triggers'!"&amp;SUBSTITUTE(ADDRESS(1,COLUMN(Table_Triggers[[#Headers],[Output Config]]),4),"1","")&amp;COLUMN()+1)&lt;&gt;"",INDIRECT("'Triggers'!"&amp;SUBSTITUTE(ADDRESS(1,COLUMN(Table_Triggers[[#Headers],[Output Config]]),4),"1","")&amp;COLUMN()+1),"")</f>
        <v/>
      </c>
      <c r="AP13" t="str">
        <f ca="1">IF(INDIRECT("'Triggers'!"&amp;SUBSTITUTE(ADDRESS(1,COLUMN(Table_Triggers[[#Headers],[Output Config]]),4),"1","")&amp;COLUMN()+1)&lt;&gt;"",INDIRECT("'Triggers'!"&amp;SUBSTITUTE(ADDRESS(1,COLUMN(Table_Triggers[[#Headers],[Output Config]]),4),"1","")&amp;COLUMN()+1),"")</f>
        <v/>
      </c>
      <c r="AQ13" t="str">
        <f ca="1">IF(INDIRECT("'Triggers'!"&amp;SUBSTITUTE(ADDRESS(1,COLUMN(Table_Triggers[[#Headers],[Output Config]]),4),"1","")&amp;COLUMN()+1)&lt;&gt;"",INDIRECT("'Triggers'!"&amp;SUBSTITUTE(ADDRESS(1,COLUMN(Table_Triggers[[#Headers],[Output Config]]),4),"1","")&amp;COLUMN()+1),"")</f>
        <v/>
      </c>
      <c r="AR13" t="str">
        <f ca="1">IF(INDIRECT("'Triggers'!"&amp;SUBSTITUTE(ADDRESS(1,COLUMN(Table_Triggers[[#Headers],[Output Config]]),4),"1","")&amp;COLUMN()+1)&lt;&gt;"",INDIRECT("'Triggers'!"&amp;SUBSTITUTE(ADDRESS(1,COLUMN(Table_Triggers[[#Headers],[Output Config]]),4),"1","")&amp;COLUMN()+1),"")</f>
        <v/>
      </c>
      <c r="AS13" t="str">
        <f ca="1">IF(INDIRECT("'Triggers'!"&amp;SUBSTITUTE(ADDRESS(1,COLUMN(Table_Triggers[[#Headers],[Output Config]]),4),"1","")&amp;COLUMN()+1)&lt;&gt;"",INDIRECT("'Triggers'!"&amp;SUBSTITUTE(ADDRESS(1,COLUMN(Table_Triggers[[#Headers],[Output Config]]),4),"1","")&amp;COLUMN()+1),"")</f>
        <v/>
      </c>
      <c r="AT13" t="str">
        <f ca="1">IF(INDIRECT("'Triggers'!"&amp;SUBSTITUTE(ADDRESS(1,COLUMN(Table_Triggers[[#Headers],[Output Config]]),4),"1","")&amp;COLUMN()+1)&lt;&gt;"",INDIRECT("'Triggers'!"&amp;SUBSTITUTE(ADDRESS(1,COLUMN(Table_Triggers[[#Headers],[Output Config]]),4),"1","")&amp;COLUMN()+1),"")</f>
        <v/>
      </c>
      <c r="AU13" t="str">
        <f ca="1">IF(INDIRECT("'Triggers'!"&amp;SUBSTITUTE(ADDRESS(1,COLUMN(Table_Triggers[[#Headers],[Output Config]]),4),"1","")&amp;COLUMN()+1)&lt;&gt;"",INDIRECT("'Triggers'!"&amp;SUBSTITUTE(ADDRESS(1,COLUMN(Table_Triggers[[#Headers],[Output Config]]),4),"1","")&amp;COLUMN()+1),"")</f>
        <v/>
      </c>
      <c r="AV13" t="str">
        <f ca="1">IF(INDIRECT("'Triggers'!"&amp;SUBSTITUTE(ADDRESS(1,COLUMN(Table_Triggers[[#Headers],[Output Config]]),4),"1","")&amp;COLUMN()+1)&lt;&gt;"",INDIRECT("'Triggers'!"&amp;SUBSTITUTE(ADDRESS(1,COLUMN(Table_Triggers[[#Headers],[Output Config]]),4),"1","")&amp;COLUMN()+1),"")</f>
        <v/>
      </c>
      <c r="AW13" t="str">
        <f ca="1">IF(INDIRECT("'Triggers'!"&amp;SUBSTITUTE(ADDRESS(1,COLUMN(Table_Triggers[[#Headers],[Output Config]]),4),"1","")&amp;COLUMN()+1)&lt;&gt;"",INDIRECT("'Triggers'!"&amp;SUBSTITUTE(ADDRESS(1,COLUMN(Table_Triggers[[#Headers],[Output Config]]),4),"1","")&amp;COLUMN()+1),"")</f>
        <v/>
      </c>
      <c r="AX13" t="str">
        <f ca="1">IF(INDIRECT("'Triggers'!"&amp;SUBSTITUTE(ADDRESS(1,COLUMN(Table_Triggers[[#Headers],[Output Config]]),4),"1","")&amp;COLUMN()+1)&lt;&gt;"",INDIRECT("'Triggers'!"&amp;SUBSTITUTE(ADDRESS(1,COLUMN(Table_Triggers[[#Headers],[Output Config]]),4),"1","")&amp;COLUMN()+1),"")</f>
        <v/>
      </c>
      <c r="AY13" t="str">
        <f ca="1">IF(INDIRECT("'Triggers'!"&amp;SUBSTITUTE(ADDRESS(1,COLUMN(Table_Triggers[[#Headers],[Output Config]]),4),"1","")&amp;COLUMN()+1)&lt;&gt;"",INDIRECT("'Triggers'!"&amp;SUBSTITUTE(ADDRESS(1,COLUMN(Table_Triggers[[#Headers],[Output Config]]),4),"1","")&amp;COLUMN()+1),"")</f>
        <v/>
      </c>
      <c r="AZ13" t="str">
        <f ca="1">IF(INDIRECT("'Triggers'!"&amp;SUBSTITUTE(ADDRESS(1,COLUMN(Table_Triggers[[#Headers],[Output Config]]),4),"1","")&amp;COLUMN()+1)&lt;&gt;"",INDIRECT("'Triggers'!"&amp;SUBSTITUTE(ADDRESS(1,COLUMN(Table_Triggers[[#Headers],[Output Config]]),4),"1","")&amp;COLUMN()+1),"")</f>
        <v/>
      </c>
      <c r="BA13" t="str">
        <f ca="1">IF(INDIRECT("'Triggers'!"&amp;SUBSTITUTE(ADDRESS(1,COLUMN(Table_Triggers[[#Headers],[Output Config]]),4),"1","")&amp;COLUMN()+1)&lt;&gt;"",INDIRECT("'Triggers'!"&amp;SUBSTITUTE(ADDRESS(1,COLUMN(Table_Triggers[[#Headers],[Output Config]]),4),"1","")&amp;COLUMN()+1),"")</f>
        <v/>
      </c>
      <c r="BB13" s="1" t="s">
        <v>1133</v>
      </c>
    </row>
    <row r="14" spans="2:54" ht="21" customHeight="1">
      <c r="B14" s="2" t="s">
        <v>1141</v>
      </c>
      <c r="C14" s="74" t="s">
        <v>1142</v>
      </c>
      <c r="D14" t="str">
        <f ca="1">_xlfn.TEXTJOIN("",TRUE,Table_Text[Config Min])</f>
        <v>"organisation":{"name":{"text": "Company Co Pty Ltd"},"address":{"text": "123 Spring Street"},"town":{"text": "Melbourne"},"state":{"text": "VIC"},"postcode":{"text": "3000"},"ABN":{"text": "12 456 789 456"},"AFSL":{"text": "TBA"},"phone":{"text": "TBA"},"email":{"text": "TBA"},"website":{"text": "www.company.com.au"}},"product":{"title":{"text": "Landlords Insurance"},"description":{"text": "N/A"},"carrier":{"text": "TBA"}},"sidebar":{"incompleteHeader":{"text": "Answer a few simple questions to get an instant quote online."},"incompleteLabel":{"text": "Need Assistance?"},"incompleteMessage":{"text": "Call 1300 692 109&lt;br/&gt; (Weekdays 8:30am-5:30pm)"},"premiumEstimateHeader":{"text": "We have calculated an estimated premium based on the information provided so far."},"premiumEstimateLabel":{"text": "Your Estimate"},"premiumEstimateMessage":{"text": "To calculate your final premium please complete the remaining questions."},"premiumCompleteHeader":{"text": "We have calculated a premium based on the information you have provided."},"premiumCompleteLabel":{"text": "Your Premium"},"premiumCompleteMessage":{"text": "To finalise your quote please complete the remaining questions and follow the prompts."},"bindingQuoteHeader":{"text": "We have finalised your quote using the information provided."},"bindingQuoteLabel":{"text": "Your Quote"},"bindingQuoteMessage":{"text": "To proceed with your quote please enter your payment details and follow the prompts."},"paymentDetailsCompleteHeader":{"text": "We have finalised your quote using the information provided."},"paymentDetailsCompleteLabel":{"text": "Your Quote"},"paymentDetailsCompleteMessage":{"text": "To complete your purchase please read and agree to our terms and conditions."},"legalTermsAcceptedHeader":{"text": "We have finalised your quote using the information provided."},"legalTermsAcceptedLabel":{"text": "Your Quote"},"legalTermsAcceptedMessage":{"text": "To complete your purchase please follow the prompts."},"softReferralHeader":{"text": "We cannot complete you purchase online."},"softReferralLabel":{"text": "Quote Referral"},"softReferralMessageDefault":{"text": "Unfortunately we are unable to complete your purchase online based on your selections."},"softReferralMessageAppendix":{"text": "However, if you enter your contact details one of our qualified insurance experts will assist you in completing your purchase offline."},"hardReferralHeader":{"text": "We cannot generate your quote online."},"hardReferralLabel":{"text": "Quote Referral"},"hardReferralMessageDefault":{"text": "Unfortunately our online channel cannot provide you with a quote based of your selections."},"hardReferralMessageAppendix":{"text": "However, if you enter your contact details one of our qualified insurance experts will assist you in completing your purchase offline."},"declineHeader":{"text": "We cannot generate your quote."},"declineLabel":{"text": "Quote Declined"},"declineMessageDefault":{"text": "Unfortunately you are ineligible to purchase this insurance product based on your selections."},"declineMessageAppendix":{"text": "However, if you enter your contact details one of our qualified insurance experts will assist you in exploring alternative insurance products that may suit your situation."},"errorHeader":{"text": "We cannot generate your quote online."},"errorLabel":{"text": "Calculation Error"},"errorMessageDefault":{"text": "Unfortunately our online channel cannot provide you with a quote based of your selections."},"errorMessageAppendix":{"text": "However, if you enter your contact details one of our qualified insurance experts will assist you in completing your purchase offline."},"summaryLabel":{"text": "Quote Summary"}},"formElements":{"helpMessageLabel":{"text": "What doest this mean and why is it important?"},"repeatingAddItemButton":{"text": "Add", "icon": "glyphicon glyphicon-plus"},"repeatingRemoveItemButton":{"text": "Remove", "icon": "glyphicon glyphicon-remove"}},"sidebarPanels":{"test1Header":{"text": "Header 1"},"test1Body":{"text": "&lt;p&gt;Some HTML content&lt;/p&gt;"},"test1Footer":{"text": "Footer 1"}},"workflow":{"step1":{"tabLabel":{"text": "Get a quote"},"topHeading":{"text": "Landlords Insurance"},"ratingHeading":{"text": "Get a Quote"},"contactHeading":{"text": "Landlord Details"},"nextButton":{"text": "Next", "icon": "glyphicon glyphicon-arrow-right"},"enquiryButton":{"text": "Request a call-back", "icon": "glyphicon glyphicon-earphone"}},"step2":{"tabLabel":{"text": "Your details"},"topHeading":{"text": "Landlords Insurance"},"nextButton":{"text": "Complete purchase", "icon": "glyphicon glyphicon-arrow-right"},"backButton":{"text": "Back", "icon": "glyphicon glyphicon-arrow-left"},"enquiryButton":{"text": "Request a call-back", "icon": "glyphicon glyphicon-earphone"}},"step3":{"tabLabel":{"text": "Payment"},"topHeading":{"text": "Landlords Insurance"},"nextButton":{"text": "Make payment", "icon": "fa fa-check"},"backButton":{"text": "Back", "icon": "glyphicon glyphicon-arrow-left"},"enquiryButton":{"text": "Request a call-back", "icon": "glyphicon glyphicon-earphone"}},"step4":{"tabLabel":{"text": "Payment Options"},"topHeading":{"text": "Landlords Insurance"},"nextButton":{"text": "Complete purchase"},"backButton":{"text": "Back"},"enquiryButton":{"text": "Request a call-back"}},"successPage":{"topHeading":{"text": "Landlords Insurance"},"successHeading":{"text": "Purchase completed"},"successText":{"text": "Thank you for purchasing your landlords insurance through Property Club. Shortly you will receive an email with your policy schedule and invoice/receipt for payment."}},"enquiryPage":{"topHeading":{"text": "Landlords Insurance"},"enquiryHeading":{"text": "Call-back requested"},"enquiryText":{"text": "Thank you for registering your interest. Your details have been passed on to one of our qualified insurance specialists, who will contact you shortly and assist you in obtaining the right cover."},"backButton":{"text": "Return to your quote", "icon": "glyphicon glyphicon-arrow-left"}},"referralPage":{"topHeading":{"text": "Landlords Insurance"},"referralHeading":{"text": "Quote Referred"},"referralText":{"text": "However, your details have been passed on to one of our qualified insurance specialists, who will contact you shortly and assist you in obtaining the right cover."}},"declinePage":{"topHeading":{"text": "Landlords Insurance"},"declineHeading":{"text": "Quote declined"},"declineText":{"text": "However, one of our qualified insurance specialists may be able to recommend a different type of insurance product to provide the cover you need. If this would be of interest, please feel free to contact us today."},"enquiryButton":{"text": "Request a call-back", "icon": "glyphicon glyphicon-earphone"}}}</v>
      </c>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s="1" t="s">
        <v>1133</v>
      </c>
    </row>
    <row r="15" spans="2:54" ht="21" customHeight="1">
      <c r="B15" s="2" t="s">
        <v>438</v>
      </c>
      <c r="C15" s="1" t="s">
        <v>1143</v>
      </c>
      <c r="D15" t="str">
        <f ca="1">_xlfn.TEXTJOIN("",TRUE,Table_Settings[Config Min])</f>
        <v>"permissions":{"productionDomains": "www.website.com","stagingDomains": "staging.website.com","developmentDomains": "dev.website.com"},"financial":{"commissionRate": 0.099,"serviceFeeOnceOff": 0,"serviceFeePremiumPercent": 0},"styling":{"googleFonts":{"headings": "Montserrat","bodyText": "Nunito","labels": "Nunito"},"fontWeight":{"headings": 400,"bodyText": 300,"labels": 700},"primaryColours":{"background1": "#FFFFFF","background2": "#f5f8fc","background3": "#d9e1e8","foreground1": "#1d1c1c","foreground2": "#4e4e4f","accent1": "#d6272b","accent2": "#d6272b","borders": "#c0c8d2"},"other":{"tooltipIcon": "fa-question-circle","defaultBorderRadius": "3px","scrollDurationMultiplier": 1,"sidebarWidth": 250,"sidebarPaymentOptions": false,"smallDeviceMargin": 20,"offsetTopXS": 75,"offsetTopSM": 75,"offsetTopMD": 75,"offsetTopLG": 75,"offsetTopXL": 75}}</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s="1" t="s">
        <v>1133</v>
      </c>
    </row>
    <row r="16" spans="2:54" ht="21" customHeight="1">
      <c r="B16" s="2" t="s">
        <v>581</v>
      </c>
      <c r="C16" s="1" t="s">
        <v>1144</v>
      </c>
      <c r="D16" s="1" t="str">
        <f>"""css"":"""&amp;
_xlfn.TEXTJOIN("",TRUE,Table_Styles[Config Min])&amp;
"#section-column{margin-right:"&amp;(Settings_Styling_Other_Sidebar_Width+20)&amp;"px}"&amp;
"#sidebar-column{width:"&amp;Settings_Styling_Other_Sidebar_Width&amp;"px}"&amp;
".input-group *:first-child .form-control{border-top-left-radius:"&amp;Settings_Styling_Other_Default_Border_Radius&amp;";border-bottom-left-radius:"&amp;Settings_Styling_Other_Default_Border_Radius&amp;";}"&amp;
".input-group *:last-child .form-control{border-top-right-radius:"&amp;Settings_Styling_Other_Default_Border_Radius&amp;";border-bottom-right-radius:"&amp;Settings_Styling_Other_Default_Border_Radius&amp;";}"&amp;
"@media(max-width:768px){"&amp;
"#sidebar-column{width:auto}"&amp;
"#section-column{margin-right:0}"&amp;
"body{margin-left:0;margin-right:0}"&amp;
"article{padding-left:"&amp;Settings_Styling_Other_Small_Device_Margin&amp;"px;padding-right:"&amp;Settings_Styling_Other_Small_Device_Margin&amp;"px}"&amp;
"nav#footer-actions{padding-left:"&amp;Settings_Styling_Other_Small_Device_Margin&amp;"px;padding-right:"&amp;Settings_Styling_Other_Small_Device_Margin&amp;"px}"&amp;
"#sidebar .body{margin-bottom:0}"&amp;
"h1{margin-left:"&amp;Settings_Styling_Other_Small_Device_Margin&amp;"px;margin-right:"&amp;Settings_Styling_Other_Small_Device_Margin&amp;"px}"&amp;
"}"&amp;
"@media(min-width:769px){"&amp;
"h1{margin-left:0;margin-right:0}"&amp;
"}"&amp;
"#sidebar #calculation.state-softReferral .header{background:"&amp;Colour_Soft_Referral&amp;"}"&amp;
"#sidebar #calculation.state-hardReferral .header{background:"&amp;Colour_Hard_Referral&amp;"}"&amp;
"#sidebar #calculation.state-decline .header{background:"&amp;Colour_Decline&amp;"}"&amp;
"#sidebar #calculation .header:before{border-right: 10px solid "&amp;Settings_Styling_Sidebar_Header_Background_Colour&amp;"}"&amp;
"#sidebar #calculation.state-softReferral .header:before{border-right: 10px solid "&amp;Colour_Soft_Referral&amp;"}"&amp;
"#sidebar #calculation.state-hardReferral .header:before{border-right: 10px solid "&amp;Colour_Hard_Referral&amp;"}"&amp;
"#sidebar #calculation.state-decline .header:before{border-right: 10px solid "&amp;Colour_Decline&amp;"}"&amp;
"#sidebar #calculation .arrow:after{border-top: 10px solid "&amp;Settings_Styling_Sidebar_Header_Background_Colour&amp;"}"&amp;
"#sidebar #calculation.state-softReferral .arrow:after{border-top: 10px solid "&amp;Colour_Soft_Referral&amp;"}"&amp;
"#sidebar #calculation.state-hardReferral .arrow:after{border-top: 10px solid "&amp;Colour_Hard_Referral&amp;"}"&amp;
"#sidebar #calculation.state-decline .arrow:after{border-top: 10px solid "&amp;Colour_Decline&amp;"}"&amp;
".popover.top&gt;.arrow:after{border-top-color:"&amp;Settings_Styling_Other_Tooltip_Panel_Background_Colour&amp;"}"&amp;
".popover.top&gt;.arrow{border-top-color:"&amp;Settings_Styling_Other_Tooltip_Panel_Border&amp;"}"&amp;
""","</f>
        <v>"css":"body{font-family:'Nunito';font-size:15px;font-weight:300;color:#1d1c1c;margin-right:0;margin-bottom:15px;margin-left:0}h1{font-family:'Montserrat';font-size:45px;font-weight:400;color:#1d1c1c;margin-top:40px;margin-right:30px;margin-bottom:40px;margin-left:30px}aside#sidebar{font-family:'Nunito';font-weight:300}article{background:#ffffff;margin-bottom:30px;padding-top:0;padding-right:0;padding-bottom:0;padding-left:0}nav#footer-actions{margin-top:50px}section h2{font-family:'Montserrat';font-size:30px;font-weight:400;margin-top:10px;margin-bottom:0}section h3{font-family:'Montserrat';font-size:24px;font-weight:400;margin-top:20px;margin-bottom:0}section h4{font-family:'Montserrat';font-size:20px;font-weight:400;margin-top:0;margin-bottom:0}section p{font-family:'Nunito';font-size:15px;font-weight:300;margin-top:5px;margin-bottom:5px}formly-field .form-group{margin-top:10px;margin-bottom:10px}formly-field .field-content{margin-top:30px;margin-bottom:15px}formly-field label{font-family:'Nunito';font-size:16px;font-weight:700;color:#1d1c1c}formly-field .question{margin-top:0px;margin-bottom:15px}formly-field small.text-muted{font-family:'Nunito';font-size:13px;font-weight:300;color:#4e4e4f}formly-field .form-control{font-family:'Nunito';font-size:15px;font-weight:300;color:#1d1c1c;background:#f5f8fc;border:1px solid #c0c8d2;border-radius:3px;padding-top:13px;padding-right:12px;padding-bottom:13px;padding-left:12px}formly-field span.input-group-addon{color:#4e4e4f;background:#d9e1e8;border:1px solid #c0c8d2;border-radius:3px}formly-field .form-control.ng-valid.ng-touched{border-left:7px solid #4a9049}formly-field .form-control.ng-invalid.ng-touched{border-left:7px solid #b33345}formly-field .form-control.ng-pending.ng-touched{border-left:7px solid #d9e1e8}formly-field .form-control[disabled]{background:#f6f8fd}formly-field formly-validation-message{font-family:'Nunito';font-size:13px;font-weight:300;color:#b33345}formly-field textarea{font-family:'Nunito'}formly-field div.terms-and-conditions{font-family:'Nunito';font-size:12px;background:#FFFFFF;padding-top:20px;padding-right:25px;padding-bottom:15px;padding-left:10px;height:300px}formly-field div.terms-and-conditions p{margin-left:15px}formly-field div.terms-and-conditions ol{padding-left:30px}formly-field .content-field{margin-bottom:-15px}formly-field div.btn-group{margin-bottom:-10px}formly-field label.btn,formly-field label.btn:hover,formly-field label.btn:active{font-family:'Nunito';font-size:14px;font-weight:700;color:#1d1c1c;background:#FFFFFF;border:1px solid #c0c8d2;border-radius:3px;margin-right:7px;margin-bottom:10px;margin-left:0;padding-top:12px;padding-right:18px;padding-bottom:12px;padding-left:18px}formly-field label.btn.selected,formly-field label.btn.selected:hover,formly-field label.selected:active{color:#1d1c1c;background:#d9e1e8;border:1px solid #c0c8d2}formly-field label .btn-icon{font-size:25px;margin-top:3px}formly-field label .btn-icon .sm{font-size:18px;top:-4px}formly-field label .btn-icon .md{font-size:25px;top:-2px}formly-field label .btn-icon .lg{font-size:30px}formly-field .repeating-question-set{margin-top:30px}formly-field .repeating .btn{font-family:'Nunito';font-size:14px;font-weight:300;border-radius:3px;padding-top:15px;padding-right:20px;padding-bottom:15px;padding-left:20px}formly-field .repeating .btn.btn-add-item{color:#FFFFFF;background:#d6272b;border:none;margin-top:20px}formly-field .repeating .btn.btn-add-item:hover{color:#FFFFFF;background:#d6272b;border:none}formly-field .repeating .btn.btn-add-item:active{color:#FFFFFF;background:#d6272b;border:none}formly-field .repeating .btn.btn-add-item .btn-icon{font-size:14px;margin-top:-4px;margin-right:5px;margin-left:2px;top:1px}formly-field .repeating .btn.btn-remove-item{color:#1d1c1c;background:#FFFFFF;border:none;margin-top:25px}formly-field .repeating .btn.btn-remove-item:hover{color:#1d1c1c;background:#FFFFFF;border:none}formly-field .repeating .btn.btn-remove-item:active{color:#1d1c1c;background:#FFFFFF;border:none}formly-field .repeating .btn.btn-remove-item .btn-icon{font-size:16px;margin-top:-4px;margin-right:5px;top:2px}.ui-datepicker.ui-widget.ui-widget-content{background:#FFFFFF;border:none;border-radius:3px;padding-top:5px;padding-right:5px;padding-bottom:5px;padding-left:4px}.ui-datepicker .ui-datepicker-header{background:#f5f8fc;border:none;border-radius:3px;margin-top:1px;margin-right:1px;margin-bottom:1px;margin-left:2px}.ui-datepicker .ui-datepicker-title select,.ui-datepicker select.ui-datepicker-month,.ui-datepicker select.ui-datepicker-year{font-family:'Nunito';font-size:13px;font-weight:300;color:#1d1c1c;background:#FFFFFF;border:none;border-radius:3px;margin-top:2px;margin-right:2px;margin-bottom:2px;margin-left:2px;width:40%}.ui-datepicker .ui-datepicker-calendar th{font-family:'Nunito';font-size:14px;font-weight:700;color:#1d1c1c}.ui-widget-content .ui-state-default{font-family:'Nunito';font-size:13px;font-weight:300;color:#1d1c1c;background:#f5f8fc;border:none;padding-right:4px;padding-bottom:3px}.ui-widget-content .ui-state-hover{color:#1d1c1c;background:#d9e1e8;border:none}.ui-widget-content .ui-state-highlight{color:#FFFFFF;background:#4e4e4f;border:none}.ui-widget-content .ui-state-active{color:#FFFFFF;background:#d6272b;border:none}formly-field radio-field{margin-top:10px}formly-field .radio label{font-family:'Nunito';font-size:15px;font-weight:300;color:#1d1c1c;margin-bottom:3px;margin-left:10px}formly-field .radio input[type=radio] ~ .check{background:#f5f8fc;border:1px solid #c0c8d2;border-radius:100%;margin-top:2px;width:16px;height:16px}formly-field .radio input[type=radio]:checked ~ .check .inside{background:#4e4e4f;border-radius:100%;margin-top:3px;margin-left:3px;width:8px;height:8px}formly-field .checkbox label{font-family:'Nunito';font-size:15px;font-weight:300;color:#1d1c1c;margin-left:10px}formly-field .checkbox input[type=checkbox] ~ .check{background:#f5f8fc;border:1px solid #c0c8d2;width:17px;height:17px;top:2px}formly-field .checkbox input[type=checkbox] ~ .check .inside{font-size:13px;color:#4e4e4f;margin-top:0;margin-left:1px}.tooltip-icon{font-size:14px;color:#d6272b}.popover{background:#FFFFFF;border:none;border-radius:3px;padding-top:6px;padding-right:6px;padding-bottom:6px;padding-left:6px;max-width:350px}.popover-title{font-family:'Nunito';font-size:14px;font-weight:700;color:#1d1c1c;background:#f5f8fc;border:none;border-radius:3px;padding-top:10px;padding-right:10px;padding-bottom:10px;padding-left:10px}.popover-content{font-family:'Nunito';font-size:14px;font-weight:300;color:#1d1c1c;padding-top:10px;padding-right:10px;padding-bottom:10px;padding-left:10px}nav .btn-icon{font-size:16px;margin-top:-4px;margin-right:5px}nav .btn{font-family:'Nunito';font-size:14px;font-weight:300;border-radius:3px;padding-top:18px;padding-right:30px;padding-bottom:18px;padding-left:30px}nav .btn.btn-primary{color:#FFFFFF;background:#d6272b;border:1px solid #d6272b}nav .btn.btn-primary:hover{color:#FFFFFF;background:#d6272b;border:1px solid #d6272b}nav .btn.btn-primary:active{color:#FFFFFF;background:#d6272b;border:1px solid #d6272b}nav .btn.btn-secondary{color:#1d1c1c;background:#ffffff;border:1px solid #c0c8d2}nav .btn.btn-secondary:hover{color:#1d1c1c;background:#ffffff;border:1px solid #c0c8d2}nav .btn.btn-secondary:active{color:#1d1c1c;background:#ffffff;border:1px solid #c0c8d2}nav#progress-bar h4{font-family:'Montserrat';font-size:24px;font-weight:400;margin-top:30px;margin-bottom:3px;padding-bottom:10px}nav#progress-bar h4.active{color:#1d1c1c;border-bottom:4px solid #d6272b}nav#progress-bar h4.inactive{color:#d6dce0;border-bottom:4px solid #e4eaee}#sidebar .header{font-family:'Nunito';font-weight:300;color:#FFFFFF;background:#d6272b;padding-top:20px;padding-right:20px;padding-bottom:20px;padding-left:20px}#sidebar .body{font-family:'Nunito';font-weight:300;color:#1d1c1c;background:#f5f8fc;border:1px solid #c0c8d2;padding-top:20px;padding-right:20px;padding-bottom:20px;padding-left:20px;border-top:0}#sidebar .footer{font-family:'Nunito';font-weight:300;color:#1d1c1c;background:#1d1c1c;padding-top:20px;padding-right:20px;padding-bottom:20px;padding-left:20px;border-top:1px solid #4e4e4f}#sidebar .body h3{font-family:'Nunito';font-size:16px;font-weight:700;color:#1d1c1c;margin-top:0;margin-bottom:5px}#sidebar .body .message{font-family:'Nunito';font-size:14px;font-weight:300;color:#1d1c1c;margin-top:0;margin-bottom:0}#sidebar .body .price{height:62px}#sidebar .body .price .dollars{font-family:'Montserrat';font-size:45px;font-weight:400;color:#1d1c1c;margin-top:0;margin-bottom:0}#sidebar .body .price .cents{font-family:'Montserrat';font-size:15px;font-weight:700;color:#1d1c1c;margin-left:-13px}#sidebar .loader{color:#1d1c1c;margin-top:15px}#sidebar buttons-field label.btn{font-family:'Nunito';font-size:13px;font-weight:700;color:#FFFFFF;background:none;padding-top:4px;padding-right:2px;padding-bottom:4px;padding-left:2px}#sidebar buttons-field label.btn.selected{color:#FFFFFF;background:#d6272b;padding-right:8px;padding-left:8px}#sidebar .body .summary{margin-top:15px}#sidebar .body .summary h4{font-family:'Nunito';font-size:15px;font-weight:700;color:#1d1c1c;margin-top:0;margin-bottom:10px}#sidebar .body .summary .key{font-family:'Nunito';font-size:13px;font-weight:700;color:#1d1c1c;padding-right:3px}#sidebar .body .summary .value{font-family:'Nunito';font-size:13px;font-weight:300;color:#1d1c1c}#sidebar .body nav .btn{margin-top:20px;padding-top:13px;padding-bottom:13px;width:100%}#sidebar .header nav{margin-top:10px}#sidebar .header nav .btn{margin-top:10px;padding-top:10px;padding-right:20px;padding-bottom:10px;padding-left:20px}#sidebar .header nav .btn.btn-primary{color:#1d1c1c;background:#FFFFFF}#sidebar .header nav .btn.btn-secondary{color:#1d1c1c;background:#FFFFFF}nav#footer-actions .btn{margin-right:15px;margin-bottom:15px}div.checkbox{margin-top:-10px}#sidebar buttons-field label.btn{color:#1d1c1c;border:none}div.discount-code-successful{background:#a6e5a6;border:1px solid #689a68;border-radius:3px;padding-top:7px;padding-right:15px;padding-bottom:7px;padding-left:15px;width:300px;position:relative; top:-15px;}div.discount-code-unsuccessful{background:#f3c2ca;border:1px solid #b57e87;border-radius:3px;padding-top:7px;padding-right:15px;padding-bottom:7px;padding-left:15px;width:300px;position:relative; top:-15px; }#section-column{margin-right:270px}#sidebar-column{width:250px}.input-group *:first-child .form-control{border-top-left-radius:3px;border-bottom-left-radius:3px;}.input-group *:last-child .form-control{border-top-right-radius:3px;border-bottom-right-radius:3px;}@media(max-width:768px){#sidebar-column{width:auto}#section-column{margin-right:0}body{margin-left:0;margin-right:0}article{padding-left:20px;padding-right:20px}nav#footer-actions{padding-left:20px;padding-right:20px}#sidebar .body{margin-bottom:0}h1{margin-left:20px;margin-right:20px}}@media(min-width:769px){h1{margin-left:0;margin-right:0}}#sidebar #calculation.state-softReferral .header{background:#e4970a}#sidebar #calculation.state-hardReferral .header{background:#e40a20}#sidebar #calculation.state-decline .header{background:#e40a20}#sidebar #calculation .header:before{border-right: 10px solid #d6272b}#sidebar #calculation.state-softReferral .header:before{border-right: 10px solid #e4970a}#sidebar #calculation.state-hardReferral .header:before{border-right: 10px solid #e40a20}#sidebar #calculation.state-decline .header:before{border-right: 10px solid #e40a20}#sidebar #calculation .arrow:after{border-top: 10px solid #d6272b}#sidebar #calculation.state-softReferral .arrow:after{border-top: 10px solid #e4970a}#sidebar #calculation.state-hardReferral .arrow:after{border-top: 10px solid #e40a20}#sidebar #calculation.state-decline .arrow:after{border-top: 10px solid #e40a20}.popover.top&gt;.arrow:after{border-top-color:#FFFFFF}.popover.top&gt;.arrow{border-top-color:none}",</v>
      </c>
      <c r="E16" t="str">
        <f ca="1">"""fonts"":["&amp;
_xlfn.TEXTJOIN(",",TRUE,Table_Styles[Config Font])&amp;
"]"</f>
        <v>"fonts":[{"fontFamily":"Nunito","fontWeight":300},{"fontFamily":"Montserrat","fontWeight":400},{"fontFamily":"Nunito","fontWeight":700},{"fontFamily":"Montserrat","fontWeight":700}]</v>
      </c>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s="1" t="s">
        <v>1133</v>
      </c>
    </row>
    <row r="17" spans="2:54" ht="21" customHeight="1">
      <c r="B17" s="2" t="s">
        <v>0</v>
      </c>
      <c r="C17" s="1" t="s">
        <v>1145</v>
      </c>
      <c r="D17" t="str">
        <f ca="1">IF(INDIRECT("'Question Sets'!"&amp;SUBSTITUTE(ADDRESS(1,COLUMN(Table_Question_Sets[[#Headers],[Output Config]]),4),"1","")&amp;COLUMN()+1)&lt;&gt;"",INDIRECT("'Question Sets'!"&amp;SUBSTITUTE(ADDRESS(1,COLUMN(Table_Question_Sets[[#Headers],[Output Config]]),4),"1","")&amp;COLUMN()+1),"")</f>
        <v>"ratingPrimary":[{"className": "row","fieldGroup":[{"key": "buildingCover","type": "buttons-field","className":"col-xs-12","templateOptions":{"options":[{"value":"Yes","key":"Yes","icon":"glyphicon glyphicon-ok md"},{"value":"No","key":"No","icon":"glyphicon glyphicon-remove md"}],"question":"Would you like to include building cover with your landlord insurance policy?"},"validators": {"validation": Validators.compose([ValidationService.required('true', '')])}},{"key": "buildingHeading","type": "content-field","className":"col-xs-12","templateOptions":{"content":{"heading3":"Property Details"},"hideCondition":"buildingCover == ''"},"validators": {"validation": Validators.compose([])}},{"key": "buildingSumInsured","type": "input-field","className":"col-xs-12 col-sm-5","templateOptions":{"label":"Insured value","formatTextInput":"currency","addonLeft":{"class":"fa fa-usd"},"hideCondition":"buildingCover != 'Yes'"},"validators": {"validation": Validators.compose([ValidationService.required('true', 'buildingCover != \'Yes\''), ValidationService.isCurrency(), ValidationService.maxDecimals(2)])}},{"key": "ratingState","type": "select-field","className":"col-xs-6 col-sm-4","templateOptions":{"options":[{"label":"ACT","value":"ACT"},{"label":"NSW","value":"NSW"},{"label":"NT","value":"NT"},{"label":"QLD","value":"QLD"},{"label":"SA","value":"SA"},{"label":"TAS","value":"TAS"},{"label":"VIC","value":"VIC"},{"label":"WA","value":"WA"}],"label":"State","hideCondition":"buildingCover == ''","affectsTriggers":"Yes"},"validators": {"validation": Validators.compose([ValidationService.required('true', 'buildingCover == \'\'')])}},{"key": "buildingPostcode","type": "input-field","className":"col-xs-4 col-sm-3","templateOptions":{"label":"Postcode","hideCondition":"buildingCover == ''"},"validators": {"validation": Validators.compose([ValidationService.required('true', 'buildingCover == \'\''), ValidationService.isPostcode(), ValidationService.customExpression('postcodeInState(fieldValue, ratingState)', 'The postcode entered does not match the selected state')])}},]},{"className": "row","fieldGroup": [{"key": "discountCode","type": "input-field","className":"col-xs-12 col-md-6","templateOptions":{"container":{"style":"width:300px;"},"question":"If you have a discount code please enter it here:","content":{"heading3":"Discount Code"}},"validators": {"validation": Validators.compose([])}},{"key": "discountCodeSuccessfulMessage","type": "content-field","className":"col-xs-12","templateOptions":{"content":{"customHTML":"&lt;div class='discount-code-successful'&gt;A discount of %{ calculationResult('risk1.checks.discountAmount') }% has been applied to your premium.&lt;/div&gt;"},"hideCondition":"calculationResult('risk1.checks.discountCodeSuccessful') != 'Yes'"},"validators": {"validation": Validators.compose([])}},{"key": "discountCodeUnsuccessfulMessage","type": "content-field","className":"col-xs-12","templateOptions":{"content":{"customHTML":"&lt;div class='discount-code-unsuccessful'&gt;The discount code you have entered is invalid.&lt;/div&gt;"},"hideCondition":"calculationResult('risk1.checks.discountCodeUnsuccessful') != 'Yes'"},"validators": {"validation": Validators.compose([])}},{"key": "buildingSumInsuredDisplay","type": "hidden-field","className":"col-xs-12","templateOptions":{"calculatedValue":"isDecimalNumber(buildingSumInsured) ? currencyAsString(buildingSumInsured, false) : 'Not Insured'"},"validators": {"validation": Validators.compose([])},"expressionProperties": { "templateOptions.disabled": "true"}}]}],</v>
      </c>
      <c r="E17" t="str">
        <f ca="1">IF(INDIRECT("'Question Sets'!"&amp;SUBSTITUTE(ADDRESS(1,COLUMN(Table_Question_Sets[[#Headers],[Output Config]]),4),"1","")&amp;COLUMN()+1)&lt;&gt;"",INDIRECT("'Question Sets'!"&amp;SUBSTITUTE(ADDRESS(1,COLUMN(Table_Question_Sets[[#Headers],[Output Config]]),4),"1","")&amp;COLUMN()+1),"")</f>
        <v>"ratingSecondary":[{"className": "row","fieldGroup":[]}],</v>
      </c>
      <c r="F17" t="str">
        <f ca="1">IF(INDIRECT("'Question Sets'!"&amp;SUBSTITUTE(ADDRESS(1,COLUMN(Table_Question_Sets[[#Headers],[Output Config]]),4),"1","")&amp;COLUMN()+1)&lt;&gt;"",INDIRECT("'Question Sets'!"&amp;SUBSTITUTE(ADDRESS(1,COLUMN(Table_Question_Sets[[#Headers],[Output Config]]),4),"1","")&amp;COLUMN()+1),"")</f>
        <v>"contact":[{"className": "row","fieldGroup":[{"key": "contactName","type": "input-field","className":"col-xs-12 col-md-6","templateOptions":{"label":"Name"},"validators": {"validation": Validators.compose([ValidationService.required('true', '')])}},{"key": "contactEmail","type": "input-field","className":"col-xs-12 col-md-6","templateOptions":{"label":"Email"},"validators": {"validation": Validators.compose([ValidationService.required('true', ''), ValidationService.isEmail()])}},{"key": "contactPhone","type": "input-field","className":"col-xs-12 col-md-6","templateOptions":{"label":"Phone","formatTextInput":"phoneNumber","addonLeft":{"class":"fa fa-phone"}},"validators": {"validation": Validators.compose([ValidationService.isPhoneNumber()])}},{"key": "contactMobile","type": "input-field","className":"col-xs-12 col-md-6","templateOptions":{"label":"Mobile","formatTextInput":"phoneNumber","addonLeft":{"class":"fa fa-phone"}},"validators": {"validation": Validators.compose([ValidationService.isPhoneNumber()])}}]}],</v>
      </c>
      <c r="G17" t="str">
        <f ca="1">IF(INDIRECT("'Question Sets'!"&amp;SUBSTITUTE(ADDRESS(1,COLUMN(Table_Question_Sets[[#Headers],[Output Config]]),4),"1","")&amp;COLUMN()+1)&lt;&gt;"",INDIRECT("'Question Sets'!"&amp;SUBSTITUTE(ADDRESS(1,COLUMN(Table_Question_Sets[[#Headers],[Output Config]]),4),"1","")&amp;COLUMN()+1),"")</f>
        <v>"personal":[{"className": "row","fieldGroup":[{"key": "propertyHeading","type": "content-field","className":"col-xs-12","templateOptions":{"content":{"heading2":"Property Details","heading3":"Address"}},"validators": {"validation": Validators.compose([])}},{"key": "propertyAddress","type": "input-field","className":"col-xs-12 col-sm-12 col-md-5","templateOptions":{"label":"Street address"},"validators": {"validation": Validators.compose([ValidationService.required('true', '')])}},{"key": "propertyTown","type": "input-field","className":"col-xs-12 col-sm-6 col-md-3","templateOptions":{"label":"Suburb"},"validators": {"validation": Validators.compose([ValidationService.required('true', '')])}},{"key": "propertyState","type": "select-field","className":"col-xs-6 col-sm-3 col-md-2","templateOptions":{"calculatedValue":"ratingState","options":[{"label":"ACT","value":"ACT"},{"label":"NSW","value":"NSW"},{"label":"NT","value":"NT"},{"label":"QLD","value":"QLD"},{"label":"SA","value":"SA"},{"label":"TAS","value":"TAS"},{"label":"VIC","value":"VIC"},{"label":"WA","value":"WA"}],"label":"State","tooltip":"Please note that this value was entered on the first page of the form, and was used to calculate your premium. To change it please return to the first page."},"validators": {"validation": Validators.compose([ValidationService.required('true', '')])},"expressionProperties": { "templateOptions.disabled": "true"}},{"key": "propertyPostcode","type": "input-field","className":"col-xs-6 col-sm-3 col-md-2","templateOptions":{"calculatedValue":"buildingPostcode","label":"Postcode","tooltip":"Please note that this value was entered on the first page of the form, and was used to calculate your premium. To change it please return to the first page."},"validators": {"validation": Validators.compose([ValidationService.required('true', ''), ValidationService.isPostcode(), ValidationService.customExpression('postcodeInState(fieldValue, ratingState)', 'The postcode entered does not match the selected state')])},"expressionProperties": { "templateOptions.disabled": "true"}},{"key": "constructionHeading","type": "content-field","className":"col-xs-12","templateOptions":{"content":{"heading3":"Construction"}},"validators": {"validation": Validators.compose([])}},{"key": "propertyType","type": "select-field","className":"col-xs-12 col-md-6","templateOptions":{"options":[{"label":"House","value":"House"},{"label":"Townhouse","value":"Townhouse"},{"label":"Villa","value":"Villa"},{"label":"Unit","value":"Unit"}],"label":"Property type"},"validators": {"validation": Validators.compose([])}},{"key": "propertyStrataStatus","type": "select-field","className":"col-xs-12 col-md-6","templateOptions":{"options":[{"label":"Free standing","value":"Free standing"},{"label":"Part of strata-title","value":"Part of strata-title"},{"label":"Strata-title","value":"Strata-title"}],"label":"Strata status"},"validators": {"validation": Validators.compose([])}},{"key": "propertyConstruction","type": "select-field","className":"col-xs-12 col-md-6","templateOptions":{"options":[{"label":"Double brick","value":"Double brick"},{"label":"Brick veneer","value":"Brick veneer"},{"label":"Timber","value":"Timber"},{"label":"Fibro/asbestos cement","value":"Fibro/asbestos cement"},{"label":"Concrete block","value":"Concrete block"},{"label":"Other","value":"Other"}],"label":"Construction of building"},"validators": {"validation": Validators.compose([])}},{"key": "propertyYearBuilt","type": "input-field","className":"col-xs-12 col-md-6","templateOptions":{"container":{"style":"width:100px;"},"label":"Year built"},"validators": {"validation": Validators.compose([ValidationService.isNumber()])}},{"key": "tenancyHeading","type": "content-field","className":"col-xs-12","templateOptions":{"content":{"heading3":"Tenancy"}},"validators": {"validation": Validators.compose([])}},{"key": "propertyRentedCommercially","type": "radio-field","className":"col-xs-12 col-md-6","templateOptions":{"options":[{"value":"Yes","key":"Yes"},{"value":"No","key":"No"}],"question":"Is the building let/rented commercially? (e.g. Motel, Hotel)","affectsTriggers":"Yes"},"validators": {"validation": Validators.compose([])}},{"key": "propertyBodyCorporate","type": "radio-field","className":"col-xs-12 col-md-6","templateOptions":{"options":[{"value":"Yes","key":"Yes"},{"value":"No","key":"No"}],"question":"Does the building have a body corporate?"},"validators": {"validation": Validators.compose([])}},{"key": "propertyHolidayRental","type": "radio-field","className":"col-xs-12 col-md-6","templateOptions":{"options":[{"value":"Yes","key":"Yes"},{"value":"No","key":"No"}],"question":"Is this a short term / holiday rental property?","affectsTriggers":"Yes"},"validators": {"validation": Validators.compose([])}},{"key": "propertyHowOccupied","type": "radio-field","className":"col-xs-12 col-md-6","templateOptions":{"options":[{"value":"Tenant","key":"Tenant"},{"value":"Unoccupied","key":"Unoccupied"}],"question":"How is the building occupied?","hideCondition":"propertyHolidayRental != 'No'"},"validators": {"validation": Validators.compose([])}},{"key": "securityHeading","type": "content-field","className":"col-xs-12","templateOptions":{"content":{"heading3":"Security Features"}},"validators": {"validation": Validators.compose([])}},{"key": "securityDeadlocks","type": "checkbox-field","className":"col-xs-12","templateOptions":{"placeholder":"Deadlocks on external doors"},"validators": {"validation": Validators.compose([])}},{"key": "securityWindowLocks","type": "checkbox-field","className":"col-xs-12","templateOptions":{"placeholder":"Key operated window locks"},"validators": {"validation": Validators.compose([])}},{"key": "securityAlarm","type": "checkbox-field","className":"col-xs-12","templateOptions":{"placeholder":"Burglar alarm"},"validators": {"validation": Validators.compose([])}},{"key": "securityMonitoring","type": "checkbox-field","className":"col-xs-12","templateOptions":{"placeholder":"Alarm connected to alarm company"},"validators": {"validation": Validators.compose([])}},{"key": "propertyClubBranchHeading","type": "content-field","className":"col-xs-12","templateOptions":{"content":{"heading2":"Property Club Branch"}},"validators": {"validation": Validators.compose([])}},{"key": "propertyClubBranch","type": "select-field","className":"col-xs-12 col-md-6","templateOptions":{"options":[{"label":"Not a Property Club Member","value":"Not a Property Club Member"},{"label":"Sunshine Coast – Bridget Kraft","value":"Sunshine Coast – Bridget Kraft"},{"label":"Sewell Branch – Jake Sewell","value":"Sewell Branch – Jake Sewell"},{"label":"Galway Branch – Roger Galway","value":"Galway Branch – Roger Galway"},{"label":"Worboys Branch – Carol Worboys","value":"Worboys Branch – Carol Worboys"},{"label":"Byrnes Branch – Phillip Byrnes","value":"Byrnes Branch – Phillip Byrnes"},{"label":"Ford Branch – Chris &amp; Leonie Ford","value":"Ford Branch – Chris &amp; Leonie Ford"},{"label":"Stead Branch – Jenny Stead","value":"Stead Branch – Jenny Stead"},{"label":"Hilly &amp; Woods – Glenn Hilly &amp; Maree Woods","value":"Hilly &amp; Woods – Glenn Hilly &amp; Maree Woods"},{"label":"Parkinson Branch – Robert &amp; Jan Parkinson","value":"Parkinson Branch – Robert &amp; Jan Parkinson"},{"label":"Blakebrough – Barry &amp; Helen Blakebrough","value":"Blakebrough – Barry &amp; Helen Blakebrough"},{"label":"Troy G Branch – Troy Gunasekera","value":"Troy G Branch – Troy Gunasekera"},{"label":"Ahluwalia – Harpal Ahluwalia","value":"Ahluwalia – Harpal Ahluwalia"}]},"validators": {"validation": Validators.compose([ValidationService.required('true', '')])}},{"key": "leaseHeading","type": "content-field","className":"col-xs-12","templateOptions":{"content":{"heading2":"Lease / Tenancy Details"}},"validators": {"validation": Validators.compose([])}},{"key": "weeklyRent","type": "input-field","className":"col-xs-12 col-md-6","templateOptions":{"container":{"style":"width:150px;"},"question":"What is the weekly rent?","formatTextInput":"currency","addonLeft":{"class":"fa fa-usd"}},"validators": {"validation": Validators.compose([ValidationService.isCurrency(), ValidationService.maxDecimals(2)])}},{"key": "weeklyRentDisplay","type": "hidden-field","className":"col-xs-12","templateOptions":{"calculatedValue":"(weeklyRent != null &amp;&amp; weeklyRent != '') ? currencyAsString(weeklyRent, false) : 'N/A'"},"validators": {"validation": Validators.compose([])},"expressionProperties": { "templateOptions.disabled": "true"}},{"key": "applicationFormCompleted","type": "radio-field","className":"col-xs-12","templateOptions":{"options":[{"value":"Yes","key":"Yes"},{"value":"No","key":"No"}],"question":"Residential Tenancy Application Form completed?"},"validators": {"validation": Validators.compose([])}},{"key": "bondLodged","type": "radio-field","className":"col-xs-12","templateOptions":{"options":[{"value":"Yes","key":"Yes"},{"value":"No","key":"No"}],"question":"Have the bond monies been lodged with the respective state authority?"},"validators": {"validation": Validators.compose([ValidationService.required('true', '')])}},{"key": "insuranceHeading","type": "content-field","className":"col-xs-12","templateOptions":{"content":{"heading2":"Insurance Details"}},"validators": {"validation": Validators.compose([])}},{"key": "currentInsuranceProvider","type": "input-field","className":"col-xs-12 col-md-6","templateOptions":{"label":"Current insurance provider"},"validators": {"validation": Validators.compose([])}},{"key": "policyStartDate","type": "datepicker-field","className":"col-xs-12 col-md-6","templateOptions":{"defaultValue":"dateAsString(today())","label":"Date of insurance to commence","addonLeft":{"class":"glyphicon glyphicon-calendar"},"affectsPremium":"Yes","affectsTriggers":"Yes"},"validators": {"validation": Validators.compose([ValidationService.required('true', ''), ValidationService.isDate(), ValidationService.customExpression('inTheNextDays(date(fieldValue), 45)', 'The start date must be in the next 45 days')])}},{"key": "insuredName","type": "input-field","className":"col-xs-12 col-md-6","templateOptions":{"label":"Insured name","description":"(Landlord or Company name)"},"validators": {"validation": Validators.compose([ValidationService.required('true', '')])}},{"key": "policyEndDate","type": "hidden-field","className":"col-xs-12 col-md-6","templateOptions":{"calculatedValue":"isDate(policyStartDate) ? dateAsString(addYears(date(policyStartDate), 1)) : ''"},"validators": {"validation": Validators.compose([])},"expressionProperties": { "templateOptions.disabled": "true"}},]},{"className": "row","fieldGroup": [{"key": "rentInArrears","type": "radio-field","className":"col-xs-12 col-md-6","templateOptions":{"options":[{"value":"Yes","key":"Yes"},{"value":"No","key":"No"}],"question":"Is the rent currently in arrears?"},"validators": {"validation": Validators.compose([])}},{"key": "certificateOfCurrency","type": "radio-field","className":"col-xs-12 col-md-6","templateOptions":{"options":[{"value":"Yes","key":"Yes"},{"value":"No","key":"No"}],"question":"Do you require a Certificate of Currency for this property?"},"validators": {"validation": Validators.compose([])}}]}],</v>
      </c>
      <c r="H17" t="str">
        <f ca="1">IF(INDIRECT("'Question Sets'!"&amp;SUBSTITUTE(ADDRESS(1,COLUMN(Table_Question_Sets[[#Headers],[Output Config]]),4),"1","")&amp;COLUMN()+1)&lt;&gt;"",INDIRECT("'Question Sets'!"&amp;SUBSTITUTE(ADDRESS(1,COLUMN(Table_Question_Sets[[#Headers],[Output Config]]),4),"1","")&amp;COLUMN()+1),"")</f>
        <v>"disclosure":[{"className": "row","fieldGroup":[{"key": "disclosureHeading","type": "content-field","className":"col-xs-12","templateOptions":{"content":{"heading2":"Duty of Disclosure"}},"validators": {"validation": Validators.compose([])}},{"key": "history","type": "buttons-field","className":"col-xs-12","templateOptions":{"options":[{"value":"Yes","key":"Yes","icon":"glyphicon glyphicon-ok md"},{"value":"No","key":"No","icon":"glyphicon glyphicon-remove md"}],"question":"Have you or anyone else to be insured under this insurance, been convicted of or had any fines or penalties imposed for any crime involving drugs, dishonesty, arson, theft, fraud or violence against any person or property during the last 10 years?","content":{"heading3":"History"}},"validators": {"validation": Validators.compose([ValidationService.required('true', '')])}},{"key": "historyDetails","type": "textarea-field","className":"col-xs-12","templateOptions":{"question":"Please provide all relevant details:","hideCondition":"history != 'Yes'"},"validators": {"validation": Validators.compose([ValidationService.required('true', 'history != \'Yes\'')])}},{"key": "declined","type": "buttons-field","className":"col-xs-12","templateOptions":{"options":[{"value":"Yes","key":"Yes","icon":"glyphicon glyphicon-ok md"},{"value":"No","key":"No","icon":"glyphicon glyphicon-remove md"}],"question":"During the last 3 years has any insurer refused to insure your home and/or contents or any other property owned by you?","content":{"heading3":"Declined"}},"validators": {"validation": Validators.compose([ValidationService.required('true', '')])}},{"key": "declinedDetails","type": "textarea-field","className":"col-xs-12","templateOptions":{"question":"Please provide all relevant details:","hideCondition":"declined != 'Yes'"},"validators": {"validation": Validators.compose([ValidationService.required('true', 'declined != \'Yes\'')])}},{"key": "bankruptcy","type": "buttons-field","className":"col-xs-12","templateOptions":{"options":[{"value":"Yes","key":"Yes","icon":"glyphicon glyphicon-ok md"},{"value":"No","key":"No","icon":"glyphicon glyphicon-remove md"}],"question":"Have you been declared bankrupt and not been discharged for at least one year?","content":{"heading3":"Bankruptcy"}},"validators": {"validation": Validators.compose([ValidationService.required('true', '')])}},{"key": "bankruptcyDetails","type": "textarea-field","className":"col-xs-12","templateOptions":{"question":"Please provide all relevant details:","hideCondition":"bankruptcy != 'Yes'"},"validators": {"validation": Validators.compose([ValidationService.required('true', 'bankruptcy != \'Yes\'')])}},{"key": "declaration","type": "radio-field","className":"col-xs-12","templateOptions":{"options":[{"value":"Yes","key":"Yes"},{"value":"No","key":"No"}],"label":"Do you understand and accept your declaration?","content":{"heading3":"Declaration","paragraph":"All answers and statements made by me/us in this application are true and accurate in every respect and no information has been withheld which is likely to affect the insurer’s decision about accepting this insurance."}},"validators": {"validation": Validators.compose([ValidationService.required('true', ''), ValidationService.acceptedDeclaration()])}}]}],</v>
      </c>
      <c r="I17" t="str">
        <f ca="1">IF(INDIRECT("'Question Sets'!"&amp;SUBSTITUTE(ADDRESS(1,COLUMN(Table_Question_Sets[[#Headers],[Output Config]]),4),"1","")&amp;COLUMN()+1)&lt;&gt;"",INDIRECT("'Question Sets'!"&amp;SUBSTITUTE(ADDRESS(1,COLUMN(Table_Question_Sets[[#Headers],[Output Config]]),4),"1","")&amp;COLUMN()+1),"")</f>
        <v>"paymentOptions":[{"className": "row","fieldGroup":[{"key": "paymentOption","type": "hidden-field","className":"col-xs-12 col-md-6","templateOptions":{"defaultValue":"'Yearly'"},"validators": {"validation": Validators.compose([])}},{"key": "paymentOptionUsed","type": "hidden-field","className":"col-xs-12","templateOptions":{"defaultValue":"'Yearly'","affectsPremium":"Yes"},"validators": {"validation": Validators.compose([ValidationService.required('true', '')])}}]}],</v>
      </c>
      <c r="J17" t="str">
        <f ca="1">IF(INDIRECT("'Question Sets'!"&amp;SUBSTITUTE(ADDRESS(1,COLUMN(Table_Question_Sets[[#Headers],[Output Config]]),4),"1","")&amp;COLUMN()+1)&lt;&gt;"",INDIRECT("'Question Sets'!"&amp;SUBSTITUTE(ADDRESS(1,COLUMN(Table_Question_Sets[[#Headers],[Output Config]]),4),"1","")&amp;COLUMN()+1),"")</f>
        <v>"paymentMethods":[{"className": "row","fieldGroup":[{"key": "paymentMethod","type": "hidden-field","className":"col-xs-12 col-md-6","templateOptions":{"calculatedValue":"paymentOption == 'Yearly' ? paymentMethodSelect : 'Premium Funding'"},"validators": {"validation": Validators.compose([])},"expressionProperties": { "templateOptions.disabled": "true"}},{"key": "creditCardHeading","type": "content-field","className":"col-xs-12","templateOptions":{"content":{"heading3":"Credit Card Payment","paragraph":"To pay for your insurance policy using Visa or Mastercard please enter your credit card details below."}},"validators": {"validation": Validators.compose([])}},{"key": "paymentMethodSelect","type": "buttons-field","className":"col-xs-12","templateOptions":{"options":[{"value":"Premium Funding","key":"Premium Funding","hideCondition":"paymentOption == 'Yearly'"},{"value":"VISA","key":"VISA","hideCondition":"paymentOption == 'Monthly' || paymentOption == 'Fortnightly' || paymentOption == 'Weekly'"},{"value":"Mastercard","key":"Mastercard","hideCondition":"paymentOption == 'Monthly' || paymentOption == 'Fortnightly' || paymentOption == 'Weekly'"},{"value":"AMEX","key":"AMEX","hideCondition":"paymentOption == 'Monthly' || paymentOption == 'Fortnightly' || paymentOption == 'Weekly'"},{"value":"Diners Club","key":"Diners Club","hideCondition":"paymentOption == 'Monthly' || paymentOption == 'Fortnightly' || paymentOption == 'Weekly'"}],"label":"Card type","affectsPremium":"Yes"},"validators": {"validation": Validators.compose([ValidationService.required('true', '')])}},{"key": "creditCardNumber","type": "input-field","className":"col-xs-12 col-md-6","templateOptions":{"label":"Card number","placeholder":"_ _ _ _   _ _ _ _   _ _ _ _   _ _ _ _"},"validators": {"validation": Validators.compose([ValidationService.required('true', ''), ValidationService.isCreditCardNumber(), ValidationService.customExpression('creditCardType(fieldValue) == paymentMethodSelect', 'The credit card number you have entered does not match the card type you have selected.')])}},{"key": "creditCardName","type": "input-field","className":"col-xs-12 col-sm-6","templateOptions":{"label":"Name on card"},"validators": {"validation": Validators.compose([ValidationService.required('true', ''), ValidationService.isName()])}},{"key": "creditCardExpiryDate","type": "input-field","className":"col-xs-6 col-sm-3","templateOptions":{"label":"Expiry date","placeholder":"_ _ / _ _"},"validators": {"validation": Validators.compose([ValidationService.required('true', ''), ValidationService.isExpiryDate()])}},{"key": "creditCardCCV","type": "input-field","className":"col-xs-6 col-sm-3","templateOptions":{"label":"CCV","placeholder":"_ _ _"},"validators": {"validation": Validators.compose([ValidationService.required('true', ''), ValidationService.isCCV()])}},{"key": "creditCardMessage","type": "content-field","className":"col-xs-12","templateOptions":{"content":{"customHTML":"&lt;p&gt;Please note that the total amount payable is inclusive of any applicable credit card surcharges.&lt;/p&gt;&lt;p&gt;&lt;a href='https://www.deft.com.au/pds' target='_blank'&gt;This payment is powered by DEFT.&lt;/a&gt;&lt;/p&gt;"}},"validators": {"validation": Validators.compose([])}},{"key": "premiumFundingHeading","type": "content-field","className":"col-xs-12","templateOptions":{"content":{"heading3":"Monthly Payment","paragraph":"To pay for your insurance policy using Premium Funding please provide your account details, and ensure that you have read the terms and conditions."},"hideCondition":"true"},"validators": {"validation": Validators.compose([])}},{"key": "premiumFundingAccountName","type": "input-field","className":"col-xs-12 col-sm-6","templateOptions":{"label":"Account Name","hideCondition":"true"},"validators": {"validation": Validators.compose([ValidationService.isName()])}},{"key": "premiumFundingBSB","type": "input-field","className":"col-xs-6 col-sm-3","templateOptions":{"label":"BSB","hideCondition":"true"},"validators": {"validation": Validators.compose([ValidationService.isBSB()])}},{"key": "premiumFundingAccountNumber","type": "input-field","className":"col-xs-6 col-sm-3","templateOptions":{"label":"Account Number","hideCondition":"true"},"validators": {"validation": Validators.compose([ValidationService.isNumber()])}}]}],</v>
      </c>
      <c r="K17" t="str">
        <f ca="1">IF(INDIRECT("'Question Sets'!"&amp;SUBSTITUTE(ADDRESS(1,COLUMN(Table_Question_Sets[[#Headers],[Output Config]]),4),"1","")&amp;COLUMN()+1)&lt;&gt;"",INDIRECT("'Question Sets'!"&amp;SUBSTITUTE(ADDRESS(1,COLUMN(Table_Question_Sets[[#Headers],[Output Config]]),4),"1","")&amp;COLUMN()+1),"")</f>
        <v>"successPage":[{"className": "row","fieldGroup":[{"key": "sendInvoiceMessageEmail","type": "content-field","className":"col-xs-12","templateOptions":{"content":{"paragraph":"Thank you for your purchase. Your insurance documents as well as your invoice will be sent to you by email shortly."},"hideCondition":"deliveryMethod != 'Email'"},"validators": {"validation": Validators.compose([])}},{"key": "sendInvoiceMessagePost","type": "content-field","className":"col-xs-12","templateOptions":{"content":{"paragraph":"Thank you for your purchase. Based on your earlier choices your insurance documents as well as your invoice will be sent to you via post."},"hideCondition":"deliveryMethod != 'By post'"},"validators": {"validation": Validators.compose([])}},{"key": "paymentOptionMessagePayNow","type": "content-field","className":"col-xs-12","templateOptions":{"content":{"paragraph":"Please note that the invoice you will receive together with your insurance documents is just a copy for your records. No further payments are due."},"hideCondition":"paymentMethod != 'Pay now with credit card' "},"validators": {"validation": Validators.compose([])}},{"key": "paymentOptionMessageSendInvoice","type": "content-field","className":"col-xs-12","templateOptions":{"content":{"paragraph":"Please note that your invoice must be paid within the next 14 days in order for your policy to remain valid."},"hideCondition":"paymentMethod != 'Send me an invoice' "},"validators": {"validation": Validators.compose([])}}]}],</v>
      </c>
      <c r="L17" t="str">
        <f ca="1">IF(INDIRECT("'Question Sets'!"&amp;SUBSTITUTE(ADDRESS(1,COLUMN(Table_Question_Sets[[#Headers],[Output Config]]),4),"1","")&amp;COLUMN()+1)&lt;&gt;"",INDIRECT("'Question Sets'!"&amp;SUBSTITUTE(ADDRESS(1,COLUMN(Table_Question_Sets[[#Headers],[Output Config]]),4),"1","")&amp;COLUMN()+1),"")</f>
        <v/>
      </c>
      <c r="M17" t="str">
        <f ca="1">IF(INDIRECT("'Question Sets'!"&amp;SUBSTITUTE(ADDRESS(1,COLUMN(Table_Question_Sets[[#Headers],[Output Config]]),4),"1","")&amp;COLUMN()+1)&lt;&gt;"",INDIRECT("'Question Sets'!"&amp;SUBSTITUTE(ADDRESS(1,COLUMN(Table_Question_Sets[[#Headers],[Output Config]]),4),"1","")&amp;COLUMN()+1),"")</f>
        <v/>
      </c>
      <c r="N17" t="str">
        <f ca="1">IF(INDIRECT("'Question Sets'!"&amp;SUBSTITUTE(ADDRESS(1,COLUMN(Table_Question_Sets[[#Headers],[Output Config]]),4),"1","")&amp;COLUMN()+1)&lt;&gt;"",INDIRECT("'Question Sets'!"&amp;SUBSTITUTE(ADDRESS(1,COLUMN(Table_Question_Sets[[#Headers],[Output Config]]),4),"1","")&amp;COLUMN()+1),"")</f>
        <v/>
      </c>
      <c r="O17" t="str">
        <f ca="1">IF(INDIRECT("'Question Sets'!"&amp;SUBSTITUTE(ADDRESS(1,COLUMN(Table_Question_Sets[[#Headers],[Output Config]]),4),"1","")&amp;COLUMN()+1)&lt;&gt;"",INDIRECT("'Question Sets'!"&amp;SUBSTITUTE(ADDRESS(1,COLUMN(Table_Question_Sets[[#Headers],[Output Config]]),4),"1","")&amp;COLUMN()+1),"")</f>
        <v/>
      </c>
      <c r="P17" t="str">
        <f ca="1">IF(INDIRECT("'Question Sets'!"&amp;SUBSTITUTE(ADDRESS(1,COLUMN(Table_Question_Sets[[#Headers],[Output Config]]),4),"1","")&amp;COLUMN()+1)&lt;&gt;"",INDIRECT("'Question Sets'!"&amp;SUBSTITUTE(ADDRESS(1,COLUMN(Table_Question_Sets[[#Headers],[Output Config]]),4),"1","")&amp;COLUMN()+1),"")</f>
        <v/>
      </c>
      <c r="Q17" t="str">
        <f ca="1">IF(INDIRECT("'Question Sets'!"&amp;SUBSTITUTE(ADDRESS(1,COLUMN(Table_Question_Sets[[#Headers],[Output Config]]),4),"1","")&amp;COLUMN()+1)&lt;&gt;"",INDIRECT("'Question Sets'!"&amp;SUBSTITUTE(ADDRESS(1,COLUMN(Table_Question_Sets[[#Headers],[Output Config]]),4),"1","")&amp;COLUMN()+1),"")</f>
        <v/>
      </c>
      <c r="R17" t="str">
        <f ca="1">IF(INDIRECT("'Question Sets'!"&amp;SUBSTITUTE(ADDRESS(1,COLUMN(Table_Question_Sets[[#Headers],[Output Config]]),4),"1","")&amp;COLUMN()+1)&lt;&gt;"",INDIRECT("'Question Sets'!"&amp;SUBSTITUTE(ADDRESS(1,COLUMN(Table_Question_Sets[[#Headers],[Output Config]]),4),"1","")&amp;COLUMN()+1),"")</f>
        <v/>
      </c>
      <c r="S17" t="str">
        <f ca="1">IF(INDIRECT("'Question Sets'!"&amp;SUBSTITUTE(ADDRESS(1,COLUMN(Table_Question_Sets[[#Headers],[Output Config]]),4),"1","")&amp;COLUMN()+1)&lt;&gt;"",INDIRECT("'Question Sets'!"&amp;SUBSTITUTE(ADDRESS(1,COLUMN(Table_Question_Sets[[#Headers],[Output Config]]),4),"1","")&amp;COLUMN()+1),"")</f>
        <v/>
      </c>
      <c r="T17" t="str">
        <f ca="1">IF(INDIRECT("'Question Sets'!"&amp;SUBSTITUTE(ADDRESS(1,COLUMN(Table_Question_Sets[[#Headers],[Output Config]]),4),"1","")&amp;COLUMN()+1)&lt;&gt;"",INDIRECT("'Question Sets'!"&amp;SUBSTITUTE(ADDRESS(1,COLUMN(Table_Question_Sets[[#Headers],[Output Config]]),4),"1","")&amp;COLUMN()+1),"")</f>
        <v/>
      </c>
      <c r="U17" t="str">
        <f ca="1">IF(INDIRECT("'Question Sets'!"&amp;SUBSTITUTE(ADDRESS(1,COLUMN(Table_Question_Sets[[#Headers],[Output Config]]),4),"1","")&amp;COLUMN()+1)&lt;&gt;"",INDIRECT("'Question Sets'!"&amp;SUBSTITUTE(ADDRESS(1,COLUMN(Table_Question_Sets[[#Headers],[Output Config]]),4),"1","")&amp;COLUMN()+1),"")</f>
        <v/>
      </c>
      <c r="V17" t="str">
        <f ca="1">IF(INDIRECT("'Question Sets'!"&amp;SUBSTITUTE(ADDRESS(1,COLUMN(Table_Question_Sets[[#Headers],[Output Config]]),4),"1","")&amp;COLUMN()+1)&lt;&gt;"",INDIRECT("'Question Sets'!"&amp;SUBSTITUTE(ADDRESS(1,COLUMN(Table_Question_Sets[[#Headers],[Output Config]]),4),"1","")&amp;COLUMN()+1),"")</f>
        <v/>
      </c>
      <c r="W17" t="str">
        <f ca="1">IF(INDIRECT("'Question Sets'!"&amp;SUBSTITUTE(ADDRESS(1,COLUMN(Table_Question_Sets[[#Headers],[Output Config]]),4),"1","")&amp;COLUMN()+1)&lt;&gt;"",INDIRECT("'Question Sets'!"&amp;SUBSTITUTE(ADDRESS(1,COLUMN(Table_Question_Sets[[#Headers],[Output Config]]),4),"1","")&amp;COLUMN()+1),"")</f>
        <v/>
      </c>
      <c r="X17" t="str">
        <f ca="1">IF(INDIRECT("'Question Sets'!"&amp;SUBSTITUTE(ADDRESS(1,COLUMN(Table_Question_Sets[[#Headers],[Output Config]]),4),"1","")&amp;COLUMN()+1)&lt;&gt;"",INDIRECT("'Question Sets'!"&amp;SUBSTITUTE(ADDRESS(1,COLUMN(Table_Question_Sets[[#Headers],[Output Config]]),4),"1","")&amp;COLUMN()+1),"")</f>
        <v/>
      </c>
      <c r="Y17" t="str">
        <f ca="1">IF(INDIRECT("'Question Sets'!"&amp;SUBSTITUTE(ADDRESS(1,COLUMN(Table_Question_Sets[[#Headers],[Output Config]]),4),"1","")&amp;COLUMN()+1)&lt;&gt;"",INDIRECT("'Question Sets'!"&amp;SUBSTITUTE(ADDRESS(1,COLUMN(Table_Question_Sets[[#Headers],[Output Config]]),4),"1","")&amp;COLUMN()+1),"")</f>
        <v/>
      </c>
      <c r="Z17" t="str">
        <f ca="1">IF(INDIRECT("'Question Sets'!"&amp;SUBSTITUTE(ADDRESS(1,COLUMN(Table_Question_Sets[[#Headers],[Output Config]]),4),"1","")&amp;COLUMN()+1)&lt;&gt;"",INDIRECT("'Question Sets'!"&amp;SUBSTITUTE(ADDRESS(1,COLUMN(Table_Question_Sets[[#Headers],[Output Config]]),4),"1","")&amp;COLUMN()+1),"")</f>
        <v/>
      </c>
      <c r="AA17" t="str">
        <f ca="1">IF(INDIRECT("'Question Sets'!"&amp;SUBSTITUTE(ADDRESS(1,COLUMN(Table_Question_Sets[[#Headers],[Output Config]]),4),"1","")&amp;COLUMN()+1)&lt;&gt;"",INDIRECT("'Question Sets'!"&amp;SUBSTITUTE(ADDRESS(1,COLUMN(Table_Question_Sets[[#Headers],[Output Config]]),4),"1","")&amp;COLUMN()+1),"")</f>
        <v/>
      </c>
      <c r="AB17" t="str">
        <f ca="1">IF(INDIRECT("'Question Sets'!"&amp;SUBSTITUTE(ADDRESS(1,COLUMN(Table_Question_Sets[[#Headers],[Output Config]]),4),"1","")&amp;COLUMN()+1)&lt;&gt;"",INDIRECT("'Question Sets'!"&amp;SUBSTITUTE(ADDRESS(1,COLUMN(Table_Question_Sets[[#Headers],[Output Config]]),4),"1","")&amp;COLUMN()+1),"")</f>
        <v/>
      </c>
      <c r="AC17" t="str">
        <f ca="1">IF(INDIRECT("'Question Sets'!"&amp;SUBSTITUTE(ADDRESS(1,COLUMN(Table_Question_Sets[[#Headers],[Output Config]]),4),"1","")&amp;COLUMN()+1)&lt;&gt;"",INDIRECT("'Question Sets'!"&amp;SUBSTITUTE(ADDRESS(1,COLUMN(Table_Question_Sets[[#Headers],[Output Config]]),4),"1","")&amp;COLUMN()+1),"")</f>
        <v/>
      </c>
      <c r="AD17" t="str">
        <f ca="1">IF(INDIRECT("'Question Sets'!"&amp;SUBSTITUTE(ADDRESS(1,COLUMN(Table_Question_Sets[[#Headers],[Output Config]]),4),"1","")&amp;COLUMN()+1)&lt;&gt;"",INDIRECT("'Question Sets'!"&amp;SUBSTITUTE(ADDRESS(1,COLUMN(Table_Question_Sets[[#Headers],[Output Config]]),4),"1","")&amp;COLUMN()+1),"")</f>
        <v/>
      </c>
      <c r="AE17" t="str">
        <f ca="1">IF(INDIRECT("'Question Sets'!"&amp;SUBSTITUTE(ADDRESS(1,COLUMN(Table_Question_Sets[[#Headers],[Output Config]]),4),"1","")&amp;COLUMN()+1)&lt;&gt;"",INDIRECT("'Question Sets'!"&amp;SUBSTITUTE(ADDRESS(1,COLUMN(Table_Question_Sets[[#Headers],[Output Config]]),4),"1","")&amp;COLUMN()+1),"")</f>
        <v/>
      </c>
      <c r="AF17" t="str">
        <f ca="1">IF(INDIRECT("'Question Sets'!"&amp;SUBSTITUTE(ADDRESS(1,COLUMN(Table_Question_Sets[[#Headers],[Output Config]]),4),"1","")&amp;COLUMN()+1)&lt;&gt;"",INDIRECT("'Question Sets'!"&amp;SUBSTITUTE(ADDRESS(1,COLUMN(Table_Question_Sets[[#Headers],[Output Config]]),4),"1","")&amp;COLUMN()+1),"")</f>
        <v/>
      </c>
      <c r="AG17" t="str">
        <f ca="1">IF(INDIRECT("'Question Sets'!"&amp;SUBSTITUTE(ADDRESS(1,COLUMN(Table_Question_Sets[[#Headers],[Output Config]]),4),"1","")&amp;COLUMN()+1)&lt;&gt;"",INDIRECT("'Question Sets'!"&amp;SUBSTITUTE(ADDRESS(1,COLUMN(Table_Question_Sets[[#Headers],[Output Config]]),4),"1","")&amp;COLUMN()+1),"")</f>
        <v/>
      </c>
      <c r="AH17" t="str">
        <f ca="1">IF(INDIRECT("'Question Sets'!"&amp;SUBSTITUTE(ADDRESS(1,COLUMN(Table_Question_Sets[[#Headers],[Output Config]]),4),"1","")&amp;COLUMN()+1)&lt;&gt;"",INDIRECT("'Question Sets'!"&amp;SUBSTITUTE(ADDRESS(1,COLUMN(Table_Question_Sets[[#Headers],[Output Config]]),4),"1","")&amp;COLUMN()+1),"")</f>
        <v/>
      </c>
      <c r="AI17" t="str">
        <f ca="1">IF(INDIRECT("'Question Sets'!"&amp;SUBSTITUTE(ADDRESS(1,COLUMN(Table_Question_Sets[[#Headers],[Output Config]]),4),"1","")&amp;COLUMN()+1)&lt;&gt;"",INDIRECT("'Question Sets'!"&amp;SUBSTITUTE(ADDRESS(1,COLUMN(Table_Question_Sets[[#Headers],[Output Config]]),4),"1","")&amp;COLUMN()+1),"")</f>
        <v/>
      </c>
      <c r="AJ17" t="str">
        <f ca="1">IF(INDIRECT("'Question Sets'!"&amp;SUBSTITUTE(ADDRESS(1,COLUMN(Table_Question_Sets[[#Headers],[Output Config]]),4),"1","")&amp;COLUMN()+1)&lt;&gt;"",INDIRECT("'Question Sets'!"&amp;SUBSTITUTE(ADDRESS(1,COLUMN(Table_Question_Sets[[#Headers],[Output Config]]),4),"1","")&amp;COLUMN()+1),"")</f>
        <v/>
      </c>
      <c r="AK17" t="str">
        <f ca="1">IF(INDIRECT("'Question Sets'!"&amp;SUBSTITUTE(ADDRESS(1,COLUMN(Table_Question_Sets[[#Headers],[Output Config]]),4),"1","")&amp;COLUMN()+1)&lt;&gt;"",INDIRECT("'Question Sets'!"&amp;SUBSTITUTE(ADDRESS(1,COLUMN(Table_Question_Sets[[#Headers],[Output Config]]),4),"1","")&amp;COLUMN()+1),"")</f>
        <v/>
      </c>
      <c r="AL17" t="str">
        <f ca="1">IF(INDIRECT("'Question Sets'!"&amp;SUBSTITUTE(ADDRESS(1,COLUMN(Table_Question_Sets[[#Headers],[Output Config]]),4),"1","")&amp;COLUMN()+1)&lt;&gt;"",INDIRECT("'Question Sets'!"&amp;SUBSTITUTE(ADDRESS(1,COLUMN(Table_Question_Sets[[#Headers],[Output Config]]),4),"1","")&amp;COLUMN()+1),"")</f>
        <v/>
      </c>
      <c r="AM17" t="str">
        <f ca="1">IF(INDIRECT("'Question Sets'!"&amp;SUBSTITUTE(ADDRESS(1,COLUMN(Table_Question_Sets[[#Headers],[Output Config]]),4),"1","")&amp;COLUMN()+1)&lt;&gt;"",INDIRECT("'Question Sets'!"&amp;SUBSTITUTE(ADDRESS(1,COLUMN(Table_Question_Sets[[#Headers],[Output Config]]),4),"1","")&amp;COLUMN()+1),"")</f>
        <v/>
      </c>
      <c r="AN17" t="str">
        <f ca="1">IF(INDIRECT("'Question Sets'!"&amp;SUBSTITUTE(ADDRESS(1,COLUMN(Table_Question_Sets[[#Headers],[Output Config]]),4),"1","")&amp;COLUMN()+1)&lt;&gt;"",INDIRECT("'Question Sets'!"&amp;SUBSTITUTE(ADDRESS(1,COLUMN(Table_Question_Sets[[#Headers],[Output Config]]),4),"1","")&amp;COLUMN()+1),"")</f>
        <v/>
      </c>
      <c r="AO17" t="str">
        <f ca="1">IF(INDIRECT("'Question Sets'!"&amp;SUBSTITUTE(ADDRESS(1,COLUMN(Table_Question_Sets[[#Headers],[Output Config]]),4),"1","")&amp;COLUMN()+1)&lt;&gt;"",INDIRECT("'Question Sets'!"&amp;SUBSTITUTE(ADDRESS(1,COLUMN(Table_Question_Sets[[#Headers],[Output Config]]),4),"1","")&amp;COLUMN()+1),"")</f>
        <v/>
      </c>
      <c r="AP17" t="str">
        <f ca="1">IF(INDIRECT("'Question Sets'!"&amp;SUBSTITUTE(ADDRESS(1,COLUMN(Table_Question_Sets[[#Headers],[Output Config]]),4),"1","")&amp;COLUMN()+1)&lt;&gt;"",INDIRECT("'Question Sets'!"&amp;SUBSTITUTE(ADDRESS(1,COLUMN(Table_Question_Sets[[#Headers],[Output Config]]),4),"1","")&amp;COLUMN()+1),"")</f>
        <v/>
      </c>
      <c r="AQ17" t="str">
        <f ca="1">IF(INDIRECT("'Question Sets'!"&amp;SUBSTITUTE(ADDRESS(1,COLUMN(Table_Question_Sets[[#Headers],[Output Config]]),4),"1","")&amp;COLUMN()+1)&lt;&gt;"",INDIRECT("'Question Sets'!"&amp;SUBSTITUTE(ADDRESS(1,COLUMN(Table_Question_Sets[[#Headers],[Output Config]]),4),"1","")&amp;COLUMN()+1),"")</f>
        <v/>
      </c>
      <c r="AR17" t="str">
        <f ca="1">IF(INDIRECT("'Question Sets'!"&amp;SUBSTITUTE(ADDRESS(1,COLUMN(Table_Question_Sets[[#Headers],[Output Config]]),4),"1","")&amp;COLUMN()+1)&lt;&gt;"",INDIRECT("'Question Sets'!"&amp;SUBSTITUTE(ADDRESS(1,COLUMN(Table_Question_Sets[[#Headers],[Output Config]]),4),"1","")&amp;COLUMN()+1),"")</f>
        <v/>
      </c>
      <c r="AS17" t="str">
        <f ca="1">IF(INDIRECT("'Question Sets'!"&amp;SUBSTITUTE(ADDRESS(1,COLUMN(Table_Question_Sets[[#Headers],[Output Config]]),4),"1","")&amp;COLUMN()+1)&lt;&gt;"",INDIRECT("'Question Sets'!"&amp;SUBSTITUTE(ADDRESS(1,COLUMN(Table_Question_Sets[[#Headers],[Output Config]]),4),"1","")&amp;COLUMN()+1),"")</f>
        <v/>
      </c>
      <c r="AT17" t="str">
        <f ca="1">IF(INDIRECT("'Question Sets'!"&amp;SUBSTITUTE(ADDRESS(1,COLUMN(Table_Question_Sets[[#Headers],[Output Config]]),4),"1","")&amp;COLUMN()+1)&lt;&gt;"",INDIRECT("'Question Sets'!"&amp;SUBSTITUTE(ADDRESS(1,COLUMN(Table_Question_Sets[[#Headers],[Output Config]]),4),"1","")&amp;COLUMN()+1),"")</f>
        <v/>
      </c>
      <c r="AU17" t="str">
        <f ca="1">IF(INDIRECT("'Question Sets'!"&amp;SUBSTITUTE(ADDRESS(1,COLUMN(Table_Question_Sets[[#Headers],[Output Config]]),4),"1","")&amp;COLUMN()+1)&lt;&gt;"",INDIRECT("'Question Sets'!"&amp;SUBSTITUTE(ADDRESS(1,COLUMN(Table_Question_Sets[[#Headers],[Output Config]]),4),"1","")&amp;COLUMN()+1),"")</f>
        <v/>
      </c>
      <c r="AV17" t="str">
        <f ca="1">IF(INDIRECT("'Question Sets'!"&amp;SUBSTITUTE(ADDRESS(1,COLUMN(Table_Question_Sets[[#Headers],[Output Config]]),4),"1","")&amp;COLUMN()+1)&lt;&gt;"",INDIRECT("'Question Sets'!"&amp;SUBSTITUTE(ADDRESS(1,COLUMN(Table_Question_Sets[[#Headers],[Output Config]]),4),"1","")&amp;COLUMN()+1),"")</f>
        <v/>
      </c>
      <c r="AW17" t="str">
        <f ca="1">IF(INDIRECT("'Question Sets'!"&amp;SUBSTITUTE(ADDRESS(1,COLUMN(Table_Question_Sets[[#Headers],[Output Config]]),4),"1","")&amp;COLUMN()+1)&lt;&gt;"",INDIRECT("'Question Sets'!"&amp;SUBSTITUTE(ADDRESS(1,COLUMN(Table_Question_Sets[[#Headers],[Output Config]]),4),"1","")&amp;COLUMN()+1),"")</f>
        <v/>
      </c>
      <c r="AX17" t="str">
        <f ca="1">IF(INDIRECT("'Question Sets'!"&amp;SUBSTITUTE(ADDRESS(1,COLUMN(Table_Question_Sets[[#Headers],[Output Config]]),4),"1","")&amp;COLUMN()+1)&lt;&gt;"",INDIRECT("'Question Sets'!"&amp;SUBSTITUTE(ADDRESS(1,COLUMN(Table_Question_Sets[[#Headers],[Output Config]]),4),"1","")&amp;COLUMN()+1),"")</f>
        <v/>
      </c>
      <c r="AY17" t="str">
        <f ca="1">IF(INDIRECT("'Question Sets'!"&amp;SUBSTITUTE(ADDRESS(1,COLUMN(Table_Question_Sets[[#Headers],[Output Config]]),4),"1","")&amp;COLUMN()+1)&lt;&gt;"",INDIRECT("'Question Sets'!"&amp;SUBSTITUTE(ADDRESS(1,COLUMN(Table_Question_Sets[[#Headers],[Output Config]]),4),"1","")&amp;COLUMN()+1),"")</f>
        <v/>
      </c>
      <c r="AZ17" t="str">
        <f ca="1">IF(INDIRECT("'Question Sets'!"&amp;SUBSTITUTE(ADDRESS(1,COLUMN(Table_Question_Sets[[#Headers],[Output Config]]),4),"1","")&amp;COLUMN()+1)&lt;&gt;"",INDIRECT("'Question Sets'!"&amp;SUBSTITUTE(ADDRESS(1,COLUMN(Table_Question_Sets[[#Headers],[Output Config]]),4),"1","")&amp;COLUMN()+1),"")</f>
        <v/>
      </c>
      <c r="BA17" t="str">
        <f ca="1">IF(INDIRECT("'Question Sets'!"&amp;SUBSTITUTE(ADDRESS(1,COLUMN(Table_Question_Sets[[#Headers],[Output Config]]),4),"1","")&amp;COLUMN()+1)&lt;&gt;"",INDIRECT("'Question Sets'!"&amp;SUBSTITUTE(ADDRESS(1,COLUMN(Table_Question_Sets[[#Headers],[Output Config]]),4),"1","")&amp;COLUMN()+1),"")</f>
        <v/>
      </c>
      <c r="BB17" s="1" t="s">
        <v>1133</v>
      </c>
    </row>
    <row r="18" spans="2:54" ht="21" customHeight="1">
      <c r="B18" s="2" t="s">
        <v>300</v>
      </c>
      <c r="C18" s="1" t="s">
        <v>1146</v>
      </c>
      <c r="D18" t="str">
        <f ca="1">IF(INDIRECT("'Repeating Question Sets'!"&amp;SUBSTITUTE(ADDRESS(1,COLUMN(Table_Repeating_Question_Sets[[#Headers],[Output Config]]),4),"1","")&amp;COLUMN()+1)&lt;&gt;"",INDIRECT("'Repeating Question Sets'!"&amp;SUBSTITUTE(ADDRESS(1,COLUMN(Table_Repeating_Question_Sets[[#Headers],[Output Config]]),4),"1","")&amp;COLUMN()+1),"")</f>
        <v>"repeating1":[{"className": "row","fieldGroup":[]}],</v>
      </c>
      <c r="E18" t="str">
        <f ca="1">IF(INDIRECT("'Repeating Question Sets'!"&amp;SUBSTITUTE(ADDRESS(1,COLUMN(Table_Repeating_Question_Sets[[#Headers],[Output Config]]),4),"1","")&amp;COLUMN()+1)&lt;&gt;"",INDIRECT("'Repeating Question Sets'!"&amp;SUBSTITUTE(ADDRESS(1,COLUMN(Table_Repeating_Question_Sets[[#Headers],[Output Config]]),4),"1","")&amp;COLUMN()+1),"")</f>
        <v>"repeating2":[{"className": "row","fieldGroup":[]}],</v>
      </c>
      <c r="F18" t="str">
        <f ca="1">IF(INDIRECT("'Repeating Question Sets'!"&amp;SUBSTITUTE(ADDRESS(1,COLUMN(Table_Repeating_Question_Sets[[#Headers],[Output Config]]),4),"1","")&amp;COLUMN()+1)&lt;&gt;"",INDIRECT("'Repeating Question Sets'!"&amp;SUBSTITUTE(ADDRESS(1,COLUMN(Table_Repeating_Question_Sets[[#Headers],[Output Config]]),4),"1","")&amp;COLUMN()+1),"")</f>
        <v>"repeating3":[{"className": "row","fieldGroup":[]}],</v>
      </c>
      <c r="G18" t="str">
        <f ca="1">IF(INDIRECT("'Repeating Question Sets'!"&amp;SUBSTITUTE(ADDRESS(1,COLUMN(Table_Repeating_Question_Sets[[#Headers],[Output Config]]),4),"1","")&amp;COLUMN()+1)&lt;&gt;"",INDIRECT("'Repeating Question Sets'!"&amp;SUBSTITUTE(ADDRESS(1,COLUMN(Table_Repeating_Question_Sets[[#Headers],[Output Config]]),4),"1","")&amp;COLUMN()+1),"")</f>
        <v>"repeating4":[{"className": "row","fieldGroup":[]}],</v>
      </c>
      <c r="H18" t="str">
        <f ca="1">IF(INDIRECT("'Repeating Question Sets'!"&amp;SUBSTITUTE(ADDRESS(1,COLUMN(Table_Repeating_Question_Sets[[#Headers],[Output Config]]),4),"1","")&amp;COLUMN()+1)&lt;&gt;"",INDIRECT("'Repeating Question Sets'!"&amp;SUBSTITUTE(ADDRESS(1,COLUMN(Table_Repeating_Question_Sets[[#Headers],[Output Config]]),4),"1","")&amp;COLUMN()+1),"")</f>
        <v>"repeating5":[{"className": "row","fieldGroup":[]}],</v>
      </c>
      <c r="I18" t="str">
        <f ca="1">IF(INDIRECT("'Repeating Question Sets'!"&amp;SUBSTITUTE(ADDRESS(1,COLUMN(Table_Repeating_Question_Sets[[#Headers],[Output Config]]),4),"1","")&amp;COLUMN()+1)&lt;&gt;"",INDIRECT("'Repeating Question Sets'!"&amp;SUBSTITUTE(ADDRESS(1,COLUMN(Table_Repeating_Question_Sets[[#Headers],[Output Config]]),4),"1","")&amp;COLUMN()+1),"")</f>
        <v/>
      </c>
      <c r="J18" t="str">
        <f ca="1">IF(INDIRECT("'Repeating Question Sets'!"&amp;SUBSTITUTE(ADDRESS(1,COLUMN(Table_Repeating_Question_Sets[[#Headers],[Output Config]]),4),"1","")&amp;COLUMN()+1)&lt;&gt;"",INDIRECT("'Repeating Question Sets'!"&amp;SUBSTITUTE(ADDRESS(1,COLUMN(Table_Repeating_Question_Sets[[#Headers],[Output Config]]),4),"1","")&amp;COLUMN()+1),"")</f>
        <v/>
      </c>
      <c r="K18" t="str">
        <f ca="1">IF(INDIRECT("'Repeating Question Sets'!"&amp;SUBSTITUTE(ADDRESS(1,COLUMN(Table_Repeating_Question_Sets[[#Headers],[Output Config]]),4),"1","")&amp;COLUMN()+1)&lt;&gt;"",INDIRECT("'Repeating Question Sets'!"&amp;SUBSTITUTE(ADDRESS(1,COLUMN(Table_Repeating_Question_Sets[[#Headers],[Output Config]]),4),"1","")&amp;COLUMN()+1),"")</f>
        <v/>
      </c>
      <c r="L18" t="str">
        <f ca="1">IF(INDIRECT("'Repeating Question Sets'!"&amp;SUBSTITUTE(ADDRESS(1,COLUMN(Table_Repeating_Question_Sets[[#Headers],[Output Config]]),4),"1","")&amp;COLUMN()+1)&lt;&gt;"",INDIRECT("'Repeating Question Sets'!"&amp;SUBSTITUTE(ADDRESS(1,COLUMN(Table_Repeating_Question_Sets[[#Headers],[Output Config]]),4),"1","")&amp;COLUMN()+1),"")</f>
        <v/>
      </c>
      <c r="M18" t="str">
        <f ca="1">IF(INDIRECT("'Repeating Question Sets'!"&amp;SUBSTITUTE(ADDRESS(1,COLUMN(Table_Repeating_Question_Sets[[#Headers],[Output Config]]),4),"1","")&amp;COLUMN()+1)&lt;&gt;"",INDIRECT("'Repeating Question Sets'!"&amp;SUBSTITUTE(ADDRESS(1,COLUMN(Table_Repeating_Question_Sets[[#Headers],[Output Config]]),4),"1","")&amp;COLUMN()+1),"")</f>
        <v/>
      </c>
      <c r="N18" t="str">
        <f ca="1">IF(INDIRECT("'Repeating Question Sets'!"&amp;SUBSTITUTE(ADDRESS(1,COLUMN(Table_Repeating_Question_Sets[[#Headers],[Output Config]]),4),"1","")&amp;COLUMN()+1)&lt;&gt;"",INDIRECT("'Repeating Question Sets'!"&amp;SUBSTITUTE(ADDRESS(1,COLUMN(Table_Repeating_Question_Sets[[#Headers],[Output Config]]),4),"1","")&amp;COLUMN()+1),"")</f>
        <v/>
      </c>
      <c r="O18" t="str">
        <f ca="1">IF(INDIRECT("'Repeating Question Sets'!"&amp;SUBSTITUTE(ADDRESS(1,COLUMN(Table_Repeating_Question_Sets[[#Headers],[Output Config]]),4),"1","")&amp;COLUMN()+1)&lt;&gt;"",INDIRECT("'Repeating Question Sets'!"&amp;SUBSTITUTE(ADDRESS(1,COLUMN(Table_Repeating_Question_Sets[[#Headers],[Output Config]]),4),"1","")&amp;COLUMN()+1),"")</f>
        <v/>
      </c>
      <c r="P18" t="str">
        <f ca="1">IF(INDIRECT("'Repeating Question Sets'!"&amp;SUBSTITUTE(ADDRESS(1,COLUMN(Table_Repeating_Question_Sets[[#Headers],[Output Config]]),4),"1","")&amp;COLUMN()+1)&lt;&gt;"",INDIRECT("'Repeating Question Sets'!"&amp;SUBSTITUTE(ADDRESS(1,COLUMN(Table_Repeating_Question_Sets[[#Headers],[Output Config]]),4),"1","")&amp;COLUMN()+1),"")</f>
        <v/>
      </c>
      <c r="Q18" t="str">
        <f ca="1">IF(INDIRECT("'Repeating Question Sets'!"&amp;SUBSTITUTE(ADDRESS(1,COLUMN(Table_Repeating_Question_Sets[[#Headers],[Output Config]]),4),"1","")&amp;COLUMN()+1)&lt;&gt;"",INDIRECT("'Repeating Question Sets'!"&amp;SUBSTITUTE(ADDRESS(1,COLUMN(Table_Repeating_Question_Sets[[#Headers],[Output Config]]),4),"1","")&amp;COLUMN()+1),"")</f>
        <v/>
      </c>
      <c r="R18" t="str">
        <f ca="1">IF(INDIRECT("'Repeating Question Sets'!"&amp;SUBSTITUTE(ADDRESS(1,COLUMN(Table_Repeating_Question_Sets[[#Headers],[Output Config]]),4),"1","")&amp;COLUMN()+1)&lt;&gt;"",INDIRECT("'Repeating Question Sets'!"&amp;SUBSTITUTE(ADDRESS(1,COLUMN(Table_Repeating_Question_Sets[[#Headers],[Output Config]]),4),"1","")&amp;COLUMN()+1),"")</f>
        <v/>
      </c>
      <c r="S18" t="str">
        <f ca="1">IF(INDIRECT("'Repeating Question Sets'!"&amp;SUBSTITUTE(ADDRESS(1,COLUMN(Table_Repeating_Question_Sets[[#Headers],[Output Config]]),4),"1","")&amp;COLUMN()+1)&lt;&gt;"",INDIRECT("'Repeating Question Sets'!"&amp;SUBSTITUTE(ADDRESS(1,COLUMN(Table_Repeating_Question_Sets[[#Headers],[Output Config]]),4),"1","")&amp;COLUMN()+1),"")</f>
        <v/>
      </c>
      <c r="T18" t="str">
        <f ca="1">IF(INDIRECT("'Repeating Question Sets'!"&amp;SUBSTITUTE(ADDRESS(1,COLUMN(Table_Repeating_Question_Sets[[#Headers],[Output Config]]),4),"1","")&amp;COLUMN()+1)&lt;&gt;"",INDIRECT("'Repeating Question Sets'!"&amp;SUBSTITUTE(ADDRESS(1,COLUMN(Table_Repeating_Question_Sets[[#Headers],[Output Config]]),4),"1","")&amp;COLUMN()+1),"")</f>
        <v/>
      </c>
      <c r="U18" t="str">
        <f ca="1">IF(INDIRECT("'Repeating Question Sets'!"&amp;SUBSTITUTE(ADDRESS(1,COLUMN(Table_Repeating_Question_Sets[[#Headers],[Output Config]]),4),"1","")&amp;COLUMN()+1)&lt;&gt;"",INDIRECT("'Repeating Question Sets'!"&amp;SUBSTITUTE(ADDRESS(1,COLUMN(Table_Repeating_Question_Sets[[#Headers],[Output Config]]),4),"1","")&amp;COLUMN()+1),"")</f>
        <v/>
      </c>
      <c r="V18" t="str">
        <f ca="1">IF(INDIRECT("'Repeating Question Sets'!"&amp;SUBSTITUTE(ADDRESS(1,COLUMN(Table_Repeating_Question_Sets[[#Headers],[Output Config]]),4),"1","")&amp;COLUMN()+1)&lt;&gt;"",INDIRECT("'Repeating Question Sets'!"&amp;SUBSTITUTE(ADDRESS(1,COLUMN(Table_Repeating_Question_Sets[[#Headers],[Output Config]]),4),"1","")&amp;COLUMN()+1),"")</f>
        <v/>
      </c>
      <c r="W18" t="str">
        <f ca="1">IF(INDIRECT("'Repeating Question Sets'!"&amp;SUBSTITUTE(ADDRESS(1,COLUMN(Table_Repeating_Question_Sets[[#Headers],[Output Config]]),4),"1","")&amp;COLUMN()+1)&lt;&gt;"",INDIRECT("'Repeating Question Sets'!"&amp;SUBSTITUTE(ADDRESS(1,COLUMN(Table_Repeating_Question_Sets[[#Headers],[Output Config]]),4),"1","")&amp;COLUMN()+1),"")</f>
        <v/>
      </c>
      <c r="X18" t="str">
        <f ca="1">IF(INDIRECT("'Repeating Question Sets'!"&amp;SUBSTITUTE(ADDRESS(1,COLUMN(Table_Repeating_Question_Sets[[#Headers],[Output Config]]),4),"1","")&amp;COLUMN()+1)&lt;&gt;"",INDIRECT("'Repeating Question Sets'!"&amp;SUBSTITUTE(ADDRESS(1,COLUMN(Table_Repeating_Question_Sets[[#Headers],[Output Config]]),4),"1","")&amp;COLUMN()+1),"")</f>
        <v/>
      </c>
      <c r="Y18" t="str">
        <f ca="1">IF(INDIRECT("'Repeating Question Sets'!"&amp;SUBSTITUTE(ADDRESS(1,COLUMN(Table_Repeating_Question_Sets[[#Headers],[Output Config]]),4),"1","")&amp;COLUMN()+1)&lt;&gt;"",INDIRECT("'Repeating Question Sets'!"&amp;SUBSTITUTE(ADDRESS(1,COLUMN(Table_Repeating_Question_Sets[[#Headers],[Output Config]]),4),"1","")&amp;COLUMN()+1),"")</f>
        <v/>
      </c>
      <c r="Z18" t="str">
        <f ca="1">IF(INDIRECT("'Repeating Question Sets'!"&amp;SUBSTITUTE(ADDRESS(1,COLUMN(Table_Repeating_Question_Sets[[#Headers],[Output Config]]),4),"1","")&amp;COLUMN()+1)&lt;&gt;"",INDIRECT("'Repeating Question Sets'!"&amp;SUBSTITUTE(ADDRESS(1,COLUMN(Table_Repeating_Question_Sets[[#Headers],[Output Config]]),4),"1","")&amp;COLUMN()+1),"")</f>
        <v/>
      </c>
      <c r="AA18" t="str">
        <f ca="1">IF(INDIRECT("'Repeating Question Sets'!"&amp;SUBSTITUTE(ADDRESS(1,COLUMN(Table_Repeating_Question_Sets[[#Headers],[Output Config]]),4),"1","")&amp;COLUMN()+1)&lt;&gt;"",INDIRECT("'Repeating Question Sets'!"&amp;SUBSTITUTE(ADDRESS(1,COLUMN(Table_Repeating_Question_Sets[[#Headers],[Output Config]]),4),"1","")&amp;COLUMN()+1),"")</f>
        <v/>
      </c>
      <c r="AB18" t="str">
        <f ca="1">IF(INDIRECT("'Repeating Question Sets'!"&amp;SUBSTITUTE(ADDRESS(1,COLUMN(Table_Repeating_Question_Sets[[#Headers],[Output Config]]),4),"1","")&amp;COLUMN()+1)&lt;&gt;"",INDIRECT("'Repeating Question Sets'!"&amp;SUBSTITUTE(ADDRESS(1,COLUMN(Table_Repeating_Question_Sets[[#Headers],[Output Config]]),4),"1","")&amp;COLUMN()+1),"")</f>
        <v/>
      </c>
      <c r="AC18" t="str">
        <f ca="1">IF(INDIRECT("'Repeating Question Sets'!"&amp;SUBSTITUTE(ADDRESS(1,COLUMN(Table_Repeating_Question_Sets[[#Headers],[Output Config]]),4),"1","")&amp;COLUMN()+1)&lt;&gt;"",INDIRECT("'Repeating Question Sets'!"&amp;SUBSTITUTE(ADDRESS(1,COLUMN(Table_Repeating_Question_Sets[[#Headers],[Output Config]]),4),"1","")&amp;COLUMN()+1),"")</f>
        <v/>
      </c>
      <c r="AD18" t="str">
        <f ca="1">IF(INDIRECT("'Repeating Question Sets'!"&amp;SUBSTITUTE(ADDRESS(1,COLUMN(Table_Repeating_Question_Sets[[#Headers],[Output Config]]),4),"1","")&amp;COLUMN()+1)&lt;&gt;"",INDIRECT("'Repeating Question Sets'!"&amp;SUBSTITUTE(ADDRESS(1,COLUMN(Table_Repeating_Question_Sets[[#Headers],[Output Config]]),4),"1","")&amp;COLUMN()+1),"")</f>
        <v/>
      </c>
      <c r="AE18" t="str">
        <f ca="1">IF(INDIRECT("'Repeating Question Sets'!"&amp;SUBSTITUTE(ADDRESS(1,COLUMN(Table_Repeating_Question_Sets[[#Headers],[Output Config]]),4),"1","")&amp;COLUMN()+1)&lt;&gt;"",INDIRECT("'Repeating Question Sets'!"&amp;SUBSTITUTE(ADDRESS(1,COLUMN(Table_Repeating_Question_Sets[[#Headers],[Output Config]]),4),"1","")&amp;COLUMN()+1),"")</f>
        <v/>
      </c>
      <c r="AF18" t="str">
        <f ca="1">IF(INDIRECT("'Repeating Question Sets'!"&amp;SUBSTITUTE(ADDRESS(1,COLUMN(Table_Repeating_Question_Sets[[#Headers],[Output Config]]),4),"1","")&amp;COLUMN()+1)&lt;&gt;"",INDIRECT("'Repeating Question Sets'!"&amp;SUBSTITUTE(ADDRESS(1,COLUMN(Table_Repeating_Question_Sets[[#Headers],[Output Config]]),4),"1","")&amp;COLUMN()+1),"")</f>
        <v/>
      </c>
      <c r="AG18" t="str">
        <f ca="1">IF(INDIRECT("'Repeating Question Sets'!"&amp;SUBSTITUTE(ADDRESS(1,COLUMN(Table_Repeating_Question_Sets[[#Headers],[Output Config]]),4),"1","")&amp;COLUMN()+1)&lt;&gt;"",INDIRECT("'Repeating Question Sets'!"&amp;SUBSTITUTE(ADDRESS(1,COLUMN(Table_Repeating_Question_Sets[[#Headers],[Output Config]]),4),"1","")&amp;COLUMN()+1),"")</f>
        <v/>
      </c>
      <c r="AH18" t="str">
        <f ca="1">IF(INDIRECT("'Repeating Question Sets'!"&amp;SUBSTITUTE(ADDRESS(1,COLUMN(Table_Repeating_Question_Sets[[#Headers],[Output Config]]),4),"1","")&amp;COLUMN()+1)&lt;&gt;"",INDIRECT("'Repeating Question Sets'!"&amp;SUBSTITUTE(ADDRESS(1,COLUMN(Table_Repeating_Question_Sets[[#Headers],[Output Config]]),4),"1","")&amp;COLUMN()+1),"")</f>
        <v/>
      </c>
      <c r="AI18" t="str">
        <f ca="1">IF(INDIRECT("'Repeating Question Sets'!"&amp;SUBSTITUTE(ADDRESS(1,COLUMN(Table_Repeating_Question_Sets[[#Headers],[Output Config]]),4),"1","")&amp;COLUMN()+1)&lt;&gt;"",INDIRECT("'Repeating Question Sets'!"&amp;SUBSTITUTE(ADDRESS(1,COLUMN(Table_Repeating_Question_Sets[[#Headers],[Output Config]]),4),"1","")&amp;COLUMN()+1),"")</f>
        <v/>
      </c>
      <c r="AJ18" t="str">
        <f ca="1">IF(INDIRECT("'Repeating Question Sets'!"&amp;SUBSTITUTE(ADDRESS(1,COLUMN(Table_Repeating_Question_Sets[[#Headers],[Output Config]]),4),"1","")&amp;COLUMN()+1)&lt;&gt;"",INDIRECT("'Repeating Question Sets'!"&amp;SUBSTITUTE(ADDRESS(1,COLUMN(Table_Repeating_Question_Sets[[#Headers],[Output Config]]),4),"1","")&amp;COLUMN()+1),"")</f>
        <v/>
      </c>
      <c r="AK18" t="str">
        <f ca="1">IF(INDIRECT("'Repeating Question Sets'!"&amp;SUBSTITUTE(ADDRESS(1,COLUMN(Table_Repeating_Question_Sets[[#Headers],[Output Config]]),4),"1","")&amp;COLUMN()+1)&lt;&gt;"",INDIRECT("'Repeating Question Sets'!"&amp;SUBSTITUTE(ADDRESS(1,COLUMN(Table_Repeating_Question_Sets[[#Headers],[Output Config]]),4),"1","")&amp;COLUMN()+1),"")</f>
        <v/>
      </c>
      <c r="AL18" t="str">
        <f ca="1">IF(INDIRECT("'Repeating Question Sets'!"&amp;SUBSTITUTE(ADDRESS(1,COLUMN(Table_Repeating_Question_Sets[[#Headers],[Output Config]]),4),"1","")&amp;COLUMN()+1)&lt;&gt;"",INDIRECT("'Repeating Question Sets'!"&amp;SUBSTITUTE(ADDRESS(1,COLUMN(Table_Repeating_Question_Sets[[#Headers],[Output Config]]),4),"1","")&amp;COLUMN()+1),"")</f>
        <v/>
      </c>
      <c r="AM18" t="str">
        <f ca="1">IF(INDIRECT("'Repeating Question Sets'!"&amp;SUBSTITUTE(ADDRESS(1,COLUMN(Table_Repeating_Question_Sets[[#Headers],[Output Config]]),4),"1","")&amp;COLUMN()+1)&lt;&gt;"",INDIRECT("'Repeating Question Sets'!"&amp;SUBSTITUTE(ADDRESS(1,COLUMN(Table_Repeating_Question_Sets[[#Headers],[Output Config]]),4),"1","")&amp;COLUMN()+1),"")</f>
        <v/>
      </c>
      <c r="AN18" t="str">
        <f ca="1">IF(INDIRECT("'Repeating Question Sets'!"&amp;SUBSTITUTE(ADDRESS(1,COLUMN(Table_Repeating_Question_Sets[[#Headers],[Output Config]]),4),"1","")&amp;COLUMN()+1)&lt;&gt;"",INDIRECT("'Repeating Question Sets'!"&amp;SUBSTITUTE(ADDRESS(1,COLUMN(Table_Repeating_Question_Sets[[#Headers],[Output Config]]),4),"1","")&amp;COLUMN()+1),"")</f>
        <v/>
      </c>
      <c r="AO18" t="str">
        <f ca="1">IF(INDIRECT("'Repeating Question Sets'!"&amp;SUBSTITUTE(ADDRESS(1,COLUMN(Table_Repeating_Question_Sets[[#Headers],[Output Config]]),4),"1","")&amp;COLUMN()+1)&lt;&gt;"",INDIRECT("'Repeating Question Sets'!"&amp;SUBSTITUTE(ADDRESS(1,COLUMN(Table_Repeating_Question_Sets[[#Headers],[Output Config]]),4),"1","")&amp;COLUMN()+1),"")</f>
        <v/>
      </c>
      <c r="AP18" t="str">
        <f ca="1">IF(INDIRECT("'Repeating Question Sets'!"&amp;SUBSTITUTE(ADDRESS(1,COLUMN(Table_Repeating_Question_Sets[[#Headers],[Output Config]]),4),"1","")&amp;COLUMN()+1)&lt;&gt;"",INDIRECT("'Repeating Question Sets'!"&amp;SUBSTITUTE(ADDRESS(1,COLUMN(Table_Repeating_Question_Sets[[#Headers],[Output Config]]),4),"1","")&amp;COLUMN()+1),"")</f>
        <v/>
      </c>
      <c r="AQ18" t="str">
        <f ca="1">IF(INDIRECT("'Repeating Question Sets'!"&amp;SUBSTITUTE(ADDRESS(1,COLUMN(Table_Repeating_Question_Sets[[#Headers],[Output Config]]),4),"1","")&amp;COLUMN()+1)&lt;&gt;"",INDIRECT("'Repeating Question Sets'!"&amp;SUBSTITUTE(ADDRESS(1,COLUMN(Table_Repeating_Question_Sets[[#Headers],[Output Config]]),4),"1","")&amp;COLUMN()+1),"")</f>
        <v/>
      </c>
      <c r="AR18" t="str">
        <f ca="1">IF(INDIRECT("'Repeating Question Sets'!"&amp;SUBSTITUTE(ADDRESS(1,COLUMN(Table_Repeating_Question_Sets[[#Headers],[Output Config]]),4),"1","")&amp;COLUMN()+1)&lt;&gt;"",INDIRECT("'Repeating Question Sets'!"&amp;SUBSTITUTE(ADDRESS(1,COLUMN(Table_Repeating_Question_Sets[[#Headers],[Output Config]]),4),"1","")&amp;COLUMN()+1),"")</f>
        <v/>
      </c>
      <c r="AS18" t="str">
        <f ca="1">IF(INDIRECT("'Repeating Question Sets'!"&amp;SUBSTITUTE(ADDRESS(1,COLUMN(Table_Repeating_Question_Sets[[#Headers],[Output Config]]),4),"1","")&amp;COLUMN()+1)&lt;&gt;"",INDIRECT("'Repeating Question Sets'!"&amp;SUBSTITUTE(ADDRESS(1,COLUMN(Table_Repeating_Question_Sets[[#Headers],[Output Config]]),4),"1","")&amp;COLUMN()+1),"")</f>
        <v/>
      </c>
      <c r="AT18" t="str">
        <f ca="1">IF(INDIRECT("'Repeating Question Sets'!"&amp;SUBSTITUTE(ADDRESS(1,COLUMN(Table_Repeating_Question_Sets[[#Headers],[Output Config]]),4),"1","")&amp;COLUMN()+1)&lt;&gt;"",INDIRECT("'Repeating Question Sets'!"&amp;SUBSTITUTE(ADDRESS(1,COLUMN(Table_Repeating_Question_Sets[[#Headers],[Output Config]]),4),"1","")&amp;COLUMN()+1),"")</f>
        <v/>
      </c>
      <c r="AU18" t="str">
        <f ca="1">IF(INDIRECT("'Repeating Question Sets'!"&amp;SUBSTITUTE(ADDRESS(1,COLUMN(Table_Repeating_Question_Sets[[#Headers],[Output Config]]),4),"1","")&amp;COLUMN()+1)&lt;&gt;"",INDIRECT("'Repeating Question Sets'!"&amp;SUBSTITUTE(ADDRESS(1,COLUMN(Table_Repeating_Question_Sets[[#Headers],[Output Config]]),4),"1","")&amp;COLUMN()+1),"")</f>
        <v/>
      </c>
      <c r="AV18" t="str">
        <f ca="1">IF(INDIRECT("'Repeating Question Sets'!"&amp;SUBSTITUTE(ADDRESS(1,COLUMN(Table_Repeating_Question_Sets[[#Headers],[Output Config]]),4),"1","")&amp;COLUMN()+1)&lt;&gt;"",INDIRECT("'Repeating Question Sets'!"&amp;SUBSTITUTE(ADDRESS(1,COLUMN(Table_Repeating_Question_Sets[[#Headers],[Output Config]]),4),"1","")&amp;COLUMN()+1),"")</f>
        <v/>
      </c>
      <c r="AW18" t="str">
        <f ca="1">IF(INDIRECT("'Repeating Question Sets'!"&amp;SUBSTITUTE(ADDRESS(1,COLUMN(Table_Repeating_Question_Sets[[#Headers],[Output Config]]),4),"1","")&amp;COLUMN()+1)&lt;&gt;"",INDIRECT("'Repeating Question Sets'!"&amp;SUBSTITUTE(ADDRESS(1,COLUMN(Table_Repeating_Question_Sets[[#Headers],[Output Config]]),4),"1","")&amp;COLUMN()+1),"")</f>
        <v/>
      </c>
      <c r="AX18" t="str">
        <f ca="1">IF(INDIRECT("'Repeating Question Sets'!"&amp;SUBSTITUTE(ADDRESS(1,COLUMN(Table_Repeating_Question_Sets[[#Headers],[Output Config]]),4),"1","")&amp;COLUMN()+1)&lt;&gt;"",INDIRECT("'Repeating Question Sets'!"&amp;SUBSTITUTE(ADDRESS(1,COLUMN(Table_Repeating_Question_Sets[[#Headers],[Output Config]]),4),"1","")&amp;COLUMN()+1),"")</f>
        <v/>
      </c>
      <c r="AY18" t="str">
        <f ca="1">IF(INDIRECT("'Repeating Question Sets'!"&amp;SUBSTITUTE(ADDRESS(1,COLUMN(Table_Repeating_Question_Sets[[#Headers],[Output Config]]),4),"1","")&amp;COLUMN()+1)&lt;&gt;"",INDIRECT("'Repeating Question Sets'!"&amp;SUBSTITUTE(ADDRESS(1,COLUMN(Table_Repeating_Question_Sets[[#Headers],[Output Config]]),4),"1","")&amp;COLUMN()+1),"")</f>
        <v/>
      </c>
      <c r="AZ18" t="str">
        <f ca="1">IF(INDIRECT("'Repeating Question Sets'!"&amp;SUBSTITUTE(ADDRESS(1,COLUMN(Table_Repeating_Question_Sets[[#Headers],[Output Config]]),4),"1","")&amp;COLUMN()+1)&lt;&gt;"",INDIRECT("'Repeating Question Sets'!"&amp;SUBSTITUTE(ADDRESS(1,COLUMN(Table_Repeating_Question_Sets[[#Headers],[Output Config]]),4),"1","")&amp;COLUMN()+1),"")</f>
        <v/>
      </c>
      <c r="BA18" t="str">
        <f ca="1">IF(INDIRECT("'Repeating Question Sets'!"&amp;SUBSTITUTE(ADDRESS(1,COLUMN(Table_Repeating_Question_Sets[[#Headers],[Output Config]]),4),"1","")&amp;COLUMN()+1)&lt;&gt;"",INDIRECT("'Repeating Question Sets'!"&amp;SUBSTITUTE(ADDRESS(1,COLUMN(Table_Repeating_Question_Sets[[#Headers],[Output Config]]),4),"1","")&amp;COLUMN()+1),"")</f>
        <v/>
      </c>
      <c r="BB18" s="1" t="s">
        <v>1147</v>
      </c>
    </row>
    <row r="20" spans="2:54" ht="29.25" thickBot="1">
      <c r="B20" s="3" t="s">
        <v>65</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row>
    <row r="22" spans="2:54" ht="15">
      <c r="C22" s="1" t="s">
        <v>1084</v>
      </c>
      <c r="D22" s="1" t="s">
        <v>303</v>
      </c>
      <c r="E22" s="1" t="s">
        <v>304</v>
      </c>
      <c r="F22" s="1" t="s">
        <v>305</v>
      </c>
      <c r="G22" s="1" t="s">
        <v>306</v>
      </c>
      <c r="H22" s="1" t="s">
        <v>307</v>
      </c>
      <c r="I22" s="1" t="s">
        <v>308</v>
      </c>
      <c r="J22" s="1" t="s">
        <v>309</v>
      </c>
      <c r="K22" s="1" t="s">
        <v>310</v>
      </c>
      <c r="L22" s="1" t="s">
        <v>311</v>
      </c>
      <c r="M22" s="1" t="s">
        <v>312</v>
      </c>
      <c r="N22" s="1" t="s">
        <v>1085</v>
      </c>
      <c r="O22" s="1" t="s">
        <v>1086</v>
      </c>
      <c r="P22" s="1" t="s">
        <v>1087</v>
      </c>
      <c r="Q22" s="1" t="s">
        <v>1088</v>
      </c>
      <c r="R22" s="1" t="s">
        <v>1089</v>
      </c>
      <c r="S22" s="1" t="s">
        <v>1090</v>
      </c>
      <c r="T22" s="1" t="s">
        <v>1091</v>
      </c>
      <c r="U22" s="1" t="s">
        <v>1092</v>
      </c>
      <c r="V22" s="1" t="s">
        <v>1093</v>
      </c>
      <c r="W22" s="1" t="s">
        <v>1094</v>
      </c>
      <c r="X22" s="1" t="s">
        <v>1095</v>
      </c>
      <c r="Y22" s="1" t="s">
        <v>1096</v>
      </c>
      <c r="Z22" s="1" t="s">
        <v>1097</v>
      </c>
      <c r="AA22" s="1" t="s">
        <v>1098</v>
      </c>
      <c r="AB22" s="1" t="s">
        <v>1099</v>
      </c>
      <c r="AC22" s="1" t="s">
        <v>1100</v>
      </c>
      <c r="AD22" s="1" t="s">
        <v>1101</v>
      </c>
      <c r="AE22" s="1" t="s">
        <v>1102</v>
      </c>
      <c r="AF22" s="1" t="s">
        <v>1103</v>
      </c>
      <c r="AG22" s="1" t="s">
        <v>1104</v>
      </c>
      <c r="AH22" s="1" t="s">
        <v>1105</v>
      </c>
      <c r="AI22" s="1" t="s">
        <v>1106</v>
      </c>
      <c r="AJ22" s="1" t="s">
        <v>1107</v>
      </c>
      <c r="AK22" s="1" t="s">
        <v>1108</v>
      </c>
      <c r="AL22" s="1" t="s">
        <v>1109</v>
      </c>
      <c r="AM22" s="1" t="s">
        <v>1110</v>
      </c>
      <c r="AN22" s="1" t="s">
        <v>1111</v>
      </c>
      <c r="AO22" s="1" t="s">
        <v>1112</v>
      </c>
      <c r="AP22" s="1" t="s">
        <v>1113</v>
      </c>
      <c r="AQ22" s="1" t="s">
        <v>1114</v>
      </c>
      <c r="AR22" s="1" t="s">
        <v>1115</v>
      </c>
      <c r="AS22" s="1" t="s">
        <v>1116</v>
      </c>
      <c r="AT22" s="1" t="s">
        <v>1117</v>
      </c>
      <c r="AU22" s="1" t="s">
        <v>1118</v>
      </c>
      <c r="AV22" s="1" t="s">
        <v>1119</v>
      </c>
      <c r="AW22" s="1" t="s">
        <v>1120</v>
      </c>
      <c r="AX22" s="1" t="s">
        <v>1121</v>
      </c>
      <c r="AY22" s="1" t="s">
        <v>1122</v>
      </c>
      <c r="AZ22" s="1" t="s">
        <v>1123</v>
      </c>
      <c r="BA22" s="1" t="s">
        <v>1124</v>
      </c>
      <c r="BB22" s="1" t="s">
        <v>1125</v>
      </c>
    </row>
    <row r="23" spans="2:54" ht="15">
      <c r="B23" s="2" t="s">
        <v>91</v>
      </c>
      <c r="C23" s="74" t="s">
        <v>1148</v>
      </c>
      <c r="D23" t="str">
        <f ca="1" xml:space="preserve">
IF(OFFSET(Table_Question_Sets[[#Headers],[Property]],MATCH("Rating Primary",Table_Question_Sets[Property],0),MATCH("Invalid Rollup",Table_Question_Sets[#Headers],0)-1,1,1)="Yes","""incomplete""",
IF(OFFSET(Table_Question_Sets[[#Headers],[Property]],MATCH("Rating Secondary",Table_Question_Sets[Property],0),MATCH("Invalid Rollup",Table_Question_Sets[#Headers],0)-1,1,1)="Yes","""premiumEstimate""",
IF(OR(OFFSET(Table_Question_Sets[[#Headers],[Property]],MATCH("Personal",Table_Question_Sets[Property],0),MATCH("Invalid Rollup",Table_Question_Sets[#Headers],0)-1,1,1)="Yes",OFFSET(Table_Question_Sets[[#Headers],[Property]],MATCH("Disclosure",Table_Question_Sets[Property],0),MATCH("Invalid Rollup",Table_Question_Sets[#Headers],0)-1,1,1)="Yes"),"""premiumComplete""",
IF(OR(OFFSET(Table_Question_Sets[[#Headers],[Property]],MATCH("Payment Options",Table_Question_Sets[Property],0),MATCH("Invalid Rollup",Table_Question_Sets[#Headers],0)-1,1,1)="Yes",OFFSET(Table_Question_Sets[[#Headers],[Property]],MATCH("Payment Methods",Table_Question_Sets[Property],0),MATCH("Invalid Rollup",Table_Question_Sets[#Headers],0)-1,1,1)="Yes"),"""bindingQuote""",
IF(_xlfn.TEXTJOIN("",TRUE,Table_Question_Sets[Invalid])&lt;&gt;"","""paymentDetailsComplete""","""legalTermsAccepted""")))))</f>
        <v>"legalTermsAccepted"</v>
      </c>
      <c r="E23" s="75"/>
      <c r="F23" s="75"/>
      <c r="G23" s="75"/>
      <c r="H23" s="75"/>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4" t="s">
        <v>1149</v>
      </c>
    </row>
    <row r="24" spans="2:54" ht="21" customHeight="1">
      <c r="B24" s="2" t="s">
        <v>1150</v>
      </c>
      <c r="C24" s="74" t="s">
        <v>1151</v>
      </c>
      <c r="D24" t="str">
        <f ca="1">IF(INDIRECT("'Question Sets'!"&amp;SUBSTITUTE(ADDRESS(1,COLUMN(Table_Question_Sets[[#Headers],[Output Calculation]]),4),"1","")&amp;COLUMN()+1)&lt;&gt;"",INDIRECT("'Question Sets'!"&amp;SUBSTITUTE(ADDRESS(1,COLUMN(Table_Question_Sets[[#Headers],[Output Calculation]]),4),"1","")&amp;COLUMN()+1),"")</f>
        <v>"ratingPrimary":{"buildingCover": "Yes","buildingSumInsured": "$100,000.00","ratingState": "NSW","buildingPostcode": "2000","discountCode": "PC0318CRUISE"},</v>
      </c>
      <c r="E24" t="str">
        <f ca="1">IF(INDIRECT("'Question Sets'!"&amp;SUBSTITUTE(ADDRESS(1,COLUMN(Table_Question_Sets[[#Headers],[Output Calculation]]),4),"1","")&amp;COLUMN()+1)&lt;&gt;"",INDIRECT("'Question Sets'!"&amp;SUBSTITUTE(ADDRESS(1,COLUMN(Table_Question_Sets[[#Headers],[Output Calculation]]),4),"1","")&amp;COLUMN()+1),"")</f>
        <v>"ratingSecondary":{},</v>
      </c>
      <c r="F24" t="str">
        <f ca="1">IF(INDIRECT("'Question Sets'!"&amp;SUBSTITUTE(ADDRESS(1,COLUMN(Table_Question_Sets[[#Headers],[Output Calculation]]),4),"1","")&amp;COLUMN()+1)&lt;&gt;"",INDIRECT("'Question Sets'!"&amp;SUBSTITUTE(ADDRESS(1,COLUMN(Table_Question_Sets[[#Headers],[Output Calculation]]),4),"1","")&amp;COLUMN()+1),"")</f>
        <v>"contact":{"contactName": "SDFSDF","contactEmail": "SFDFSD@SFDFDS.COM"},</v>
      </c>
      <c r="G24" t="str">
        <f ca="1">IF(INDIRECT("'Question Sets'!"&amp;SUBSTITUTE(ADDRESS(1,COLUMN(Table_Question_Sets[[#Headers],[Output Calculation]]),4),"1","")&amp;COLUMN()+1)&lt;&gt;"",INDIRECT("'Question Sets'!"&amp;SUBSTITUTE(ADDRESS(1,COLUMN(Table_Question_Sets[[#Headers],[Output Calculation]]),4),"1","")&amp;COLUMN()+1),"")</f>
        <v>"personal":{"propertyAddress": "ghjghj","propertyTown": "ghjjhg","propertyState": "vic","propertyPostcode": "3000","propertyClubBranch": "FDSDFS","bondLodged": "Yes","policyStartDate": "04/05/2019","insuredName": "sfdsdf"},</v>
      </c>
      <c r="H24" t="str">
        <f ca="1">IF(INDIRECT("'Question Sets'!"&amp;SUBSTITUTE(ADDRESS(1,COLUMN(Table_Question_Sets[[#Headers],[Output Calculation]]),4),"1","")&amp;COLUMN()+1)&lt;&gt;"",INDIRECT("'Question Sets'!"&amp;SUBSTITUTE(ADDRESS(1,COLUMN(Table_Question_Sets[[#Headers],[Output Calculation]]),4),"1","")&amp;COLUMN()+1),"")</f>
        <v>"disclosure":{"history": "No","historyDetails": "N/A","declined": "No","declinedDetails": "N/A","bankruptcy": "No","bankruptcyDetails": "N/A","declaration": "Yes"},</v>
      </c>
      <c r="I24" t="str">
        <f ca="1">IF(INDIRECT("'Question Sets'!"&amp;SUBSTITUTE(ADDRESS(1,COLUMN(Table_Question_Sets[[#Headers],[Output Calculation]]),4),"1","")&amp;COLUMN()+1)&lt;&gt;"",INDIRECT("'Question Sets'!"&amp;SUBSTITUTE(ADDRESS(1,COLUMN(Table_Question_Sets[[#Headers],[Output Calculation]]),4),"1","")&amp;COLUMN()+1),"")</f>
        <v>"paymentOptions":{"paymentOptionUsed": "Yearly"},</v>
      </c>
      <c r="J24" t="str">
        <f ca="1">IF(INDIRECT("'Question Sets'!"&amp;SUBSTITUTE(ADDRESS(1,COLUMN(Table_Question_Sets[[#Headers],[Output Calculation]]),4),"1","")&amp;COLUMN()+1)&lt;&gt;"",INDIRECT("'Question Sets'!"&amp;SUBSTITUTE(ADDRESS(1,COLUMN(Table_Question_Sets[[#Headers],[Output Calculation]]),4),"1","")&amp;COLUMN()+1),"")</f>
        <v>"paymentMethods":{"paymentMethod": "VISA","paymentMethodSelect": "AMEX","creditCardNumber": "123","creditCardName": "sdfdfs","creditCardExpiryDate": "12/12","creditCardCCV": "123"},</v>
      </c>
      <c r="K24" t="str">
        <f ca="1">IF(INDIRECT("'Question Sets'!"&amp;SUBSTITUTE(ADDRESS(1,COLUMN(Table_Question_Sets[[#Headers],[Output Calculation]]),4),"1","")&amp;COLUMN()+1)&lt;&gt;"",INDIRECT("'Question Sets'!"&amp;SUBSTITUTE(ADDRESS(1,COLUMN(Table_Question_Sets[[#Headers],[Output Calculation]]),4),"1","")&amp;COLUMN()+1),"")</f>
        <v>"successPage":{},</v>
      </c>
      <c r="L24" t="str">
        <f ca="1">IF(INDIRECT("'Question Sets'!"&amp;SUBSTITUTE(ADDRESS(1,COLUMN(Table_Question_Sets[[#Headers],[Output Calculation]]),4),"1","")&amp;COLUMN()+1)&lt;&gt;"",INDIRECT("'Question Sets'!"&amp;SUBSTITUTE(ADDRESS(1,COLUMN(Table_Question_Sets[[#Headers],[Output Calculation]]),4),"1","")&amp;COLUMN()+1),"")</f>
        <v/>
      </c>
      <c r="M24" t="str">
        <f ca="1">IF(INDIRECT("'Question Sets'!"&amp;SUBSTITUTE(ADDRESS(1,COLUMN(Table_Question_Sets[[#Headers],[Output Calculation]]),4),"1","")&amp;COLUMN()+1)&lt;&gt;"",INDIRECT("'Question Sets'!"&amp;SUBSTITUTE(ADDRESS(1,COLUMN(Table_Question_Sets[[#Headers],[Output Calculation]]),4),"1","")&amp;COLUMN()+1),"")</f>
        <v/>
      </c>
      <c r="N24" t="str">
        <f ca="1">IF(INDIRECT("'Question Sets'!"&amp;SUBSTITUTE(ADDRESS(1,COLUMN(Table_Question_Sets[[#Headers],[Output Calculation]]),4),"1","")&amp;COLUMN()+1)&lt;&gt;"",INDIRECT("'Question Sets'!"&amp;SUBSTITUTE(ADDRESS(1,COLUMN(Table_Question_Sets[[#Headers],[Output Calculation]]),4),"1","")&amp;COLUMN()+1),"")</f>
        <v/>
      </c>
      <c r="O24" t="str">
        <f ca="1">IF(INDIRECT("'Question Sets'!"&amp;SUBSTITUTE(ADDRESS(1,COLUMN(Table_Question_Sets[[#Headers],[Output Calculation]]),4),"1","")&amp;COLUMN()+1)&lt;&gt;"",INDIRECT("'Question Sets'!"&amp;SUBSTITUTE(ADDRESS(1,COLUMN(Table_Question_Sets[[#Headers],[Output Calculation]]),4),"1","")&amp;COLUMN()+1),"")</f>
        <v/>
      </c>
      <c r="P24" t="str">
        <f ca="1">IF(INDIRECT("'Question Sets'!"&amp;SUBSTITUTE(ADDRESS(1,COLUMN(Table_Question_Sets[[#Headers],[Output Calculation]]),4),"1","")&amp;COLUMN()+1)&lt;&gt;"",INDIRECT("'Question Sets'!"&amp;SUBSTITUTE(ADDRESS(1,COLUMN(Table_Question_Sets[[#Headers],[Output Calculation]]),4),"1","")&amp;COLUMN()+1),"")</f>
        <v/>
      </c>
      <c r="Q24" t="str">
        <f ca="1">IF(INDIRECT("'Question Sets'!"&amp;SUBSTITUTE(ADDRESS(1,COLUMN(Table_Question_Sets[[#Headers],[Output Calculation]]),4),"1","")&amp;COLUMN()+1)&lt;&gt;"",INDIRECT("'Question Sets'!"&amp;SUBSTITUTE(ADDRESS(1,COLUMN(Table_Question_Sets[[#Headers],[Output Calculation]]),4),"1","")&amp;COLUMN()+1),"")</f>
        <v/>
      </c>
      <c r="R24" t="str">
        <f ca="1">IF(INDIRECT("'Question Sets'!"&amp;SUBSTITUTE(ADDRESS(1,COLUMN(Table_Question_Sets[[#Headers],[Output Calculation]]),4),"1","")&amp;COLUMN()+1)&lt;&gt;"",INDIRECT("'Question Sets'!"&amp;SUBSTITUTE(ADDRESS(1,COLUMN(Table_Question_Sets[[#Headers],[Output Calculation]]),4),"1","")&amp;COLUMN()+1),"")</f>
        <v/>
      </c>
      <c r="S24" t="str">
        <f ca="1">IF(INDIRECT("'Question Sets'!"&amp;SUBSTITUTE(ADDRESS(1,COLUMN(Table_Question_Sets[[#Headers],[Output Calculation]]),4),"1","")&amp;COLUMN()+1)&lt;&gt;"",INDIRECT("'Question Sets'!"&amp;SUBSTITUTE(ADDRESS(1,COLUMN(Table_Question_Sets[[#Headers],[Output Calculation]]),4),"1","")&amp;COLUMN()+1),"")</f>
        <v/>
      </c>
      <c r="T24" t="str">
        <f ca="1">IF(INDIRECT("'Question Sets'!"&amp;SUBSTITUTE(ADDRESS(1,COLUMN(Table_Question_Sets[[#Headers],[Output Calculation]]),4),"1","")&amp;COLUMN()+1)&lt;&gt;"",INDIRECT("'Question Sets'!"&amp;SUBSTITUTE(ADDRESS(1,COLUMN(Table_Question_Sets[[#Headers],[Output Calculation]]),4),"1","")&amp;COLUMN()+1),"")</f>
        <v/>
      </c>
      <c r="U24" t="str">
        <f ca="1">IF(INDIRECT("'Question Sets'!"&amp;SUBSTITUTE(ADDRESS(1,COLUMN(Table_Question_Sets[[#Headers],[Output Calculation]]),4),"1","")&amp;COLUMN()+1)&lt;&gt;"",INDIRECT("'Question Sets'!"&amp;SUBSTITUTE(ADDRESS(1,COLUMN(Table_Question_Sets[[#Headers],[Output Calculation]]),4),"1","")&amp;COLUMN()+1),"")</f>
        <v/>
      </c>
      <c r="V24" t="str">
        <f ca="1">IF(INDIRECT("'Question Sets'!"&amp;SUBSTITUTE(ADDRESS(1,COLUMN(Table_Question_Sets[[#Headers],[Output Calculation]]),4),"1","")&amp;COLUMN()+1)&lt;&gt;"",INDIRECT("'Question Sets'!"&amp;SUBSTITUTE(ADDRESS(1,COLUMN(Table_Question_Sets[[#Headers],[Output Calculation]]),4),"1","")&amp;COLUMN()+1),"")</f>
        <v/>
      </c>
      <c r="W24" t="str">
        <f ca="1">IF(INDIRECT("'Question Sets'!"&amp;SUBSTITUTE(ADDRESS(1,COLUMN(Table_Question_Sets[[#Headers],[Output Calculation]]),4),"1","")&amp;COLUMN()+1)&lt;&gt;"",INDIRECT("'Question Sets'!"&amp;SUBSTITUTE(ADDRESS(1,COLUMN(Table_Question_Sets[[#Headers],[Output Calculation]]),4),"1","")&amp;COLUMN()+1),"")</f>
        <v/>
      </c>
      <c r="X24" t="str">
        <f ca="1">IF(INDIRECT("'Question Sets'!"&amp;SUBSTITUTE(ADDRESS(1,COLUMN(Table_Question_Sets[[#Headers],[Output Calculation]]),4),"1","")&amp;COLUMN()+1)&lt;&gt;"",INDIRECT("'Question Sets'!"&amp;SUBSTITUTE(ADDRESS(1,COLUMN(Table_Question_Sets[[#Headers],[Output Calculation]]),4),"1","")&amp;COLUMN()+1),"")</f>
        <v/>
      </c>
      <c r="Y24" t="str">
        <f ca="1">IF(INDIRECT("'Question Sets'!"&amp;SUBSTITUTE(ADDRESS(1,COLUMN(Table_Question_Sets[[#Headers],[Output Calculation]]),4),"1","")&amp;COLUMN()+1)&lt;&gt;"",INDIRECT("'Question Sets'!"&amp;SUBSTITUTE(ADDRESS(1,COLUMN(Table_Question_Sets[[#Headers],[Output Calculation]]),4),"1","")&amp;COLUMN()+1),"")</f>
        <v/>
      </c>
      <c r="Z24" t="str">
        <f ca="1">IF(INDIRECT("'Question Sets'!"&amp;SUBSTITUTE(ADDRESS(1,COLUMN(Table_Question_Sets[[#Headers],[Output Calculation]]),4),"1","")&amp;COLUMN()+1)&lt;&gt;"",INDIRECT("'Question Sets'!"&amp;SUBSTITUTE(ADDRESS(1,COLUMN(Table_Question_Sets[[#Headers],[Output Calculation]]),4),"1","")&amp;COLUMN()+1),"")</f>
        <v/>
      </c>
      <c r="AA24" t="str">
        <f ca="1">IF(INDIRECT("'Question Sets'!"&amp;SUBSTITUTE(ADDRESS(1,COLUMN(Table_Question_Sets[[#Headers],[Output Calculation]]),4),"1","")&amp;COLUMN()+1)&lt;&gt;"",INDIRECT("'Question Sets'!"&amp;SUBSTITUTE(ADDRESS(1,COLUMN(Table_Question_Sets[[#Headers],[Output Calculation]]),4),"1","")&amp;COLUMN()+1),"")</f>
        <v/>
      </c>
      <c r="AB24" t="str">
        <f ca="1">IF(INDIRECT("'Question Sets'!"&amp;SUBSTITUTE(ADDRESS(1,COLUMN(Table_Question_Sets[[#Headers],[Output Calculation]]),4),"1","")&amp;COLUMN()+1)&lt;&gt;"",INDIRECT("'Question Sets'!"&amp;SUBSTITUTE(ADDRESS(1,COLUMN(Table_Question_Sets[[#Headers],[Output Calculation]]),4),"1","")&amp;COLUMN()+1),"")</f>
        <v/>
      </c>
      <c r="AC24" t="str">
        <f ca="1">IF(INDIRECT("'Question Sets'!"&amp;SUBSTITUTE(ADDRESS(1,COLUMN(Table_Question_Sets[[#Headers],[Output Calculation]]),4),"1","")&amp;COLUMN()+1)&lt;&gt;"",INDIRECT("'Question Sets'!"&amp;SUBSTITUTE(ADDRESS(1,COLUMN(Table_Question_Sets[[#Headers],[Output Calculation]]),4),"1","")&amp;COLUMN()+1),"")</f>
        <v/>
      </c>
      <c r="AD24" t="str">
        <f ca="1">IF(INDIRECT("'Question Sets'!"&amp;SUBSTITUTE(ADDRESS(1,COLUMN(Table_Question_Sets[[#Headers],[Output Calculation]]),4),"1","")&amp;COLUMN()+1)&lt;&gt;"",INDIRECT("'Question Sets'!"&amp;SUBSTITUTE(ADDRESS(1,COLUMN(Table_Question_Sets[[#Headers],[Output Calculation]]),4),"1","")&amp;COLUMN()+1),"")</f>
        <v/>
      </c>
      <c r="AE24" t="str">
        <f ca="1">IF(INDIRECT("'Question Sets'!"&amp;SUBSTITUTE(ADDRESS(1,COLUMN(Table_Question_Sets[[#Headers],[Output Calculation]]),4),"1","")&amp;COLUMN()+1)&lt;&gt;"",INDIRECT("'Question Sets'!"&amp;SUBSTITUTE(ADDRESS(1,COLUMN(Table_Question_Sets[[#Headers],[Output Calculation]]),4),"1","")&amp;COLUMN()+1),"")</f>
        <v/>
      </c>
      <c r="AF24" t="str">
        <f ca="1">IF(INDIRECT("'Question Sets'!"&amp;SUBSTITUTE(ADDRESS(1,COLUMN(Table_Question_Sets[[#Headers],[Output Calculation]]),4),"1","")&amp;COLUMN()+1)&lt;&gt;"",INDIRECT("'Question Sets'!"&amp;SUBSTITUTE(ADDRESS(1,COLUMN(Table_Question_Sets[[#Headers],[Output Calculation]]),4),"1","")&amp;COLUMN()+1),"")</f>
        <v/>
      </c>
      <c r="AG24" t="str">
        <f ca="1">IF(INDIRECT("'Question Sets'!"&amp;SUBSTITUTE(ADDRESS(1,COLUMN(Table_Question_Sets[[#Headers],[Output Calculation]]),4),"1","")&amp;COLUMN()+1)&lt;&gt;"",INDIRECT("'Question Sets'!"&amp;SUBSTITUTE(ADDRESS(1,COLUMN(Table_Question_Sets[[#Headers],[Output Calculation]]),4),"1","")&amp;COLUMN()+1),"")</f>
        <v/>
      </c>
      <c r="AH24" t="str">
        <f ca="1">IF(INDIRECT("'Question Sets'!"&amp;SUBSTITUTE(ADDRESS(1,COLUMN(Table_Question_Sets[[#Headers],[Output Calculation]]),4),"1","")&amp;COLUMN()+1)&lt;&gt;"",INDIRECT("'Question Sets'!"&amp;SUBSTITUTE(ADDRESS(1,COLUMN(Table_Question_Sets[[#Headers],[Output Calculation]]),4),"1","")&amp;COLUMN()+1),"")</f>
        <v/>
      </c>
      <c r="AI24" t="str">
        <f ca="1">IF(INDIRECT("'Question Sets'!"&amp;SUBSTITUTE(ADDRESS(1,COLUMN(Table_Question_Sets[[#Headers],[Output Calculation]]),4),"1","")&amp;COLUMN()+1)&lt;&gt;"",INDIRECT("'Question Sets'!"&amp;SUBSTITUTE(ADDRESS(1,COLUMN(Table_Question_Sets[[#Headers],[Output Calculation]]),4),"1","")&amp;COLUMN()+1),"")</f>
        <v/>
      </c>
      <c r="AJ24" t="str">
        <f ca="1">IF(INDIRECT("'Question Sets'!"&amp;SUBSTITUTE(ADDRESS(1,COLUMN(Table_Question_Sets[[#Headers],[Output Calculation]]),4),"1","")&amp;COLUMN()+1)&lt;&gt;"",INDIRECT("'Question Sets'!"&amp;SUBSTITUTE(ADDRESS(1,COLUMN(Table_Question_Sets[[#Headers],[Output Calculation]]),4),"1","")&amp;COLUMN()+1),"")</f>
        <v/>
      </c>
      <c r="AK24" t="str">
        <f ca="1">IF(INDIRECT("'Question Sets'!"&amp;SUBSTITUTE(ADDRESS(1,COLUMN(Table_Question_Sets[[#Headers],[Output Calculation]]),4),"1","")&amp;COLUMN()+1)&lt;&gt;"",INDIRECT("'Question Sets'!"&amp;SUBSTITUTE(ADDRESS(1,COLUMN(Table_Question_Sets[[#Headers],[Output Calculation]]),4),"1","")&amp;COLUMN()+1),"")</f>
        <v/>
      </c>
      <c r="AL24" t="str">
        <f ca="1">IF(INDIRECT("'Question Sets'!"&amp;SUBSTITUTE(ADDRESS(1,COLUMN(Table_Question_Sets[[#Headers],[Output Calculation]]),4),"1","")&amp;COLUMN()+1)&lt;&gt;"",INDIRECT("'Question Sets'!"&amp;SUBSTITUTE(ADDRESS(1,COLUMN(Table_Question_Sets[[#Headers],[Output Calculation]]),4),"1","")&amp;COLUMN()+1),"")</f>
        <v/>
      </c>
      <c r="AM24" t="str">
        <f ca="1">IF(INDIRECT("'Question Sets'!"&amp;SUBSTITUTE(ADDRESS(1,COLUMN(Table_Question_Sets[[#Headers],[Output Calculation]]),4),"1","")&amp;COLUMN()+1)&lt;&gt;"",INDIRECT("'Question Sets'!"&amp;SUBSTITUTE(ADDRESS(1,COLUMN(Table_Question_Sets[[#Headers],[Output Calculation]]),4),"1","")&amp;COLUMN()+1),"")</f>
        <v/>
      </c>
      <c r="AN24" t="str">
        <f ca="1">IF(INDIRECT("'Question Sets'!"&amp;SUBSTITUTE(ADDRESS(1,COLUMN(Table_Question_Sets[[#Headers],[Output Calculation]]),4),"1","")&amp;COLUMN()+1)&lt;&gt;"",INDIRECT("'Question Sets'!"&amp;SUBSTITUTE(ADDRESS(1,COLUMN(Table_Question_Sets[[#Headers],[Output Calculation]]),4),"1","")&amp;COLUMN()+1),"")</f>
        <v/>
      </c>
      <c r="AO24" t="str">
        <f ca="1">IF(INDIRECT("'Question Sets'!"&amp;SUBSTITUTE(ADDRESS(1,COLUMN(Table_Question_Sets[[#Headers],[Output Calculation]]),4),"1","")&amp;COLUMN()+1)&lt;&gt;"",INDIRECT("'Question Sets'!"&amp;SUBSTITUTE(ADDRESS(1,COLUMN(Table_Question_Sets[[#Headers],[Output Calculation]]),4),"1","")&amp;COLUMN()+1),"")</f>
        <v/>
      </c>
      <c r="AP24" t="str">
        <f ca="1">IF(INDIRECT("'Question Sets'!"&amp;SUBSTITUTE(ADDRESS(1,COLUMN(Table_Question_Sets[[#Headers],[Output Calculation]]),4),"1","")&amp;COLUMN()+1)&lt;&gt;"",INDIRECT("'Question Sets'!"&amp;SUBSTITUTE(ADDRESS(1,COLUMN(Table_Question_Sets[[#Headers],[Output Calculation]]),4),"1","")&amp;COLUMN()+1),"")</f>
        <v/>
      </c>
      <c r="AQ24" t="str">
        <f ca="1">IF(INDIRECT("'Question Sets'!"&amp;SUBSTITUTE(ADDRESS(1,COLUMN(Table_Question_Sets[[#Headers],[Output Calculation]]),4),"1","")&amp;COLUMN()+1)&lt;&gt;"",INDIRECT("'Question Sets'!"&amp;SUBSTITUTE(ADDRESS(1,COLUMN(Table_Question_Sets[[#Headers],[Output Calculation]]),4),"1","")&amp;COLUMN()+1),"")</f>
        <v/>
      </c>
      <c r="AR24" t="str">
        <f ca="1">IF(INDIRECT("'Question Sets'!"&amp;SUBSTITUTE(ADDRESS(1,COLUMN(Table_Question_Sets[[#Headers],[Output Calculation]]),4),"1","")&amp;COLUMN()+1)&lt;&gt;"",INDIRECT("'Question Sets'!"&amp;SUBSTITUTE(ADDRESS(1,COLUMN(Table_Question_Sets[[#Headers],[Output Calculation]]),4),"1","")&amp;COLUMN()+1),"")</f>
        <v/>
      </c>
      <c r="AS24" t="str">
        <f ca="1">IF(INDIRECT("'Question Sets'!"&amp;SUBSTITUTE(ADDRESS(1,COLUMN(Table_Question_Sets[[#Headers],[Output Calculation]]),4),"1","")&amp;COLUMN()+1)&lt;&gt;"",INDIRECT("'Question Sets'!"&amp;SUBSTITUTE(ADDRESS(1,COLUMN(Table_Question_Sets[[#Headers],[Output Calculation]]),4),"1","")&amp;COLUMN()+1),"")</f>
        <v/>
      </c>
      <c r="AT24" t="str">
        <f ca="1">IF(INDIRECT("'Question Sets'!"&amp;SUBSTITUTE(ADDRESS(1,COLUMN(Table_Question_Sets[[#Headers],[Output Calculation]]),4),"1","")&amp;COLUMN()+1)&lt;&gt;"",INDIRECT("'Question Sets'!"&amp;SUBSTITUTE(ADDRESS(1,COLUMN(Table_Question_Sets[[#Headers],[Output Calculation]]),4),"1","")&amp;COLUMN()+1),"")</f>
        <v/>
      </c>
      <c r="AU24" t="str">
        <f ca="1">IF(INDIRECT("'Question Sets'!"&amp;SUBSTITUTE(ADDRESS(1,COLUMN(Table_Question_Sets[[#Headers],[Output Calculation]]),4),"1","")&amp;COLUMN()+1)&lt;&gt;"",INDIRECT("'Question Sets'!"&amp;SUBSTITUTE(ADDRESS(1,COLUMN(Table_Question_Sets[[#Headers],[Output Calculation]]),4),"1","")&amp;COLUMN()+1),"")</f>
        <v/>
      </c>
      <c r="AV24" t="str">
        <f ca="1">IF(INDIRECT("'Question Sets'!"&amp;SUBSTITUTE(ADDRESS(1,COLUMN(Table_Question_Sets[[#Headers],[Output Calculation]]),4),"1","")&amp;COLUMN()+1)&lt;&gt;"",INDIRECT("'Question Sets'!"&amp;SUBSTITUTE(ADDRESS(1,COLUMN(Table_Question_Sets[[#Headers],[Output Calculation]]),4),"1","")&amp;COLUMN()+1),"")</f>
        <v/>
      </c>
      <c r="AW24" t="str">
        <f ca="1">IF(INDIRECT("'Question Sets'!"&amp;SUBSTITUTE(ADDRESS(1,COLUMN(Table_Question_Sets[[#Headers],[Output Calculation]]),4),"1","")&amp;COLUMN()+1)&lt;&gt;"",INDIRECT("'Question Sets'!"&amp;SUBSTITUTE(ADDRESS(1,COLUMN(Table_Question_Sets[[#Headers],[Output Calculation]]),4),"1","")&amp;COLUMN()+1),"")</f>
        <v/>
      </c>
      <c r="AX24" t="str">
        <f ca="1">IF(INDIRECT("'Question Sets'!"&amp;SUBSTITUTE(ADDRESS(1,COLUMN(Table_Question_Sets[[#Headers],[Output Calculation]]),4),"1","")&amp;COLUMN()+1)&lt;&gt;"",INDIRECT("'Question Sets'!"&amp;SUBSTITUTE(ADDRESS(1,COLUMN(Table_Question_Sets[[#Headers],[Output Calculation]]),4),"1","")&amp;COLUMN()+1),"")</f>
        <v/>
      </c>
      <c r="AY24" t="str">
        <f ca="1">IF(INDIRECT("'Question Sets'!"&amp;SUBSTITUTE(ADDRESS(1,COLUMN(Table_Question_Sets[[#Headers],[Output Calculation]]),4),"1","")&amp;COLUMN()+1)&lt;&gt;"",INDIRECT("'Question Sets'!"&amp;SUBSTITUTE(ADDRESS(1,COLUMN(Table_Question_Sets[[#Headers],[Output Calculation]]),4),"1","")&amp;COLUMN()+1),"")</f>
        <v/>
      </c>
      <c r="AZ24" t="str">
        <f ca="1">IF(INDIRECT("'Question Sets'!"&amp;SUBSTITUTE(ADDRESS(1,COLUMN(Table_Question_Sets[[#Headers],[Output Calculation]]),4),"1","")&amp;COLUMN()+1)&lt;&gt;"",INDIRECT("'Question Sets'!"&amp;SUBSTITUTE(ADDRESS(1,COLUMN(Table_Question_Sets[[#Headers],[Output Calculation]]),4),"1","")&amp;COLUMN()+1),"")</f>
        <v/>
      </c>
      <c r="BA24" t="str">
        <f ca="1">IF(INDIRECT("'Question Sets'!"&amp;SUBSTITUTE(ADDRESS(1,COLUMN(Table_Question_Sets[[#Headers],[Output Calculation]]),4),"1","")&amp;COLUMN()+1)&lt;&gt;"",INDIRECT("'Question Sets'!"&amp;SUBSTITUTE(ADDRESS(1,COLUMN(Table_Question_Sets[[#Headers],[Output Calculation]]),4),"1","")&amp;COLUMN()+1),"")</f>
        <v/>
      </c>
      <c r="BB24" s="74" t="s">
        <v>1133</v>
      </c>
    </row>
    <row r="25" spans="2:54" ht="21" customHeight="1">
      <c r="B25" s="2" t="s">
        <v>1152</v>
      </c>
      <c r="C25" s="74" t="s">
        <v>1153</v>
      </c>
      <c r="D25" t="str">
        <f ca="1">_xlfn.TEXTJOIN("",TRUE,Table_Risk_1[Output Calculation])</f>
        <v>"settings":{"riskName":"Property","fieldCodePrefix":"P"},"ratingFactors":{"buildingCover":"Yes","buildingSumInsured":"100000","buildingPostcode":"2000","ratingState":"NSW","discountCode":"PC0318CRUISE","policyStartDate":"05/04/2019","policyEndDate":""},"checks":{"policyStartDateFormatted":"2019-05-04","policyEndDateFormatted":"","discountCodeSuccessful":"Yes","discountCodeUnsuccessful":"No","discountAmount":"15%"},"premium":{"buildingRate":0.001899,"buildingPremium":189.9,"buildingDiscountRate":-0.15,"buildingDiscountAmount":0,"buildingDiscountTotal":28.485,"buildingDiscountedPremium":161.415,"landlordPremium":220,"landlordDiscountRate":-0.15,"landlordDiscountAmount":0,"landlordDiscountTotal":33,"landlordDiscountedPremium":187,"totalDiscountedPremium":348.415},"brokerFees":{"brokerFeeBuilding":50,"brokerFeeLandlord":25},"statutoryRates":{"riskType":"General","ESLApplicability":"Applicable","jurisdiction":"NSW","policyStartDate":43589,"ESLRate":0.1,"GSTRate":0.1,"SDRate":0.09},"payment":{"premium":348.415,"ESL":34.8415,"GST":38.32565,"SD":37.9423935,"total":459.5245435},"discountTotal":{"totalDiscountedAmountIncludingStatutoryCharges":81.0925665}</v>
      </c>
      <c r="E25" s="75" t="str">
        <f ca="1">",""custom"":{"&amp;
"""formattedStartDate"":"""&amp;TEXT('Risk 1'!J20,"yyyy-mm-dd")&amp;""","&amp;
"""formattedEndDate"":"""&amp;TEXT('Risk 1'!J21,"yyyy-mm-dd")&amp;""","&amp;
"}"</f>
        <v>,"custom":{"formattedStartDate":"2019-05-04","formattedEndDate":"",}</v>
      </c>
      <c r="F25" s="75"/>
      <c r="G25" s="75"/>
      <c r="H25" s="75"/>
      <c r="I25" s="75"/>
      <c r="J25" s="75"/>
      <c r="K25" s="75"/>
      <c r="L25" s="75"/>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4" t="s">
        <v>1133</v>
      </c>
    </row>
    <row r="26" spans="2:54" ht="21" customHeight="1">
      <c r="B26" s="2" t="s">
        <v>1154</v>
      </c>
      <c r="C26" s="74" t="s">
        <v>1155</v>
      </c>
      <c r="D26" t="str">
        <f ca="1">_xlfn.TEXTJOIN("",TRUE,Table_Risk_2[Output Calculation])</f>
        <v>"settings":{"riskName":"Public Liability","keyPrefix":"PL"},"ratingFactors":{"ratingState":"NSW","policyStartDate":"05/04/2019"},"checks":{"includeRisk":false},"premium":{"basepremium":0,"totalPremium":0},"other":{"Something":"Val"},"statutoryRates":{"riskType":"General","ESLApplicability":"Applicable","jurisdiction":"NSW","policyStartDate":43589,"ESLRate":0.1,"GSTRate":0.1,"SDRate":0.09},"payment":{"premium":0,"ESL":0,"GST":0,"SD":0,"total":0}</v>
      </c>
      <c r="E26" s="75"/>
      <c r="F26" s="75"/>
      <c r="G26" s="75"/>
      <c r="H26" s="75"/>
      <c r="I26" s="75"/>
      <c r="J26" s="75"/>
      <c r="K26" s="75"/>
      <c r="L26" s="75"/>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4" t="s">
        <v>1133</v>
      </c>
    </row>
    <row r="27" spans="2:54" ht="21" customHeight="1">
      <c r="B27" s="2" t="s">
        <v>421</v>
      </c>
      <c r="C27" s="74" t="s">
        <v>1140</v>
      </c>
      <c r="D27" t="str">
        <f ca="1">IF(INDIRECT("'Triggers'!"&amp;SUBSTITUTE(ADDRESS(1,COLUMN(Table_Triggers[[#Headers],[Output Calculation]]),4),"1","")&amp;COLUMN()+1)&lt;&gt;"",INDIRECT("'Triggers'!"&amp;SUBSTITUTE(ADDRESS(1,COLUMN(Table_Triggers[[#Headers],[Output Calculation]]),4),"1","")&amp;COLUMN()+1),"")</f>
        <v>"softReferral":{"history":false,"insolvency":false},</v>
      </c>
      <c r="E27" t="str">
        <f ca="1">IF(INDIRECT("'Triggers'!"&amp;SUBSTITUTE(ADDRESS(1,COLUMN(Table_Triggers[[#Headers],[Output Calculation]]),4),"1","")&amp;COLUMN()+1)&lt;&gt;"",INDIRECT("'Triggers'!"&amp;SUBSTITUTE(ADDRESS(1,COLUMN(Table_Triggers[[#Headers],[Output Calculation]]),4),"1","")&amp;COLUMN()+1),"")</f>
        <v>"hardReferral":{"propertyRentedCommercially":false,"holidayRentalProperty":false,"postcode":false},</v>
      </c>
      <c r="F27" t="str">
        <f ca="1">IF(INDIRECT("'Triggers'!"&amp;SUBSTITUTE(ADDRESS(1,COLUMN(Table_Triggers[[#Headers],[Output Calculation]]),4),"1","")&amp;COLUMN()+1)&lt;&gt;"",INDIRECT("'Triggers'!"&amp;SUBSTITUTE(ADDRESS(1,COLUMN(Table_Triggers[[#Headers],[Output Calculation]]),4),"1","")&amp;COLUMN()+1),"")</f>
        <v>"decline":{},</v>
      </c>
      <c r="G27" t="str">
        <f ca="1">IF(INDIRECT("'Triggers'!"&amp;SUBSTITUTE(ADDRESS(1,COLUMN(Table_Triggers[[#Headers],[Output Calculation]]),4),"1","")&amp;COLUMN()+1)&lt;&gt;"",INDIRECT("'Triggers'!"&amp;SUBSTITUTE(ADDRESS(1,COLUMN(Table_Triggers[[#Headers],[Output Calculation]]),4),"1","")&amp;COLUMN()+1),"")</f>
        <v>"error":{"noCoverSelected":false},</v>
      </c>
      <c r="H27" t="str">
        <f ca="1">IF(INDIRECT("'Triggers'!"&amp;SUBSTITUTE(ADDRESS(1,COLUMN(Table_Triggers[[#Headers],[Output Calculation]]),4),"1","")&amp;COLUMN()+1)&lt;&gt;"",INDIRECT("'Triggers'!"&amp;SUBSTITUTE(ADDRESS(1,COLUMN(Table_Triggers[[#Headers],[Output Calculation]]),4),"1","")&amp;COLUMN()+1),"")</f>
        <v/>
      </c>
      <c r="I27" t="str">
        <f ca="1">IF(INDIRECT("'Triggers'!"&amp;SUBSTITUTE(ADDRESS(1,COLUMN(Table_Triggers[[#Headers],[Output Calculation]]),4),"1","")&amp;COLUMN()+1)&lt;&gt;"",INDIRECT("'Triggers'!"&amp;SUBSTITUTE(ADDRESS(1,COLUMN(Table_Triggers[[#Headers],[Output Calculation]]),4),"1","")&amp;COLUMN()+1),"")</f>
        <v/>
      </c>
      <c r="J27" t="str">
        <f ca="1">IF(INDIRECT("'Triggers'!"&amp;SUBSTITUTE(ADDRESS(1,COLUMN(Table_Triggers[[#Headers],[Output Calculation]]),4),"1","")&amp;COLUMN()+1)&lt;&gt;"",INDIRECT("'Triggers'!"&amp;SUBSTITUTE(ADDRESS(1,COLUMN(Table_Triggers[[#Headers],[Output Calculation]]),4),"1","")&amp;COLUMN()+1),"")</f>
        <v/>
      </c>
      <c r="K27" t="str">
        <f ca="1">IF(INDIRECT("'Triggers'!"&amp;SUBSTITUTE(ADDRESS(1,COLUMN(Table_Triggers[[#Headers],[Output Calculation]]),4),"1","")&amp;COLUMN()+1)&lt;&gt;"",INDIRECT("'Triggers'!"&amp;SUBSTITUTE(ADDRESS(1,COLUMN(Table_Triggers[[#Headers],[Output Calculation]]),4),"1","")&amp;COLUMN()+1),"")</f>
        <v/>
      </c>
      <c r="L27" t="str">
        <f ca="1">IF(INDIRECT("'Triggers'!"&amp;SUBSTITUTE(ADDRESS(1,COLUMN(Table_Triggers[[#Headers],[Output Calculation]]),4),"1","")&amp;COLUMN()+1)&lt;&gt;"",INDIRECT("'Triggers'!"&amp;SUBSTITUTE(ADDRESS(1,COLUMN(Table_Triggers[[#Headers],[Output Calculation]]),4),"1","")&amp;COLUMN()+1),"")</f>
        <v/>
      </c>
      <c r="M27" t="str">
        <f ca="1">IF(INDIRECT("'Triggers'!"&amp;SUBSTITUTE(ADDRESS(1,COLUMN(Table_Triggers[[#Headers],[Output Calculation]]),4),"1","")&amp;COLUMN()+1)&lt;&gt;"",INDIRECT("'Triggers'!"&amp;SUBSTITUTE(ADDRESS(1,COLUMN(Table_Triggers[[#Headers],[Output Calculation]]),4),"1","")&amp;COLUMN()+1),"")</f>
        <v/>
      </c>
      <c r="N27" t="str">
        <f ca="1">IF(INDIRECT("'Triggers'!"&amp;SUBSTITUTE(ADDRESS(1,COLUMN(Table_Triggers[[#Headers],[Output Calculation]]),4),"1","")&amp;COLUMN()+1)&lt;&gt;"",INDIRECT("'Triggers'!"&amp;SUBSTITUTE(ADDRESS(1,COLUMN(Table_Triggers[[#Headers],[Output Calculation]]),4),"1","")&amp;COLUMN()+1),"")</f>
        <v/>
      </c>
      <c r="O27" t="str">
        <f ca="1">IF(INDIRECT("'Triggers'!"&amp;SUBSTITUTE(ADDRESS(1,COLUMN(Table_Triggers[[#Headers],[Output Calculation]]),4),"1","")&amp;COLUMN()+1)&lt;&gt;"",INDIRECT("'Triggers'!"&amp;SUBSTITUTE(ADDRESS(1,COLUMN(Table_Triggers[[#Headers],[Output Calculation]]),4),"1","")&amp;COLUMN()+1),"")</f>
        <v/>
      </c>
      <c r="P27" t="str">
        <f ca="1">IF(INDIRECT("'Triggers'!"&amp;SUBSTITUTE(ADDRESS(1,COLUMN(Table_Triggers[[#Headers],[Output Calculation]]),4),"1","")&amp;COLUMN()+1)&lt;&gt;"",INDIRECT("'Triggers'!"&amp;SUBSTITUTE(ADDRESS(1,COLUMN(Table_Triggers[[#Headers],[Output Calculation]]),4),"1","")&amp;COLUMN()+1),"")</f>
        <v/>
      </c>
      <c r="Q27" t="str">
        <f ca="1">IF(INDIRECT("'Triggers'!"&amp;SUBSTITUTE(ADDRESS(1,COLUMN(Table_Triggers[[#Headers],[Output Calculation]]),4),"1","")&amp;COLUMN()+1)&lt;&gt;"",INDIRECT("'Triggers'!"&amp;SUBSTITUTE(ADDRESS(1,COLUMN(Table_Triggers[[#Headers],[Output Calculation]]),4),"1","")&amp;COLUMN()+1),"")</f>
        <v/>
      </c>
      <c r="R27" t="str">
        <f ca="1">IF(INDIRECT("'Triggers'!"&amp;SUBSTITUTE(ADDRESS(1,COLUMN(Table_Triggers[[#Headers],[Output Calculation]]),4),"1","")&amp;COLUMN()+1)&lt;&gt;"",INDIRECT("'Triggers'!"&amp;SUBSTITUTE(ADDRESS(1,COLUMN(Table_Triggers[[#Headers],[Output Calculation]]),4),"1","")&amp;COLUMN()+1),"")</f>
        <v/>
      </c>
      <c r="S27" t="str">
        <f ca="1">IF(INDIRECT("'Triggers'!"&amp;SUBSTITUTE(ADDRESS(1,COLUMN(Table_Triggers[[#Headers],[Output Calculation]]),4),"1","")&amp;COLUMN()+1)&lt;&gt;"",INDIRECT("'Triggers'!"&amp;SUBSTITUTE(ADDRESS(1,COLUMN(Table_Triggers[[#Headers],[Output Calculation]]),4),"1","")&amp;COLUMN()+1),"")</f>
        <v/>
      </c>
      <c r="T27" t="str">
        <f ca="1">IF(INDIRECT("'Triggers'!"&amp;SUBSTITUTE(ADDRESS(1,COLUMN(Table_Triggers[[#Headers],[Output Calculation]]),4),"1","")&amp;COLUMN()+1)&lt;&gt;"",INDIRECT("'Triggers'!"&amp;SUBSTITUTE(ADDRESS(1,COLUMN(Table_Triggers[[#Headers],[Output Calculation]]),4),"1","")&amp;COLUMN()+1),"")</f>
        <v/>
      </c>
      <c r="U27" t="str">
        <f ca="1">IF(INDIRECT("'Triggers'!"&amp;SUBSTITUTE(ADDRESS(1,COLUMN(Table_Triggers[[#Headers],[Output Calculation]]),4),"1","")&amp;COLUMN()+1)&lt;&gt;"",INDIRECT("'Triggers'!"&amp;SUBSTITUTE(ADDRESS(1,COLUMN(Table_Triggers[[#Headers],[Output Calculation]]),4),"1","")&amp;COLUMN()+1),"")</f>
        <v/>
      </c>
      <c r="V27" t="str">
        <f ca="1">IF(INDIRECT("'Triggers'!"&amp;SUBSTITUTE(ADDRESS(1,COLUMN(Table_Triggers[[#Headers],[Output Calculation]]),4),"1","")&amp;COLUMN()+1)&lt;&gt;"",INDIRECT("'Triggers'!"&amp;SUBSTITUTE(ADDRESS(1,COLUMN(Table_Triggers[[#Headers],[Output Calculation]]),4),"1","")&amp;COLUMN()+1),"")</f>
        <v/>
      </c>
      <c r="W27" t="str">
        <f ca="1">IF(INDIRECT("'Triggers'!"&amp;SUBSTITUTE(ADDRESS(1,COLUMN(Table_Triggers[[#Headers],[Output Calculation]]),4),"1","")&amp;COLUMN()+1)&lt;&gt;"",INDIRECT("'Triggers'!"&amp;SUBSTITUTE(ADDRESS(1,COLUMN(Table_Triggers[[#Headers],[Output Calculation]]),4),"1","")&amp;COLUMN()+1),"")</f>
        <v/>
      </c>
      <c r="X27" t="str">
        <f ca="1">IF(INDIRECT("'Triggers'!"&amp;SUBSTITUTE(ADDRESS(1,COLUMN(Table_Triggers[[#Headers],[Output Calculation]]),4),"1","")&amp;COLUMN()+1)&lt;&gt;"",INDIRECT("'Triggers'!"&amp;SUBSTITUTE(ADDRESS(1,COLUMN(Table_Triggers[[#Headers],[Output Calculation]]),4),"1","")&amp;COLUMN()+1),"")</f>
        <v/>
      </c>
      <c r="Y27" t="str">
        <f ca="1">IF(INDIRECT("'Triggers'!"&amp;SUBSTITUTE(ADDRESS(1,COLUMN(Table_Triggers[[#Headers],[Output Calculation]]),4),"1","")&amp;COLUMN()+1)&lt;&gt;"",INDIRECT("'Triggers'!"&amp;SUBSTITUTE(ADDRESS(1,COLUMN(Table_Triggers[[#Headers],[Output Calculation]]),4),"1","")&amp;COLUMN()+1),"")</f>
        <v/>
      </c>
      <c r="Z27" t="str">
        <f ca="1">IF(INDIRECT("'Triggers'!"&amp;SUBSTITUTE(ADDRESS(1,COLUMN(Table_Triggers[[#Headers],[Output Calculation]]),4),"1","")&amp;COLUMN()+1)&lt;&gt;"",INDIRECT("'Triggers'!"&amp;SUBSTITUTE(ADDRESS(1,COLUMN(Table_Triggers[[#Headers],[Output Calculation]]),4),"1","")&amp;COLUMN()+1),"")</f>
        <v/>
      </c>
      <c r="AA27" t="str">
        <f ca="1">IF(INDIRECT("'Triggers'!"&amp;SUBSTITUTE(ADDRESS(1,COLUMN(Table_Triggers[[#Headers],[Output Calculation]]),4),"1","")&amp;COLUMN()+1)&lt;&gt;"",INDIRECT("'Triggers'!"&amp;SUBSTITUTE(ADDRESS(1,COLUMN(Table_Triggers[[#Headers],[Output Calculation]]),4),"1","")&amp;COLUMN()+1),"")</f>
        <v/>
      </c>
      <c r="AB27" t="str">
        <f ca="1">IF(INDIRECT("'Triggers'!"&amp;SUBSTITUTE(ADDRESS(1,COLUMN(Table_Triggers[[#Headers],[Output Calculation]]),4),"1","")&amp;COLUMN()+1)&lt;&gt;"",INDIRECT("'Triggers'!"&amp;SUBSTITUTE(ADDRESS(1,COLUMN(Table_Triggers[[#Headers],[Output Calculation]]),4),"1","")&amp;COLUMN()+1),"")</f>
        <v/>
      </c>
      <c r="AC27" t="str">
        <f ca="1">IF(INDIRECT("'Triggers'!"&amp;SUBSTITUTE(ADDRESS(1,COLUMN(Table_Triggers[[#Headers],[Output Calculation]]),4),"1","")&amp;COLUMN()+1)&lt;&gt;"",INDIRECT("'Triggers'!"&amp;SUBSTITUTE(ADDRESS(1,COLUMN(Table_Triggers[[#Headers],[Output Calculation]]),4),"1","")&amp;COLUMN()+1),"")</f>
        <v/>
      </c>
      <c r="AD27" t="str">
        <f ca="1">IF(INDIRECT("'Triggers'!"&amp;SUBSTITUTE(ADDRESS(1,COLUMN(Table_Triggers[[#Headers],[Output Calculation]]),4),"1","")&amp;COLUMN()+1)&lt;&gt;"",INDIRECT("'Triggers'!"&amp;SUBSTITUTE(ADDRESS(1,COLUMN(Table_Triggers[[#Headers],[Output Calculation]]),4),"1","")&amp;COLUMN()+1),"")</f>
        <v/>
      </c>
      <c r="AE27" t="str">
        <f ca="1">IF(INDIRECT("'Triggers'!"&amp;SUBSTITUTE(ADDRESS(1,COLUMN(Table_Triggers[[#Headers],[Output Calculation]]),4),"1","")&amp;COLUMN()+1)&lt;&gt;"",INDIRECT("'Triggers'!"&amp;SUBSTITUTE(ADDRESS(1,COLUMN(Table_Triggers[[#Headers],[Output Calculation]]),4),"1","")&amp;COLUMN()+1),"")</f>
        <v/>
      </c>
      <c r="AF27" t="str">
        <f ca="1">IF(INDIRECT("'Triggers'!"&amp;SUBSTITUTE(ADDRESS(1,COLUMN(Table_Triggers[[#Headers],[Output Calculation]]),4),"1","")&amp;COLUMN()+1)&lt;&gt;"",INDIRECT("'Triggers'!"&amp;SUBSTITUTE(ADDRESS(1,COLUMN(Table_Triggers[[#Headers],[Output Calculation]]),4),"1","")&amp;COLUMN()+1),"")</f>
        <v/>
      </c>
      <c r="AG27" t="str">
        <f ca="1">IF(INDIRECT("'Triggers'!"&amp;SUBSTITUTE(ADDRESS(1,COLUMN(Table_Triggers[[#Headers],[Output Calculation]]),4),"1","")&amp;COLUMN()+1)&lt;&gt;"",INDIRECT("'Triggers'!"&amp;SUBSTITUTE(ADDRESS(1,COLUMN(Table_Triggers[[#Headers],[Output Calculation]]),4),"1","")&amp;COLUMN()+1),"")</f>
        <v/>
      </c>
      <c r="AH27" t="str">
        <f ca="1">IF(INDIRECT("'Triggers'!"&amp;SUBSTITUTE(ADDRESS(1,COLUMN(Table_Triggers[[#Headers],[Output Calculation]]),4),"1","")&amp;COLUMN()+1)&lt;&gt;"",INDIRECT("'Triggers'!"&amp;SUBSTITUTE(ADDRESS(1,COLUMN(Table_Triggers[[#Headers],[Output Calculation]]),4),"1","")&amp;COLUMN()+1),"")</f>
        <v/>
      </c>
      <c r="AI27" t="str">
        <f ca="1">IF(INDIRECT("'Triggers'!"&amp;SUBSTITUTE(ADDRESS(1,COLUMN(Table_Triggers[[#Headers],[Output Calculation]]),4),"1","")&amp;COLUMN()+1)&lt;&gt;"",INDIRECT("'Triggers'!"&amp;SUBSTITUTE(ADDRESS(1,COLUMN(Table_Triggers[[#Headers],[Output Calculation]]),4),"1","")&amp;COLUMN()+1),"")</f>
        <v/>
      </c>
      <c r="AJ27" t="str">
        <f ca="1">IF(INDIRECT("'Triggers'!"&amp;SUBSTITUTE(ADDRESS(1,COLUMN(Table_Triggers[[#Headers],[Output Calculation]]),4),"1","")&amp;COLUMN()+1)&lt;&gt;"",INDIRECT("'Triggers'!"&amp;SUBSTITUTE(ADDRESS(1,COLUMN(Table_Triggers[[#Headers],[Output Calculation]]),4),"1","")&amp;COLUMN()+1),"")</f>
        <v/>
      </c>
      <c r="AK27" t="str">
        <f ca="1">IF(INDIRECT("'Triggers'!"&amp;SUBSTITUTE(ADDRESS(1,COLUMN(Table_Triggers[[#Headers],[Output Calculation]]),4),"1","")&amp;COLUMN()+1)&lt;&gt;"",INDIRECT("'Triggers'!"&amp;SUBSTITUTE(ADDRESS(1,COLUMN(Table_Triggers[[#Headers],[Output Calculation]]),4),"1","")&amp;COLUMN()+1),"")</f>
        <v/>
      </c>
      <c r="AL27" t="str">
        <f ca="1">IF(INDIRECT("'Triggers'!"&amp;SUBSTITUTE(ADDRESS(1,COLUMN(Table_Triggers[[#Headers],[Output Calculation]]),4),"1","")&amp;COLUMN()+1)&lt;&gt;"",INDIRECT("'Triggers'!"&amp;SUBSTITUTE(ADDRESS(1,COLUMN(Table_Triggers[[#Headers],[Output Calculation]]),4),"1","")&amp;COLUMN()+1),"")</f>
        <v/>
      </c>
      <c r="AM27" t="str">
        <f ca="1">IF(INDIRECT("'Triggers'!"&amp;SUBSTITUTE(ADDRESS(1,COLUMN(Table_Triggers[[#Headers],[Output Calculation]]),4),"1","")&amp;COLUMN()+1)&lt;&gt;"",INDIRECT("'Triggers'!"&amp;SUBSTITUTE(ADDRESS(1,COLUMN(Table_Triggers[[#Headers],[Output Calculation]]),4),"1","")&amp;COLUMN()+1),"")</f>
        <v/>
      </c>
      <c r="AN27" t="str">
        <f ca="1">IF(INDIRECT("'Triggers'!"&amp;SUBSTITUTE(ADDRESS(1,COLUMN(Table_Triggers[[#Headers],[Output Calculation]]),4),"1","")&amp;COLUMN()+1)&lt;&gt;"",INDIRECT("'Triggers'!"&amp;SUBSTITUTE(ADDRESS(1,COLUMN(Table_Triggers[[#Headers],[Output Calculation]]),4),"1","")&amp;COLUMN()+1),"")</f>
        <v/>
      </c>
      <c r="AO27" t="str">
        <f ca="1">IF(INDIRECT("'Triggers'!"&amp;SUBSTITUTE(ADDRESS(1,COLUMN(Table_Triggers[[#Headers],[Output Calculation]]),4),"1","")&amp;COLUMN()+1)&lt;&gt;"",INDIRECT("'Triggers'!"&amp;SUBSTITUTE(ADDRESS(1,COLUMN(Table_Triggers[[#Headers],[Output Calculation]]),4),"1","")&amp;COLUMN()+1),"")</f>
        <v/>
      </c>
      <c r="AP27" t="str">
        <f ca="1">IF(INDIRECT("'Triggers'!"&amp;SUBSTITUTE(ADDRESS(1,COLUMN(Table_Triggers[[#Headers],[Output Calculation]]),4),"1","")&amp;COLUMN()+1)&lt;&gt;"",INDIRECT("'Triggers'!"&amp;SUBSTITUTE(ADDRESS(1,COLUMN(Table_Triggers[[#Headers],[Output Calculation]]),4),"1","")&amp;COLUMN()+1),"")</f>
        <v/>
      </c>
      <c r="AQ27" t="str">
        <f ca="1">IF(INDIRECT("'Triggers'!"&amp;SUBSTITUTE(ADDRESS(1,COLUMN(Table_Triggers[[#Headers],[Output Calculation]]),4),"1","")&amp;COLUMN()+1)&lt;&gt;"",INDIRECT("'Triggers'!"&amp;SUBSTITUTE(ADDRESS(1,COLUMN(Table_Triggers[[#Headers],[Output Calculation]]),4),"1","")&amp;COLUMN()+1),"")</f>
        <v/>
      </c>
      <c r="AR27" t="str">
        <f ca="1">IF(INDIRECT("'Triggers'!"&amp;SUBSTITUTE(ADDRESS(1,COLUMN(Table_Triggers[[#Headers],[Output Calculation]]),4),"1","")&amp;COLUMN()+1)&lt;&gt;"",INDIRECT("'Triggers'!"&amp;SUBSTITUTE(ADDRESS(1,COLUMN(Table_Triggers[[#Headers],[Output Calculation]]),4),"1","")&amp;COLUMN()+1),"")</f>
        <v/>
      </c>
      <c r="AS27" t="str">
        <f ca="1">IF(INDIRECT("'Triggers'!"&amp;SUBSTITUTE(ADDRESS(1,COLUMN(Table_Triggers[[#Headers],[Output Calculation]]),4),"1","")&amp;COLUMN()+1)&lt;&gt;"",INDIRECT("'Triggers'!"&amp;SUBSTITUTE(ADDRESS(1,COLUMN(Table_Triggers[[#Headers],[Output Calculation]]),4),"1","")&amp;COLUMN()+1),"")</f>
        <v/>
      </c>
      <c r="AT27" t="str">
        <f ca="1">IF(INDIRECT("'Triggers'!"&amp;SUBSTITUTE(ADDRESS(1,COLUMN(Table_Triggers[[#Headers],[Output Calculation]]),4),"1","")&amp;COLUMN()+1)&lt;&gt;"",INDIRECT("'Triggers'!"&amp;SUBSTITUTE(ADDRESS(1,COLUMN(Table_Triggers[[#Headers],[Output Calculation]]),4),"1","")&amp;COLUMN()+1),"")</f>
        <v/>
      </c>
      <c r="AU27" t="str">
        <f ca="1">IF(INDIRECT("'Triggers'!"&amp;SUBSTITUTE(ADDRESS(1,COLUMN(Table_Triggers[[#Headers],[Output Calculation]]),4),"1","")&amp;COLUMN()+1)&lt;&gt;"",INDIRECT("'Triggers'!"&amp;SUBSTITUTE(ADDRESS(1,COLUMN(Table_Triggers[[#Headers],[Output Calculation]]),4),"1","")&amp;COLUMN()+1),"")</f>
        <v/>
      </c>
      <c r="AV27" t="str">
        <f ca="1">IF(INDIRECT("'Triggers'!"&amp;SUBSTITUTE(ADDRESS(1,COLUMN(Table_Triggers[[#Headers],[Output Calculation]]),4),"1","")&amp;COLUMN()+1)&lt;&gt;"",INDIRECT("'Triggers'!"&amp;SUBSTITUTE(ADDRESS(1,COLUMN(Table_Triggers[[#Headers],[Output Calculation]]),4),"1","")&amp;COLUMN()+1),"")</f>
        <v/>
      </c>
      <c r="AW27" t="str">
        <f ca="1">IF(INDIRECT("'Triggers'!"&amp;SUBSTITUTE(ADDRESS(1,COLUMN(Table_Triggers[[#Headers],[Output Calculation]]),4),"1","")&amp;COLUMN()+1)&lt;&gt;"",INDIRECT("'Triggers'!"&amp;SUBSTITUTE(ADDRESS(1,COLUMN(Table_Triggers[[#Headers],[Output Calculation]]),4),"1","")&amp;COLUMN()+1),"")</f>
        <v/>
      </c>
      <c r="AX27" t="str">
        <f ca="1">IF(INDIRECT("'Triggers'!"&amp;SUBSTITUTE(ADDRESS(1,COLUMN(Table_Triggers[[#Headers],[Output Calculation]]),4),"1","")&amp;COLUMN()+1)&lt;&gt;"",INDIRECT("'Triggers'!"&amp;SUBSTITUTE(ADDRESS(1,COLUMN(Table_Triggers[[#Headers],[Output Calculation]]),4),"1","")&amp;COLUMN()+1),"")</f>
        <v/>
      </c>
      <c r="AY27" t="str">
        <f ca="1">IF(INDIRECT("'Triggers'!"&amp;SUBSTITUTE(ADDRESS(1,COLUMN(Table_Triggers[[#Headers],[Output Calculation]]),4),"1","")&amp;COLUMN()+1)&lt;&gt;"",INDIRECT("'Triggers'!"&amp;SUBSTITUTE(ADDRESS(1,COLUMN(Table_Triggers[[#Headers],[Output Calculation]]),4),"1","")&amp;COLUMN()+1),"")</f>
        <v/>
      </c>
      <c r="AZ27" t="str">
        <f ca="1">IF(INDIRECT("'Triggers'!"&amp;SUBSTITUTE(ADDRESS(1,COLUMN(Table_Triggers[[#Headers],[Output Calculation]]),4),"1","")&amp;COLUMN()+1)&lt;&gt;"",INDIRECT("'Triggers'!"&amp;SUBSTITUTE(ADDRESS(1,COLUMN(Table_Triggers[[#Headers],[Output Calculation]]),4),"1","")&amp;COLUMN()+1),"")</f>
        <v/>
      </c>
      <c r="BA27" t="str">
        <f ca="1">IF(INDIRECT("'Triggers'!"&amp;SUBSTITUTE(ADDRESS(1,COLUMN(Table_Triggers[[#Headers],[Output Calculation]]),4),"1","")&amp;COLUMN()+1)&lt;&gt;"",INDIRECT("'Triggers'!"&amp;SUBSTITUTE(ADDRESS(1,COLUMN(Table_Triggers[[#Headers],[Output Calculation]]),4),"1","")&amp;COLUMN()+1),"")</f>
        <v/>
      </c>
      <c r="BB27" s="74" t="s">
        <v>1133</v>
      </c>
    </row>
    <row r="28" spans="2:54" ht="21" customHeight="1">
      <c r="B28" s="2" t="s">
        <v>475</v>
      </c>
      <c r="C28" s="74" t="s">
        <v>1156</v>
      </c>
      <c r="D28" t="str">
        <f ca="1" xml:space="preserve">
"""total"": {"&amp;
"""premium"": """&amp;TEXT(Table_Premium_Breakdown[[#Totals],[Premium]],"$#,##0.00")&amp;""","&amp;
"""ESL"": """&amp;TEXT(Table_Premium_Breakdown[[#Totals],[ESL]],"$#,##0.00")&amp;""","&amp;
"""GST"": """&amp;TEXT(Table_Premium_Breakdown[[#Totals],[GST]],"$#,##0.00")&amp;""","&amp;
"""stampDuty"": """&amp;TEXT(Table_Premium_Breakdown[[#Totals],[Stamp Duty]],"$#,##0.00")&amp;""","&amp;
"""serviceFees"": """&amp;TEXT(Table_Premium_Breakdown[[#Totals],[Service Fees]],"$#,##0.00")&amp;""","&amp;
"""interest"": """&amp;TEXT(Table_Premium_Breakdown[[#Totals],[Interest]],"$#,##0.00")&amp;""","&amp;
"""merchantFees"": """&amp;TEXT(Table_Premium_Breakdown[[#Totals],[Merchant Fees]],"$#,##0.00")&amp;""","&amp;
"""transactionCosts"": """&amp;TEXT(Table_Premium_Breakdown[[#Totals],[Transaction Costs]],"$#,##0.00")&amp;""","&amp;
"""payable"": """&amp;TEXT(Table_Premium_Breakdown[[#Totals],[Total]],"$#,##0.00")&amp;""""&amp;
"},"&amp;
"""instalments"": {"&amp;
"""instalmentsPerYear"": """&amp;Totals_Instalment_Yearly_Instalments&amp;""","&amp;
"""instalmentAmount"": """&amp;TEXT(Totals_Instalment_Instalment_Amount,"$#,##0.00")&amp;""""&amp;
"}"</f>
        <v>"total": {"premium": "$348.42","ESL": "$34.84","GST": "$45.83","stampDuty": "$37.94","serviceFees": "$75.00","interest": "$0.00","merchantFees": "$8.13","transactionCosts": "$0.00","payable": "$550.15"},"instalments": {"instalmentsPerYear": "1","instalmentAmount": "$550.15"}</v>
      </c>
      <c r="E28" s="75" t="str">
        <f ca="1">",""custom"":{"&amp;
"""totalWithoutMerchantFees"":"""&amp;TEXT(Table_Premium_Breakdown[[#Totals],[Total]]-Table_Premium_Breakdown[[#Totals],[Merchant Fees]],"$#,##0.00")&amp;""","&amp;
"""discountMessage"":"""&amp;IF(VALUE('Risk 1'!J60)&gt;0,
"The total premium payable below includes a "&amp;
IF(COUNTIF(Table_Promotional_Codes_Landlord[Code],'Question Sets'!G12)&gt;0,INDEX(Table_Promotional_Codes_Landlord[],MATCH('Question Sets'!G12,Table_Promotional_Codes_Landlord[Code],0),MATCH("Description",Table_Promotional_Codes_Landlord[#Headers],0)),"discount")&amp;
" of "&amp;
TEXT('Risk 1'!J60,"$#,##0.00")&amp;
" including taxes, levies and charges.","     ")&amp;""","&amp;
"""othersFee"":"""&amp;TEXT(Totals!G15,"$#,##0.00")&amp;""","&amp;
"""othersFeeGST"":"""&amp;TEXT(Totals!E15,"$#,##0.00")&amp;""","&amp;
"""commission"":"""&amp;TEXT(Table_Broker_Fee[[#This Row],[Amount]],"$#,##0.00")&amp;""","&amp;
"""commissionGST"":"""&amp;TEXT(Table_Broker_Fee[[#This Row],[Amount]]*0.1,"$#,##0.00")&amp;""","&amp;
"}"</f>
        <v>,"custom":{"totalWithoutMerchantFees":"$542.02","discountMessage":"The total premium payable below includes a 2018 Cruise Attendance discount of $81.09 including taxes, levies and charges.","othersFee":"$75.00","othersFeeGST":"$7.50","commission":"$34.49","commissionGST":"$3.45",}</v>
      </c>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4" t="s">
        <v>1147</v>
      </c>
    </row>
  </sheetData>
  <pageMargins left="0.7" right="0.7" top="0.75" bottom="0.75" header="0.3" footer="0.3"/>
  <pageSetup paperSize="9" orientation="portrait" r:id="rId1"/>
  <tableParts count="2">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F161"/>
  <sheetViews>
    <sheetView topLeftCell="A10" workbookViewId="0" xr3:uid="{D624DF06-3800-545C-AC8D-BADC89115800}">
      <selection activeCell="E19" sqref="E19"/>
    </sheetView>
  </sheetViews>
  <sheetFormatPr defaultColWidth="9" defaultRowHeight="21" customHeight="1"/>
  <cols>
    <col min="1" max="1" width="9.125" style="2" customWidth="1"/>
    <col min="2" max="2" width="38.75" style="2" customWidth="1"/>
    <col min="3" max="3" width="28" style="2" customWidth="1"/>
    <col min="4" max="6" width="18.625" style="2" customWidth="1"/>
    <col min="7" max="16384" width="9" style="2"/>
  </cols>
  <sheetData>
    <row r="2" spans="2:6" ht="47.25" thickBot="1">
      <c r="B2" s="12" t="s">
        <v>1157</v>
      </c>
      <c r="C2" s="12"/>
      <c r="D2" s="12"/>
      <c r="E2" s="12"/>
    </row>
    <row r="4" spans="2:6" ht="29.25" thickBot="1">
      <c r="B4" s="3" t="s">
        <v>1158</v>
      </c>
      <c r="C4" s="3"/>
      <c r="D4" s="3"/>
      <c r="E4" s="3"/>
    </row>
    <row r="6" spans="2:6" ht="15">
      <c r="B6" t="s">
        <v>91</v>
      </c>
      <c r="C6" t="s">
        <v>1159</v>
      </c>
    </row>
    <row r="7" spans="2:6" ht="21" customHeight="1">
      <c r="B7" s="71" t="s">
        <v>359</v>
      </c>
      <c r="C7" s="83">
        <v>2.1840000000000002E-3</v>
      </c>
    </row>
    <row r="8" spans="2:6" ht="21" customHeight="1">
      <c r="B8" s="71" t="s">
        <v>89</v>
      </c>
      <c r="C8" s="83">
        <v>1.8990000000000001E-3</v>
      </c>
    </row>
    <row r="9" spans="2:6" ht="21" customHeight="1">
      <c r="B9" s="71" t="s">
        <v>360</v>
      </c>
      <c r="C9" s="83">
        <v>3.5000000000000001E-3</v>
      </c>
    </row>
    <row r="10" spans="2:6" ht="21" customHeight="1">
      <c r="B10" s="71" t="s">
        <v>361</v>
      </c>
      <c r="C10" s="83">
        <v>2.5000000000000001E-3</v>
      </c>
    </row>
    <row r="11" spans="2:6" ht="21" customHeight="1">
      <c r="B11" s="71" t="s">
        <v>362</v>
      </c>
      <c r="C11" s="83">
        <v>2.0699999999999998E-3</v>
      </c>
    </row>
    <row r="12" spans="2:6" ht="21" customHeight="1">
      <c r="B12" s="71" t="s">
        <v>363</v>
      </c>
      <c r="C12" s="83">
        <v>1.98E-3</v>
      </c>
    </row>
    <row r="13" spans="2:6" ht="21" customHeight="1">
      <c r="B13" s="71" t="s">
        <v>364</v>
      </c>
      <c r="C13" s="83">
        <v>1.7600000000000001E-3</v>
      </c>
    </row>
    <row r="14" spans="2:6" ht="21" customHeight="1">
      <c r="B14" s="71" t="s">
        <v>365</v>
      </c>
      <c r="C14" s="83">
        <v>1.6999999999999999E-3</v>
      </c>
    </row>
    <row r="16" spans="2:6" ht="29.25" thickBot="1">
      <c r="B16" s="3" t="s">
        <v>1160</v>
      </c>
      <c r="C16" s="3"/>
      <c r="D16" s="3"/>
      <c r="E16" s="3"/>
      <c r="F16" s="3"/>
    </row>
    <row r="18" spans="2:6" ht="15">
      <c r="B18" t="s">
        <v>1161</v>
      </c>
      <c r="C18" t="s">
        <v>935</v>
      </c>
      <c r="D18" t="s">
        <v>1162</v>
      </c>
      <c r="E18" s="90" t="s">
        <v>448</v>
      </c>
      <c r="F18" s="90" t="s">
        <v>1163</v>
      </c>
    </row>
    <row r="19" spans="2:6" ht="21" customHeight="1">
      <c r="B19" t="s">
        <v>100</v>
      </c>
      <c r="C19" t="s">
        <v>1164</v>
      </c>
      <c r="D19" s="89" t="s">
        <v>1165</v>
      </c>
      <c r="E19" s="4">
        <v>0</v>
      </c>
      <c r="F19" s="86">
        <v>-0.15</v>
      </c>
    </row>
    <row r="20" spans="2:6" ht="21" customHeight="1">
      <c r="B20" t="s">
        <v>1166</v>
      </c>
      <c r="C20" t="s">
        <v>1167</v>
      </c>
      <c r="D20" s="89" t="s">
        <v>1168</v>
      </c>
      <c r="E20" s="4">
        <v>0</v>
      </c>
      <c r="F20" s="86">
        <v>-0.2</v>
      </c>
    </row>
    <row r="21" spans="2:6" ht="21" customHeight="1">
      <c r="B21" s="1" t="s">
        <v>1169</v>
      </c>
      <c r="C21" t="s">
        <v>1170</v>
      </c>
      <c r="D21" s="88" t="s">
        <v>1171</v>
      </c>
      <c r="E21" s="4">
        <v>0</v>
      </c>
      <c r="F21" s="86">
        <v>0</v>
      </c>
    </row>
    <row r="23" spans="2:6" ht="29.25" thickBot="1">
      <c r="B23" s="3" t="s">
        <v>1172</v>
      </c>
      <c r="C23" s="3"/>
      <c r="D23" s="3"/>
      <c r="E23" s="3"/>
      <c r="F23" s="3"/>
    </row>
    <row r="25" spans="2:6" ht="15">
      <c r="B25" t="s">
        <v>1161</v>
      </c>
      <c r="C25" t="s">
        <v>935</v>
      </c>
      <c r="D25" t="s">
        <v>1162</v>
      </c>
      <c r="E25" s="90" t="s">
        <v>448</v>
      </c>
      <c r="F25" s="90" t="s">
        <v>1163</v>
      </c>
    </row>
    <row r="26" spans="2:6" ht="21" customHeight="1">
      <c r="B26" s="90" t="s">
        <v>100</v>
      </c>
      <c r="C26" t="s">
        <v>1164</v>
      </c>
      <c r="D26" s="89" t="s">
        <v>1165</v>
      </c>
      <c r="E26" s="4">
        <v>0</v>
      </c>
      <c r="F26" s="86">
        <v>-0.15</v>
      </c>
    </row>
    <row r="27" spans="2:6" ht="21" customHeight="1">
      <c r="B27" s="90" t="s">
        <v>1166</v>
      </c>
      <c r="C27" t="s">
        <v>1167</v>
      </c>
      <c r="D27" s="89" t="s">
        <v>1168</v>
      </c>
      <c r="E27" s="4">
        <v>0</v>
      </c>
      <c r="F27" s="86">
        <v>-0.2</v>
      </c>
    </row>
    <row r="28" spans="2:6" ht="21" customHeight="1">
      <c r="B28" s="90" t="s">
        <v>1169</v>
      </c>
      <c r="C28" t="s">
        <v>1170</v>
      </c>
      <c r="D28" s="88" t="s">
        <v>1171</v>
      </c>
      <c r="E28" s="4">
        <v>15</v>
      </c>
      <c r="F28" s="86">
        <v>0</v>
      </c>
    </row>
    <row r="30" spans="2:6" ht="29.25" thickBot="1">
      <c r="B30" s="3" t="s">
        <v>1173</v>
      </c>
      <c r="C30" s="3"/>
    </row>
    <row r="32" spans="2:6" ht="15">
      <c r="B32" t="s">
        <v>1</v>
      </c>
      <c r="C32" t="s">
        <v>6</v>
      </c>
    </row>
    <row r="33" spans="2:3" ht="21" customHeight="1">
      <c r="B33" t="s">
        <v>1174</v>
      </c>
      <c r="C33" s="4">
        <v>220</v>
      </c>
    </row>
    <row r="34" spans="2:3" ht="21" customHeight="1">
      <c r="B34" t="s">
        <v>463</v>
      </c>
      <c r="C34" s="4">
        <v>50</v>
      </c>
    </row>
    <row r="35" spans="2:3" ht="21" customHeight="1">
      <c r="B35" t="s">
        <v>464</v>
      </c>
      <c r="C35" s="4">
        <v>25</v>
      </c>
    </row>
    <row r="37" spans="2:3" ht="29.25" thickBot="1">
      <c r="B37" s="3" t="s">
        <v>1175</v>
      </c>
      <c r="C37" s="3"/>
    </row>
    <row r="39" spans="2:3" ht="15">
      <c r="B39" t="s">
        <v>1176</v>
      </c>
      <c r="C39" t="s">
        <v>1177</v>
      </c>
    </row>
    <row r="40" spans="2:3" ht="21" customHeight="1">
      <c r="B40" t="s">
        <v>1178</v>
      </c>
      <c r="C40">
        <v>4703</v>
      </c>
    </row>
    <row r="41" spans="2:3" ht="21" customHeight="1">
      <c r="B41"/>
      <c r="C41">
        <v>4705</v>
      </c>
    </row>
    <row r="42" spans="2:3" ht="21" customHeight="1">
      <c r="B42"/>
      <c r="C42">
        <v>4706</v>
      </c>
    </row>
    <row r="43" spans="2:3" ht="21" customHeight="1">
      <c r="B43"/>
      <c r="C43">
        <v>4707</v>
      </c>
    </row>
    <row r="44" spans="2:3" ht="21" customHeight="1">
      <c r="B44"/>
      <c r="C44">
        <v>4710</v>
      </c>
    </row>
    <row r="45" spans="2:3" ht="21" customHeight="1">
      <c r="B45" t="s">
        <v>1179</v>
      </c>
      <c r="C45">
        <v>4737</v>
      </c>
    </row>
    <row r="46" spans="2:3" ht="21" customHeight="1">
      <c r="B46"/>
      <c r="C46">
        <v>4738</v>
      </c>
    </row>
    <row r="47" spans="2:3" ht="21" customHeight="1">
      <c r="B47"/>
      <c r="C47">
        <v>4739</v>
      </c>
    </row>
    <row r="48" spans="2:3" ht="21" customHeight="1">
      <c r="B48"/>
      <c r="C48">
        <v>4740</v>
      </c>
    </row>
    <row r="49" spans="2:3" ht="21" customHeight="1">
      <c r="B49"/>
      <c r="C49">
        <v>4741</v>
      </c>
    </row>
    <row r="50" spans="2:3" ht="21" customHeight="1">
      <c r="B50"/>
      <c r="C50">
        <v>4750</v>
      </c>
    </row>
    <row r="51" spans="2:3" ht="21" customHeight="1">
      <c r="B51"/>
      <c r="C51">
        <v>4751</v>
      </c>
    </row>
    <row r="52" spans="2:3" ht="21" customHeight="1">
      <c r="B52"/>
      <c r="C52">
        <v>4753</v>
      </c>
    </row>
    <row r="53" spans="2:3" ht="21" customHeight="1">
      <c r="B53"/>
      <c r="C53">
        <v>4754</v>
      </c>
    </row>
    <row r="54" spans="2:3" ht="21" customHeight="1">
      <c r="B54"/>
      <c r="C54">
        <v>4756</v>
      </c>
    </row>
    <row r="55" spans="2:3" ht="21" customHeight="1">
      <c r="B55"/>
      <c r="C55">
        <v>4757</v>
      </c>
    </row>
    <row r="56" spans="2:3" ht="21" customHeight="1">
      <c r="B56"/>
      <c r="C56">
        <v>4798</v>
      </c>
    </row>
    <row r="57" spans="2:3" ht="21" customHeight="1">
      <c r="B57" t="s">
        <v>1180</v>
      </c>
      <c r="C57">
        <v>4799</v>
      </c>
    </row>
    <row r="58" spans="2:3" ht="21" customHeight="1">
      <c r="B58"/>
      <c r="C58">
        <v>4800</v>
      </c>
    </row>
    <row r="59" spans="2:3" ht="21" customHeight="1">
      <c r="B59"/>
      <c r="C59">
        <v>4801</v>
      </c>
    </row>
    <row r="60" spans="2:3" ht="21" customHeight="1">
      <c r="B60"/>
      <c r="C60">
        <v>4802</v>
      </c>
    </row>
    <row r="61" spans="2:3" ht="21" customHeight="1">
      <c r="B61"/>
      <c r="C61">
        <v>4803</v>
      </c>
    </row>
    <row r="62" spans="2:3" ht="21" customHeight="1">
      <c r="B62"/>
      <c r="C62">
        <v>4805</v>
      </c>
    </row>
    <row r="63" spans="2:3" ht="21" customHeight="1">
      <c r="B63" t="s">
        <v>1181</v>
      </c>
      <c r="C63">
        <v>4806</v>
      </c>
    </row>
    <row r="64" spans="2:3" ht="21" customHeight="1">
      <c r="B64"/>
      <c r="C64">
        <v>4807</v>
      </c>
    </row>
    <row r="65" spans="2:3" ht="21" customHeight="1">
      <c r="B65"/>
      <c r="C65">
        <v>4808</v>
      </c>
    </row>
    <row r="66" spans="2:3" ht="21" customHeight="1">
      <c r="B66"/>
      <c r="C66">
        <v>4809</v>
      </c>
    </row>
    <row r="67" spans="2:3" ht="21" customHeight="1">
      <c r="B67"/>
      <c r="C67">
        <v>4810</v>
      </c>
    </row>
    <row r="68" spans="2:3" ht="21" customHeight="1">
      <c r="B68"/>
      <c r="C68">
        <v>4811</v>
      </c>
    </row>
    <row r="69" spans="2:3" ht="21" customHeight="1">
      <c r="B69"/>
      <c r="C69">
        <v>4812</v>
      </c>
    </row>
    <row r="70" spans="2:3" ht="21" customHeight="1">
      <c r="B70"/>
      <c r="C70">
        <v>4813</v>
      </c>
    </row>
    <row r="71" spans="2:3" ht="21" customHeight="1">
      <c r="B71"/>
      <c r="C71">
        <v>4814</v>
      </c>
    </row>
    <row r="72" spans="2:3" ht="21" customHeight="1">
      <c r="B72"/>
      <c r="C72">
        <v>4815</v>
      </c>
    </row>
    <row r="73" spans="2:3" ht="21" customHeight="1">
      <c r="B73"/>
      <c r="C73">
        <v>4817</v>
      </c>
    </row>
    <row r="74" spans="2:3" ht="21" customHeight="1">
      <c r="B74"/>
      <c r="C74">
        <v>4818</v>
      </c>
    </row>
    <row r="75" spans="2:3" ht="21" customHeight="1">
      <c r="B75"/>
      <c r="C75">
        <v>4819</v>
      </c>
    </row>
    <row r="76" spans="2:3" ht="21" customHeight="1">
      <c r="B76" t="s">
        <v>1182</v>
      </c>
      <c r="C76">
        <v>4849</v>
      </c>
    </row>
    <row r="77" spans="2:3" ht="21" customHeight="1">
      <c r="B77"/>
      <c r="C77">
        <v>4850</v>
      </c>
    </row>
    <row r="78" spans="2:3" ht="21" customHeight="1">
      <c r="B78"/>
      <c r="C78">
        <v>4852</v>
      </c>
    </row>
    <row r="79" spans="2:3" ht="21" customHeight="1">
      <c r="B79"/>
      <c r="C79">
        <v>4854</v>
      </c>
    </row>
    <row r="80" spans="2:3" ht="21" customHeight="1">
      <c r="B80"/>
      <c r="C80">
        <v>4855</v>
      </c>
    </row>
    <row r="81" spans="2:3" ht="21" customHeight="1">
      <c r="B81"/>
      <c r="C81">
        <v>4856</v>
      </c>
    </row>
    <row r="82" spans="2:3" ht="21" customHeight="1">
      <c r="B82"/>
      <c r="C82">
        <v>4857</v>
      </c>
    </row>
    <row r="83" spans="2:3" ht="21" customHeight="1">
      <c r="B83"/>
      <c r="C83">
        <v>4858</v>
      </c>
    </row>
    <row r="84" spans="2:3" ht="21" customHeight="1">
      <c r="B84"/>
      <c r="C84">
        <v>4859</v>
      </c>
    </row>
    <row r="85" spans="2:3" ht="21" customHeight="1">
      <c r="B85"/>
      <c r="C85">
        <v>4860</v>
      </c>
    </row>
    <row r="86" spans="2:3" ht="21" customHeight="1">
      <c r="B86" t="s">
        <v>1183</v>
      </c>
      <c r="C86">
        <v>4861</v>
      </c>
    </row>
    <row r="87" spans="2:3" ht="21" customHeight="1">
      <c r="B87"/>
      <c r="C87">
        <v>4865</v>
      </c>
    </row>
    <row r="88" spans="2:3" ht="21" customHeight="1">
      <c r="B88"/>
      <c r="C88">
        <v>4868</v>
      </c>
    </row>
    <row r="89" spans="2:3" ht="21" customHeight="1">
      <c r="B89"/>
      <c r="C89">
        <v>4869</v>
      </c>
    </row>
    <row r="90" spans="2:3" ht="21" customHeight="1">
      <c r="B90"/>
      <c r="C90">
        <v>4870</v>
      </c>
    </row>
    <row r="91" spans="2:3" ht="21" customHeight="1">
      <c r="B91"/>
      <c r="C91">
        <v>4877</v>
      </c>
    </row>
    <row r="92" spans="2:3" ht="21" customHeight="1">
      <c r="B92"/>
      <c r="C92">
        <v>4878</v>
      </c>
    </row>
    <row r="93" spans="2:3" ht="21" customHeight="1">
      <c r="B93"/>
      <c r="C93">
        <v>4879</v>
      </c>
    </row>
    <row r="94" spans="2:3" ht="21" customHeight="1">
      <c r="B94"/>
      <c r="C94">
        <v>4881</v>
      </c>
    </row>
    <row r="95" spans="2:3" ht="21" customHeight="1">
      <c r="B95" t="s">
        <v>1184</v>
      </c>
      <c r="C95">
        <v>4871</v>
      </c>
    </row>
    <row r="96" spans="2:3" ht="21" customHeight="1">
      <c r="B96"/>
      <c r="C96">
        <v>4873</v>
      </c>
    </row>
    <row r="97" spans="2:3" ht="21" customHeight="1">
      <c r="B97"/>
      <c r="C97">
        <v>4891</v>
      </c>
    </row>
    <row r="98" spans="2:3" ht="21" customHeight="1">
      <c r="B98" t="s">
        <v>1185</v>
      </c>
      <c r="C98">
        <v>4874</v>
      </c>
    </row>
    <row r="99" spans="2:3" ht="21" customHeight="1">
      <c r="B99"/>
      <c r="C99">
        <v>4875</v>
      </c>
    </row>
    <row r="100" spans="2:3" ht="21" customHeight="1">
      <c r="B100"/>
      <c r="C100">
        <v>4876</v>
      </c>
    </row>
    <row r="101" spans="2:3" ht="21" customHeight="1">
      <c r="B101"/>
      <c r="C101">
        <v>4895</v>
      </c>
    </row>
    <row r="102" spans="2:3" ht="21" customHeight="1">
      <c r="B102" t="s">
        <v>1186</v>
      </c>
      <c r="C102">
        <v>4830</v>
      </c>
    </row>
    <row r="103" spans="2:3" ht="21" customHeight="1">
      <c r="B103"/>
      <c r="C103">
        <v>4890</v>
      </c>
    </row>
    <row r="104" spans="2:3" ht="21" customHeight="1">
      <c r="B104" t="s">
        <v>360</v>
      </c>
      <c r="C104">
        <v>820</v>
      </c>
    </row>
    <row r="105" spans="2:3" ht="21" customHeight="1">
      <c r="B105"/>
      <c r="C105">
        <v>822</v>
      </c>
    </row>
    <row r="106" spans="2:3" ht="21" customHeight="1">
      <c r="B106"/>
      <c r="C106">
        <v>828</v>
      </c>
    </row>
    <row r="107" spans="2:3" ht="21" customHeight="1">
      <c r="B107"/>
      <c r="C107">
        <v>829</v>
      </c>
    </row>
    <row r="108" spans="2:3" ht="21" customHeight="1">
      <c r="B108"/>
      <c r="C108">
        <v>835</v>
      </c>
    </row>
    <row r="109" spans="2:3" ht="21" customHeight="1">
      <c r="B109"/>
      <c r="C109">
        <v>836</v>
      </c>
    </row>
    <row r="110" spans="2:3" ht="21" customHeight="1">
      <c r="B110"/>
      <c r="C110">
        <v>837</v>
      </c>
    </row>
    <row r="111" spans="2:3" ht="21" customHeight="1">
      <c r="B111"/>
      <c r="C111">
        <v>838</v>
      </c>
    </row>
    <row r="112" spans="2:3" ht="21" customHeight="1">
      <c r="B112"/>
      <c r="C112">
        <v>840</v>
      </c>
    </row>
    <row r="113" spans="2:3" ht="21" customHeight="1">
      <c r="B113"/>
      <c r="C113">
        <v>841</v>
      </c>
    </row>
    <row r="114" spans="2:3" ht="21" customHeight="1">
      <c r="B114"/>
      <c r="C114">
        <v>845</v>
      </c>
    </row>
    <row r="115" spans="2:3" ht="21" customHeight="1">
      <c r="B115"/>
      <c r="C115">
        <v>846</v>
      </c>
    </row>
    <row r="116" spans="2:3" ht="21" customHeight="1">
      <c r="B116"/>
      <c r="C116">
        <v>847</v>
      </c>
    </row>
    <row r="117" spans="2:3" ht="21" customHeight="1">
      <c r="B117"/>
      <c r="C117">
        <v>880</v>
      </c>
    </row>
    <row r="118" spans="2:3" ht="21" customHeight="1">
      <c r="B118"/>
      <c r="C118">
        <v>881</v>
      </c>
    </row>
    <row r="119" spans="2:3" ht="21" customHeight="1">
      <c r="B119"/>
      <c r="C119">
        <v>885</v>
      </c>
    </row>
    <row r="120" spans="2:3" ht="21" customHeight="1">
      <c r="B120"/>
      <c r="C120">
        <v>886</v>
      </c>
    </row>
    <row r="121" spans="2:3" ht="21" customHeight="1">
      <c r="B121" t="s">
        <v>1187</v>
      </c>
      <c r="C121">
        <v>800</v>
      </c>
    </row>
    <row r="122" spans="2:3" ht="21" customHeight="1">
      <c r="B122"/>
      <c r="C122">
        <v>801</v>
      </c>
    </row>
    <row r="123" spans="2:3" ht="21" customHeight="1">
      <c r="B123"/>
      <c r="C123">
        <v>810</v>
      </c>
    </row>
    <row r="124" spans="2:3" ht="21" customHeight="1">
      <c r="B124"/>
      <c r="C124">
        <v>811</v>
      </c>
    </row>
    <row r="125" spans="2:3" ht="21" customHeight="1">
      <c r="B125"/>
      <c r="C125">
        <v>812</v>
      </c>
    </row>
    <row r="126" spans="2:3" ht="21" customHeight="1">
      <c r="B126"/>
      <c r="C126">
        <v>821</v>
      </c>
    </row>
    <row r="127" spans="2:3" ht="21" customHeight="1">
      <c r="B127"/>
      <c r="C127">
        <v>830</v>
      </c>
    </row>
    <row r="128" spans="2:3" ht="21" customHeight="1">
      <c r="B128"/>
      <c r="C128">
        <v>831</v>
      </c>
    </row>
    <row r="129" spans="2:3" ht="21" customHeight="1">
      <c r="B129"/>
      <c r="C129">
        <v>832</v>
      </c>
    </row>
    <row r="130" spans="2:3" ht="21" customHeight="1">
      <c r="B130" t="s">
        <v>1188</v>
      </c>
      <c r="C130">
        <v>6725</v>
      </c>
    </row>
    <row r="131" spans="2:3" ht="21" customHeight="1">
      <c r="B131"/>
      <c r="C131">
        <v>3726</v>
      </c>
    </row>
    <row r="132" spans="2:3" ht="21" customHeight="1">
      <c r="B132"/>
      <c r="C132">
        <v>6728</v>
      </c>
    </row>
    <row r="133" spans="2:3" ht="21" customHeight="1">
      <c r="B133"/>
      <c r="C133">
        <v>6731</v>
      </c>
    </row>
    <row r="134" spans="2:3" ht="21" customHeight="1">
      <c r="B134"/>
      <c r="C134">
        <v>6733</v>
      </c>
    </row>
    <row r="135" spans="2:3" ht="21" customHeight="1">
      <c r="B135"/>
      <c r="C135">
        <v>6740</v>
      </c>
    </row>
    <row r="136" spans="2:3" ht="21" customHeight="1">
      <c r="B136"/>
      <c r="C136">
        <v>6743</v>
      </c>
    </row>
    <row r="137" spans="2:3" ht="21" customHeight="1">
      <c r="B137"/>
      <c r="C137">
        <v>6765</v>
      </c>
    </row>
    <row r="138" spans="2:3" ht="21" customHeight="1">
      <c r="B138"/>
      <c r="C138">
        <v>6798</v>
      </c>
    </row>
    <row r="139" spans="2:3" ht="21" customHeight="1">
      <c r="B139" t="s">
        <v>1189</v>
      </c>
      <c r="C139">
        <v>6707</v>
      </c>
    </row>
    <row r="140" spans="2:3" ht="21" customHeight="1">
      <c r="B140"/>
      <c r="C140">
        <v>6710</v>
      </c>
    </row>
    <row r="141" spans="2:3" ht="21" customHeight="1">
      <c r="B141"/>
      <c r="C141">
        <v>6711</v>
      </c>
    </row>
    <row r="142" spans="2:3" ht="21" customHeight="1">
      <c r="B142"/>
      <c r="C142">
        <v>6712</v>
      </c>
    </row>
    <row r="143" spans="2:3" ht="21" customHeight="1">
      <c r="B143"/>
      <c r="C143">
        <v>6713</v>
      </c>
    </row>
    <row r="144" spans="2:3" ht="21" customHeight="1">
      <c r="B144"/>
      <c r="C144">
        <v>6714</v>
      </c>
    </row>
    <row r="145" spans="2:3" ht="21" customHeight="1">
      <c r="B145"/>
      <c r="C145">
        <v>6715</v>
      </c>
    </row>
    <row r="146" spans="2:3" ht="21" customHeight="1">
      <c r="B146"/>
      <c r="C146">
        <v>6716</v>
      </c>
    </row>
    <row r="147" spans="2:3" ht="21" customHeight="1">
      <c r="B147"/>
      <c r="C147">
        <v>6718</v>
      </c>
    </row>
    <row r="148" spans="2:3" ht="21" customHeight="1">
      <c r="B148"/>
      <c r="C148">
        <v>6720</v>
      </c>
    </row>
    <row r="149" spans="2:3" ht="21" customHeight="1">
      <c r="B149"/>
      <c r="C149">
        <v>6721</v>
      </c>
    </row>
    <row r="150" spans="2:3" ht="21" customHeight="1">
      <c r="B150"/>
      <c r="C150">
        <v>6722</v>
      </c>
    </row>
    <row r="151" spans="2:3" ht="21" customHeight="1">
      <c r="B151"/>
      <c r="C151">
        <v>6723</v>
      </c>
    </row>
    <row r="152" spans="2:3" ht="21" customHeight="1">
      <c r="B152"/>
      <c r="C152">
        <v>6724</v>
      </c>
    </row>
    <row r="153" spans="2:3" ht="21" customHeight="1">
      <c r="B153"/>
      <c r="C153">
        <v>6751</v>
      </c>
    </row>
    <row r="154" spans="2:3" ht="21" customHeight="1">
      <c r="B154"/>
      <c r="C154">
        <v>6752</v>
      </c>
    </row>
    <row r="155" spans="2:3" ht="21" customHeight="1">
      <c r="B155"/>
      <c r="C155">
        <v>6753</v>
      </c>
    </row>
    <row r="156" spans="2:3" ht="21" customHeight="1">
      <c r="B156"/>
      <c r="C156">
        <v>6754</v>
      </c>
    </row>
    <row r="157" spans="2:3" ht="21" customHeight="1">
      <c r="B157"/>
      <c r="C157">
        <v>6755</v>
      </c>
    </row>
    <row r="158" spans="2:3" ht="21" customHeight="1">
      <c r="B158"/>
      <c r="C158">
        <v>6758</v>
      </c>
    </row>
    <row r="159" spans="2:3" ht="21" customHeight="1">
      <c r="B159"/>
      <c r="C159">
        <v>6760</v>
      </c>
    </row>
    <row r="160" spans="2:3" ht="21" customHeight="1">
      <c r="B160"/>
      <c r="C160">
        <v>6761</v>
      </c>
    </row>
    <row r="161" spans="2:3" ht="21" customHeight="1">
      <c r="B161"/>
      <c r="C161">
        <v>6762</v>
      </c>
    </row>
  </sheetData>
  <pageMargins left="0.69930555555555596" right="0.69930555555555596" top="0.75" bottom="0.75" header="0.3" footer="0.3"/>
  <pageSetup paperSize="9" orientation="portrait"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carl.andersson@aptiture.com</dc:creator>
  <cp:keywords/>
  <dc:description/>
  <cp:lastModifiedBy>ubind.test</cp:lastModifiedBy>
  <cp:revision/>
  <dcterms:created xsi:type="dcterms:W3CDTF">2016-05-31T05:49:00Z</dcterms:created>
  <dcterms:modified xsi:type="dcterms:W3CDTF">2019-04-05T07:34:33Z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1033-10.1.0.5601</vt:lpwstr>
  </property>
</Properties>
</file>