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https://aptiture-my.sharepoint.com/personal/ubind_platform_aptiture_com/Documents/UBindProduction/Development/Latitude-MotorLoan-Demo/"/>
    </mc:Choice>
  </mc:AlternateContent>
  <xr:revisionPtr revIDLastSave="0" documentId="8_{CD2BAF41-91D6-4103-ABF9-F393B25E0066}" xr6:coauthVersionLast="31" xr6:coauthVersionMax="31" xr10:uidLastSave="{00000000-0000-0000-0000-000000000000}"/>
  <bookViews>
    <workbookView xWindow="0" yWindow="0" windowWidth="38400" windowHeight="16410" tabRatio="800" xr2:uid="{00000000-000D-0000-FFFF-FFFF00000000}"/>
  </bookViews>
  <sheets>
    <sheet name="Question Sets" sheetId="15" r:id="rId1"/>
    <sheet name="Repeating Question Sets" sheetId="28" r:id="rId2"/>
    <sheet name="Question Options" sheetId="29" r:id="rId3"/>
    <sheet name="Triggers" sheetId="25" r:id="rId4"/>
    <sheet name="Risk 1" sheetId="18" r:id="rId5"/>
    <sheet name="Risk 2" sheetId="24" r:id="rId6"/>
    <sheet name="Statutory Rates" sheetId="26" r:id="rId7"/>
    <sheet name="Payments" sheetId="33" r:id="rId8"/>
    <sheet name="Totals" sheetId="13" r:id="rId9"/>
    <sheet name="Settings" sheetId="32" r:id="rId10"/>
    <sheet name="Styles" sheetId="31" r:id="rId11"/>
    <sheet name="Text" sheetId="14" r:id="rId12"/>
    <sheet name="Drop Downs" sheetId="30" r:id="rId13"/>
    <sheet name="Policy" sheetId="16" state="hidden" r:id="rId14"/>
    <sheet name="Outputs" sheetId="10" r:id="rId15"/>
    <sheet name="Rating Tables" sheetId="2" r:id="rId16"/>
  </sheets>
  <definedNames>
    <definedName name="Colour_Accent_1">Settings!$K$28</definedName>
    <definedName name="Colour_Accent_2">Settings!$K$29</definedName>
    <definedName name="Colour_Background_1">Settings!$K$23</definedName>
    <definedName name="Colour_Background_2">Settings!$K$24</definedName>
    <definedName name="Colour_Background_3">Settings!$K$25</definedName>
    <definedName name="Colour_Borders">Settings!$K$30</definedName>
    <definedName name="Colour_Decline">Settings!$K$33</definedName>
    <definedName name="Colour_Foreground_1">Settings!$K$26</definedName>
    <definedName name="Colour_Foreground_2">Settings!$K$27</definedName>
    <definedName name="Colour_Hard_Referral">Settings!$K$32</definedName>
    <definedName name="Colour_Soft_Referral">Settings!$K$31</definedName>
    <definedName name="Input_Payment_Method">'Question Sets'!$AK$59</definedName>
    <definedName name="Input_Payment_Option">'Question Sets'!$AK$56</definedName>
    <definedName name="Payment_Methods_Direct_Default">Payments!$B$24:$F$24</definedName>
    <definedName name="Payment_Methods_Direct_Enabled">Payments!$B$23:$F$23</definedName>
    <definedName name="Payment_Methods_Direct_Merchant_Fee">Payments!$B$26:$F$26</definedName>
    <definedName name="Payment_Methods_Direct_Transaction_Fee">Payments!$B$25:$F$25</definedName>
    <definedName name="Payment_Methods_Funded_Default">Payments!$B$29:$F$29</definedName>
    <definedName name="Payment_Methods_Funded_Enabled">Payments!$B$28:$F$28</definedName>
    <definedName name="Payment_Methods_Funded_Merchant_Fee">Payments!$B$31:$F$31</definedName>
    <definedName name="Payment_Methods_Funded_Transaction_Fee">Payments!$B$30:$F$30</definedName>
    <definedName name="Payment_Option_Annual">Payments!$C$7</definedName>
    <definedName name="Payment_Option_Fortnightly">Payments!$E$7</definedName>
    <definedName name="Payment_Option_Monthly">Payments!$D$7</definedName>
    <definedName name="Payment_Option_Weekly">Payments!$F$7</definedName>
    <definedName name="Payment_Options_Default">Payments!$B$8:$F$8</definedName>
    <definedName name="Payment_Options_Direct_Interest_Rate">Payments!$B$13:$F$13</definedName>
    <definedName name="Payment_Options_Direct_Once_Off_Fee">Payments!$B$11:$F$11</definedName>
    <definedName name="Payment_Options_Direct_Per_Instalment_Fee">Payments!$B$12:$F$12</definedName>
    <definedName name="Payment_Options_Funded_Interest_Rate">Payments!$B$17:$F$17</definedName>
    <definedName name="Payment_Options_Funded_Once_Off_Fee">Payments!$B$15:$F$15</definedName>
    <definedName name="Payment_Options_Funded_Per_Instalment_Fee">Payments!$B$16:$F$16</definedName>
    <definedName name="Payment_Options_Number_Of_Instalments">Payments!$B$9:$F$9</definedName>
    <definedName name="Payment_Options_Type">Payments!$B$7:$F$7</definedName>
    <definedName name="Repeating_Question_Sets_Values">Table_Repeating_Question_Sets[[#All],[Value 1]:[Value 10]]</definedName>
    <definedName name="Risk_1_ESL">'Risk 1'!$J$39</definedName>
    <definedName name="Risk_1_Name">'Risk 1'!$J$7</definedName>
    <definedName name="Risk_1_Prefix">'Risk 1'!$J$8</definedName>
    <definedName name="Risk_1_Type">'Risk 1'!$J$38</definedName>
    <definedName name="Risk_2_ESL">'Risk 2'!$J$26</definedName>
    <definedName name="Risk_2_Name">'Risk 2'!$J$7</definedName>
    <definedName name="Risk_2_Prefix">'Risk 2'!$J$8</definedName>
    <definedName name="Risk_2_Type">'Risk 2'!$J$25</definedName>
    <definedName name="Select_Bootstrap_Columns">'Drop Downs'!$B$53:$B$64</definedName>
    <definedName name="Select_Data_Type">'Drop Downs'!$B$7:$B$20</definedName>
    <definedName name="Select_ESL_Eligibility">Table_ESL[Value]</definedName>
    <definedName name="Select_Input_Type">'Drop Downs'!$B$38:$B$51</definedName>
    <definedName name="Select_Payment_Methods">'Drop Downs'!$B$75:$B$77</definedName>
    <definedName name="Select_Payment_Options">'Drop Downs'!$B$70:$B$73</definedName>
    <definedName name="Select_Rating_Factor">'Question Sets'!$B$7:$B$22</definedName>
    <definedName name="Select_Repeating_Data_Type">'Drop Downs'!$B$23:$B$35</definedName>
    <definedName name="Select_Risk_Type">Table_Risk_Types[Value]</definedName>
    <definedName name="Select_Yes_No">'Drop Downs'!$B$67:$B$68</definedName>
    <definedName name="Settings_Financial_Commission_Rate">Settings!$K$10</definedName>
    <definedName name="Settings_Financial_Service_Fee_Once_Off">Settings!$K$11</definedName>
    <definedName name="Settings_Financial_Service_Fee_Premium_Percent">Settings!$K$12</definedName>
    <definedName name="settings_organisation_name">Text!$L$7</definedName>
    <definedName name="Settings_Styling_Font_Body_Text">Settings!$K$16</definedName>
    <definedName name="Settings_Styling_Font_Headings">Settings!$K$15</definedName>
    <definedName name="Settings_Styling_Font_Labels">Settings!$K$17</definedName>
    <definedName name="Settings_Styling_Font_Weight_Body_Text">Settings!$K$20</definedName>
    <definedName name="Settings_Styling_Font_Weight_Headings">Settings!$K$19</definedName>
    <definedName name="Settings_Styling_Font_Weight_Labels">Settings!$K$21</definedName>
    <definedName name="Settings_Styling_Other_Default_Border_Radius">Settings!$K$36</definedName>
    <definedName name="Settings_Styling_Other_Sidebar_Width">Settings!$K$38</definedName>
    <definedName name="Settings_Styling_Other_Small_Device_Margin">Settings!$K$41</definedName>
    <definedName name="Settings_Styling_Other_Tooltip_Panel_Background_Colour">Styles!$R$77</definedName>
    <definedName name="Settings_Styling_Other_Tooltip_Panel_Border">Styles!$U$77</definedName>
    <definedName name="Settings_Styling_Sidebar_Header_Background_Colour">Styles!$R$95</definedName>
    <definedName name="Totals_Instalment_Instalment_Amount">Totals!$C$23</definedName>
    <definedName name="Totals_Instalment_Yearly_Instalments">Totals!$C$22</definedName>
  </definedNames>
  <calcPr calcId="179017"/>
</workbook>
</file>

<file path=xl/calcChain.xml><?xml version="1.0" encoding="utf-8"?>
<calcChain xmlns="http://schemas.openxmlformats.org/spreadsheetml/2006/main">
  <c r="E23" i="18" l="1"/>
  <c r="E21" i="18"/>
  <c r="E42" i="15"/>
  <c r="BI42" i="15" s="1"/>
  <c r="F42" i="15"/>
  <c r="AK42" i="15"/>
  <c r="AM42" i="15" s="1"/>
  <c r="AX42" i="15"/>
  <c r="BA42" i="15" a="1"/>
  <c r="BA42" i="15" s="1"/>
  <c r="BD42" i="15" s="1"/>
  <c r="BB42" i="15"/>
  <c r="BC42" i="15"/>
  <c r="BK42" i="15"/>
  <c r="BM42" i="15"/>
  <c r="E20" i="15"/>
  <c r="BI20" i="15" s="1"/>
  <c r="F20" i="15"/>
  <c r="AK20" i="15"/>
  <c r="AM20" i="15" s="1"/>
  <c r="AX20" i="15"/>
  <c r="BB20" i="15"/>
  <c r="BC20" i="15"/>
  <c r="BK20" i="15"/>
  <c r="BM20" i="15"/>
  <c r="E22" i="15"/>
  <c r="BI22" i="15" s="1"/>
  <c r="F22" i="15"/>
  <c r="AK22" i="15"/>
  <c r="AV22" i="15" s="1"/>
  <c r="AW22" i="15" s="1"/>
  <c r="AX22" i="15"/>
  <c r="BB22" i="15"/>
  <c r="BC22" i="15"/>
  <c r="BK22" i="15"/>
  <c r="BM22" i="15"/>
  <c r="E35" i="15"/>
  <c r="BI35" i="15" s="1"/>
  <c r="F35" i="15"/>
  <c r="AK35" i="15"/>
  <c r="AM35" i="15" s="1"/>
  <c r="AX35" i="15"/>
  <c r="BA35" i="15" a="1"/>
  <c r="BA35" i="15" s="1"/>
  <c r="BD35" i="15" s="1"/>
  <c r="BB35" i="15"/>
  <c r="BC35" i="15"/>
  <c r="BK35" i="15"/>
  <c r="BM35" i="15"/>
  <c r="E36" i="15"/>
  <c r="BI36" i="15" s="1"/>
  <c r="F36" i="15"/>
  <c r="AK36" i="15"/>
  <c r="AV36" i="15" s="1"/>
  <c r="AW36" i="15" s="1"/>
  <c r="AX36" i="15"/>
  <c r="BA36" i="15" a="1"/>
  <c r="BA36" i="15" s="1"/>
  <c r="BD36" i="15" s="1"/>
  <c r="BB36" i="15"/>
  <c r="BC36" i="15"/>
  <c r="BK36" i="15"/>
  <c r="BM36" i="15"/>
  <c r="E32" i="15"/>
  <c r="BI32" i="15" s="1"/>
  <c r="E33" i="15"/>
  <c r="BI33" i="15" s="1"/>
  <c r="F32" i="15"/>
  <c r="F33" i="15"/>
  <c r="AK32" i="15"/>
  <c r="AV32" i="15" s="1"/>
  <c r="AW32" i="15" s="1"/>
  <c r="AK33" i="15"/>
  <c r="AV33" i="15" s="1"/>
  <c r="AW33" i="15" s="1"/>
  <c r="AX32" i="15"/>
  <c r="AX33" i="15"/>
  <c r="BA32" i="15" a="1"/>
  <c r="BA32" i="15" s="1"/>
  <c r="BD32" i="15" s="1"/>
  <c r="BA33" i="15" a="1"/>
  <c r="BA33" i="15" s="1"/>
  <c r="BD33" i="15" s="1"/>
  <c r="BB32" i="15"/>
  <c r="BB33" i="15"/>
  <c r="BC32" i="15"/>
  <c r="BC33" i="15"/>
  <c r="BK32" i="15"/>
  <c r="BK33" i="15"/>
  <c r="BM32" i="15"/>
  <c r="BM33" i="15"/>
  <c r="E30" i="18"/>
  <c r="BN42" i="15" l="1"/>
  <c r="J23" i="18"/>
  <c r="J21" i="18"/>
  <c r="BE42" i="15"/>
  <c r="BF42" i="15" s="1"/>
  <c r="BE32" i="15"/>
  <c r="BF32" i="15" s="1"/>
  <c r="BN36" i="15"/>
  <c r="AV42" i="15"/>
  <c r="AW42" i="15" s="1"/>
  <c r="BN22" i="15"/>
  <c r="AM36" i="15"/>
  <c r="BE33" i="15"/>
  <c r="BF33" i="15" s="1"/>
  <c r="AV20" i="15"/>
  <c r="AW20" i="15" s="1"/>
  <c r="BN20" i="15" s="1"/>
  <c r="BE35" i="15"/>
  <c r="BF35" i="15" s="1"/>
  <c r="AM33" i="15"/>
  <c r="BN33" i="15"/>
  <c r="AM22" i="15"/>
  <c r="BE36" i="15"/>
  <c r="BF36" i="15" s="1"/>
  <c r="BN32" i="15"/>
  <c r="AM32" i="15"/>
  <c r="BN35" i="15"/>
  <c r="AV35" i="15"/>
  <c r="AW35" i="15" s="1"/>
  <c r="E17" i="15"/>
  <c r="BI17" i="15" s="1"/>
  <c r="E18" i="15"/>
  <c r="BI18" i="15" s="1"/>
  <c r="F17" i="15"/>
  <c r="F18" i="15"/>
  <c r="AK17" i="15"/>
  <c r="AK18" i="15"/>
  <c r="AX17" i="15"/>
  <c r="AX18" i="15"/>
  <c r="BB17" i="15"/>
  <c r="BB18" i="15"/>
  <c r="BC17" i="15"/>
  <c r="BC18" i="15"/>
  <c r="BK17" i="15"/>
  <c r="BK18" i="15"/>
  <c r="BM17" i="15"/>
  <c r="BM18" i="15"/>
  <c r="E16" i="15"/>
  <c r="BI16" i="15" s="1"/>
  <c r="E19" i="15"/>
  <c r="BI19" i="15" s="1"/>
  <c r="E21" i="15"/>
  <c r="BI21" i="15" s="1"/>
  <c r="F16" i="15"/>
  <c r="F19" i="15"/>
  <c r="F21" i="15"/>
  <c r="AK16" i="15"/>
  <c r="AK19" i="15"/>
  <c r="AK21" i="15"/>
  <c r="J22" i="18" s="1"/>
  <c r="AX16" i="15"/>
  <c r="AX19" i="15"/>
  <c r="AX21" i="15"/>
  <c r="BB16" i="15"/>
  <c r="BB19" i="15"/>
  <c r="BB21" i="15"/>
  <c r="BC16" i="15"/>
  <c r="BC19" i="15"/>
  <c r="BC21" i="15"/>
  <c r="BK16" i="15"/>
  <c r="BK19" i="15"/>
  <c r="BK21" i="15"/>
  <c r="BM16" i="15"/>
  <c r="BM19" i="15"/>
  <c r="BM21" i="15"/>
  <c r="E17" i="18"/>
  <c r="E18" i="18"/>
  <c r="E19" i="18"/>
  <c r="E20" i="18"/>
  <c r="E22" i="18"/>
  <c r="BJ22" i="15"/>
  <c r="AV18" i="15" l="1"/>
  <c r="AW18" i="15" s="1"/>
  <c r="BN18" i="15" s="1"/>
  <c r="J19" i="18"/>
  <c r="AV17" i="15"/>
  <c r="AW17" i="15" s="1"/>
  <c r="BN17" i="15" s="1"/>
  <c r="J18" i="18"/>
  <c r="AV19" i="15"/>
  <c r="AW19" i="15" s="1"/>
  <c r="BN19" i="15" s="1"/>
  <c r="J20" i="18"/>
  <c r="AV21" i="15"/>
  <c r="AW21" i="15" s="1"/>
  <c r="BN21" i="15" s="1"/>
  <c r="AV16" i="15"/>
  <c r="AW16" i="15" s="1"/>
  <c r="BN16" i="15" s="1"/>
  <c r="J17" i="18"/>
  <c r="AM21" i="15"/>
  <c r="AM18" i="15"/>
  <c r="AM19" i="15"/>
  <c r="AM17" i="15"/>
  <c r="AM16" i="15"/>
  <c r="BJ21" i="15"/>
  <c r="BO22" i="15"/>
  <c r="AN22" i="15"/>
  <c r="E11" i="18" l="1"/>
  <c r="E7" i="15"/>
  <c r="BI7" i="15" s="1"/>
  <c r="F7" i="15"/>
  <c r="AK7" i="15"/>
  <c r="J11" i="18" s="1"/>
  <c r="AV7" i="15"/>
  <c r="AW7" i="15" s="1"/>
  <c r="BA7" i="15" a="1"/>
  <c r="BA7" i="15" s="1"/>
  <c r="BD7" i="15" s="1"/>
  <c r="BE7" i="15" s="1"/>
  <c r="BF7" i="15" s="1"/>
  <c r="BB7" i="15"/>
  <c r="BC7" i="15"/>
  <c r="BK7" i="15"/>
  <c r="BM7" i="15"/>
  <c r="BJ20" i="15"/>
  <c r="BO21" i="15"/>
  <c r="AN21" i="15"/>
  <c r="AX7" i="15" l="1"/>
  <c r="BN7" i="15"/>
  <c r="AM7" i="15"/>
  <c r="E15" i="14"/>
  <c r="E34" i="15"/>
  <c r="BI34" i="15" s="1"/>
  <c r="F34" i="15"/>
  <c r="AK34" i="15"/>
  <c r="BN34" i="15" s="1"/>
  <c r="AX34" i="15"/>
  <c r="BA34" i="15" a="1"/>
  <c r="BA34" i="15" s="1"/>
  <c r="BD34" i="15" s="1"/>
  <c r="BC34" i="15"/>
  <c r="BB34" i="15"/>
  <c r="BK34" i="15"/>
  <c r="BM34" i="15"/>
  <c r="E31" i="15"/>
  <c r="BI31" i="15" s="1"/>
  <c r="F31" i="15"/>
  <c r="AK31" i="15"/>
  <c r="AM31" i="15" s="1"/>
  <c r="AX31" i="15"/>
  <c r="BA31" i="15" a="1"/>
  <c r="BA31" i="15" s="1"/>
  <c r="BD31" i="15" s="1"/>
  <c r="BB31" i="15"/>
  <c r="BC31" i="15"/>
  <c r="BK31" i="15"/>
  <c r="BM31" i="15"/>
  <c r="G40" i="29"/>
  <c r="G41" i="29"/>
  <c r="G42" i="29"/>
  <c r="G43" i="29"/>
  <c r="H40" i="29"/>
  <c r="H41" i="29"/>
  <c r="H42" i="29"/>
  <c r="H43" i="29"/>
  <c r="I40" i="29"/>
  <c r="I41" i="29"/>
  <c r="I42" i="29"/>
  <c r="I43" i="29"/>
  <c r="M17" i="31"/>
  <c r="M16" i="31"/>
  <c r="M15" i="31"/>
  <c r="O15" i="31" s="1"/>
  <c r="M8" i="31"/>
  <c r="O8" i="31" s="1"/>
  <c r="AK5" i="15"/>
  <c r="AV5" i="15" s="1"/>
  <c r="AW5" i="15" s="1"/>
  <c r="AK6" i="15"/>
  <c r="AV6" i="15" s="1"/>
  <c r="AW6" i="15" s="1"/>
  <c r="AK8" i="15"/>
  <c r="AM8" i="15" s="1"/>
  <c r="AK9" i="15"/>
  <c r="J13" i="18" s="1"/>
  <c r="AK10" i="15"/>
  <c r="J14" i="18" s="1"/>
  <c r="AK11" i="15"/>
  <c r="AM11" i="15" s="1"/>
  <c r="AK14" i="15"/>
  <c r="AV14" i="15" s="1"/>
  <c r="AW14" i="15" s="1"/>
  <c r="AK15" i="15"/>
  <c r="AV15" i="15" s="1"/>
  <c r="AW15" i="15" s="1"/>
  <c r="AK13" i="15"/>
  <c r="AV13" i="15" s="1"/>
  <c r="AW13" i="15" s="1"/>
  <c r="AK23" i="15"/>
  <c r="AV23" i="15" s="1"/>
  <c r="AW23" i="15" s="1"/>
  <c r="AK24" i="15"/>
  <c r="AV24" i="15" s="1"/>
  <c r="AW24" i="15" s="1"/>
  <c r="AK25" i="15"/>
  <c r="AM25" i="15" s="1"/>
  <c r="AK26" i="15"/>
  <c r="AK27" i="15"/>
  <c r="AV27" i="15" s="1"/>
  <c r="AW27" i="15" s="1"/>
  <c r="AK28" i="15"/>
  <c r="AV28" i="15" s="1"/>
  <c r="AW28" i="15" s="1"/>
  <c r="AK29" i="15"/>
  <c r="AV29" i="15" s="1"/>
  <c r="AW29" i="15" s="1"/>
  <c r="AK30" i="15"/>
  <c r="AV30" i="15" s="1"/>
  <c r="AW30" i="15" s="1"/>
  <c r="AK37" i="15"/>
  <c r="BN37" i="15" s="1"/>
  <c r="AK38" i="15"/>
  <c r="AV38" i="15" s="1"/>
  <c r="AW38" i="15" s="1"/>
  <c r="AK39" i="15"/>
  <c r="BN39" i="15" s="1"/>
  <c r="AK40" i="15"/>
  <c r="AK41" i="15"/>
  <c r="AV41" i="15" s="1"/>
  <c r="AW41" i="15" s="1"/>
  <c r="AK43" i="15"/>
  <c r="AM43" i="15" s="1"/>
  <c r="AK44" i="15"/>
  <c r="AM44" i="15" s="1"/>
  <c r="AK45" i="15"/>
  <c r="AM45" i="15" s="1"/>
  <c r="AK46" i="15"/>
  <c r="AM46" i="15" s="1"/>
  <c r="AK47" i="15"/>
  <c r="AV47" i="15" s="1"/>
  <c r="AW47" i="15" s="1"/>
  <c r="AK48" i="15"/>
  <c r="AV48" i="15" s="1"/>
  <c r="AW48" i="15" s="1"/>
  <c r="AK49" i="15"/>
  <c r="AV49" i="15" s="1"/>
  <c r="AW49" i="15" s="1"/>
  <c r="AK50" i="15"/>
  <c r="BN50" i="15" s="1"/>
  <c r="AK51" i="15"/>
  <c r="AM51" i="15" s="1"/>
  <c r="AK52" i="15"/>
  <c r="AM52" i="15" s="1"/>
  <c r="AK53" i="15"/>
  <c r="AM53" i="15" s="1"/>
  <c r="AK54" i="15"/>
  <c r="AV54" i="15" s="1"/>
  <c r="AW54" i="15" s="1"/>
  <c r="AK55" i="15"/>
  <c r="AV55" i="15" s="1"/>
  <c r="AW55" i="15" s="1"/>
  <c r="AK57" i="15"/>
  <c r="AV57" i="15" s="1"/>
  <c r="AW57" i="15" s="1"/>
  <c r="AK58" i="15"/>
  <c r="AK60" i="15"/>
  <c r="AV60" i="15" s="1"/>
  <c r="AW60" i="15" s="1"/>
  <c r="AK61" i="15"/>
  <c r="AK62" i="15"/>
  <c r="AV62" i="15" s="1"/>
  <c r="AW62" i="15" s="1"/>
  <c r="AK63" i="15"/>
  <c r="AV63" i="15" s="1"/>
  <c r="AW63" i="15" s="1"/>
  <c r="AK64" i="15"/>
  <c r="BN64" i="15" s="1"/>
  <c r="AK65" i="15"/>
  <c r="BN65" i="15" s="1"/>
  <c r="AK66" i="15"/>
  <c r="AK67" i="15"/>
  <c r="AK68" i="15"/>
  <c r="BN68" i="15" s="1"/>
  <c r="AK69" i="15"/>
  <c r="AV69" i="15" s="1"/>
  <c r="AW69" i="15" s="1"/>
  <c r="AK70" i="15"/>
  <c r="AV70" i="15" s="1"/>
  <c r="AW70" i="15" s="1"/>
  <c r="AK71" i="15"/>
  <c r="BN71" i="15" s="1"/>
  <c r="Y144" i="31"/>
  <c r="J34" i="18"/>
  <c r="E35" i="18"/>
  <c r="E31" i="18"/>
  <c r="E29" i="18"/>
  <c r="E10" i="15"/>
  <c r="AX10" i="15" s="1"/>
  <c r="F10" i="15"/>
  <c r="AV10" i="15"/>
  <c r="AW10" i="15" s="1"/>
  <c r="BA10" i="15" a="1"/>
  <c r="BA10" i="15" s="1"/>
  <c r="BD10" i="15" s="1"/>
  <c r="BB10" i="15"/>
  <c r="BC10" i="15"/>
  <c r="BK10" i="15"/>
  <c r="BM10" i="15"/>
  <c r="L95" i="14"/>
  <c r="E92" i="14"/>
  <c r="E93" i="14"/>
  <c r="E94" i="14"/>
  <c r="E95" i="14"/>
  <c r="E96" i="14"/>
  <c r="E97" i="14"/>
  <c r="E98" i="14"/>
  <c r="F93" i="14"/>
  <c r="G93" i="14"/>
  <c r="H93" i="14" s="1"/>
  <c r="I93" i="14"/>
  <c r="J93" i="14" s="1"/>
  <c r="G16" i="29"/>
  <c r="H16" i="29"/>
  <c r="I16" i="29"/>
  <c r="G8" i="29"/>
  <c r="G9" i="29"/>
  <c r="G10" i="29"/>
  <c r="BA8" i="15" a="1"/>
  <c r="BA8" i="15" s="1"/>
  <c r="BD8" i="15" s="1"/>
  <c r="H8" i="29"/>
  <c r="H9" i="29"/>
  <c r="H10" i="29"/>
  <c r="I8" i="29"/>
  <c r="I9" i="29"/>
  <c r="I10" i="29"/>
  <c r="AM10" i="15"/>
  <c r="F13" i="15"/>
  <c r="E13" i="15"/>
  <c r="BI13" i="15" s="1"/>
  <c r="AJ12" i="15"/>
  <c r="AK12" i="15" s="1"/>
  <c r="J16" i="18" s="1"/>
  <c r="J41" i="18" s="1"/>
  <c r="F12" i="15"/>
  <c r="E12" i="15"/>
  <c r="BI12" i="15" s="1"/>
  <c r="AX13" i="15"/>
  <c r="BA12" i="15" a="1"/>
  <c r="BA12" i="15" s="1"/>
  <c r="BD12" i="15" s="1"/>
  <c r="BA13" i="15" a="1"/>
  <c r="BA13" i="15" s="1"/>
  <c r="BD13" i="15" s="1"/>
  <c r="BB12" i="15"/>
  <c r="BB13" i="15"/>
  <c r="BC12" i="15"/>
  <c r="BC13" i="15"/>
  <c r="BM12" i="15"/>
  <c r="BM13" i="15"/>
  <c r="D5" i="15"/>
  <c r="D14" i="15"/>
  <c r="E5" i="15"/>
  <c r="E6" i="15"/>
  <c r="E8" i="15"/>
  <c r="BI8" i="15" s="1"/>
  <c r="E9" i="15"/>
  <c r="BI9" i="15" s="1"/>
  <c r="E11" i="15"/>
  <c r="BI11" i="15" s="1"/>
  <c r="E14" i="15"/>
  <c r="E15" i="15"/>
  <c r="E23" i="15"/>
  <c r="E24" i="15"/>
  <c r="E25" i="15"/>
  <c r="BI25" i="15" s="1"/>
  <c r="E26" i="15"/>
  <c r="BI26" i="15" s="1"/>
  <c r="E27" i="15"/>
  <c r="BI27" i="15" s="1"/>
  <c r="E28" i="15"/>
  <c r="BK28" i="15" s="1"/>
  <c r="E29" i="15"/>
  <c r="E30" i="15"/>
  <c r="E37" i="15"/>
  <c r="BI37" i="15" s="1"/>
  <c r="E38" i="15"/>
  <c r="BI38" i="15" s="1"/>
  <c r="E39" i="15"/>
  <c r="BI39" i="15" s="1"/>
  <c r="E40" i="15"/>
  <c r="BI40" i="15" s="1"/>
  <c r="E41" i="15"/>
  <c r="BI41" i="15" s="1"/>
  <c r="E43" i="15"/>
  <c r="BI43" i="15" s="1"/>
  <c r="E44" i="15"/>
  <c r="BI44" i="15" s="1"/>
  <c r="E45" i="15"/>
  <c r="BI45" i="15" s="1"/>
  <c r="E46" i="15"/>
  <c r="BI46" i="15" s="1"/>
  <c r="E47" i="15"/>
  <c r="BI47" i="15" s="1"/>
  <c r="E48" i="15"/>
  <c r="E49" i="15"/>
  <c r="E50" i="15"/>
  <c r="BI50" i="15" s="1"/>
  <c r="E51" i="15"/>
  <c r="BI51" i="15" s="1"/>
  <c r="E52" i="15"/>
  <c r="BI52" i="15" s="1"/>
  <c r="E53" i="15"/>
  <c r="BI53" i="15" s="1"/>
  <c r="E54" i="15"/>
  <c r="E55" i="15"/>
  <c r="E56" i="15"/>
  <c r="BI56" i="15" s="1"/>
  <c r="E57" i="15"/>
  <c r="E58" i="15"/>
  <c r="E59" i="15"/>
  <c r="BI59" i="15" s="1"/>
  <c r="E60" i="15"/>
  <c r="BI60" i="15" s="1"/>
  <c r="E61" i="15"/>
  <c r="BI61" i="15" s="1"/>
  <c r="E62" i="15"/>
  <c r="BI62" i="15" s="1"/>
  <c r="E63" i="15"/>
  <c r="BI63" i="15" s="1"/>
  <c r="E64" i="15"/>
  <c r="BI64" i="15" s="1"/>
  <c r="E65" i="15"/>
  <c r="BI65" i="15" s="1"/>
  <c r="E66" i="15"/>
  <c r="BI66" i="15" s="1"/>
  <c r="E67" i="15"/>
  <c r="BI67" i="15" s="1"/>
  <c r="E68" i="15"/>
  <c r="BI68" i="15" s="1"/>
  <c r="E69" i="15"/>
  <c r="E70" i="15"/>
  <c r="E71" i="15"/>
  <c r="BI71" i="15" s="1"/>
  <c r="F11" i="15"/>
  <c r="F9" i="15"/>
  <c r="F8" i="15"/>
  <c r="D23" i="15"/>
  <c r="BE5" i="15"/>
  <c r="BF5" i="15" s="1"/>
  <c r="BE6" i="15"/>
  <c r="BF6" i="15" s="1"/>
  <c r="BE14" i="15"/>
  <c r="BF14" i="15" s="1"/>
  <c r="BE15" i="15"/>
  <c r="BF15" i="15" s="1"/>
  <c r="BE23" i="15"/>
  <c r="BF23" i="15" s="1"/>
  <c r="BE24" i="15"/>
  <c r="BF24" i="15" s="1"/>
  <c r="BE29" i="15"/>
  <c r="BF29" i="15" s="1"/>
  <c r="BE30" i="15"/>
  <c r="BF30" i="15" s="1"/>
  <c r="BE48" i="15"/>
  <c r="BF48" i="15" s="1"/>
  <c r="BE49" i="15"/>
  <c r="BF49" i="15" s="1"/>
  <c r="BE54" i="15"/>
  <c r="BF54" i="15" s="1"/>
  <c r="BE55" i="15"/>
  <c r="BF55" i="15" s="1"/>
  <c r="BE57" i="15"/>
  <c r="BF57" i="15" s="1"/>
  <c r="BE58" i="15"/>
  <c r="BF58" i="15" s="1"/>
  <c r="BE69" i="15"/>
  <c r="BF69" i="15" s="1"/>
  <c r="BE70" i="15"/>
  <c r="BF70" i="15" s="1"/>
  <c r="BD5" i="15"/>
  <c r="BD6" i="15"/>
  <c r="BD14" i="15"/>
  <c r="BD15" i="15"/>
  <c r="BD23" i="15"/>
  <c r="BD24" i="15"/>
  <c r="BD29" i="15"/>
  <c r="BD30" i="15"/>
  <c r="BD48" i="15"/>
  <c r="BD49" i="15"/>
  <c r="BD54" i="15"/>
  <c r="BD55" i="15"/>
  <c r="BD57" i="15"/>
  <c r="BD58" i="15"/>
  <c r="BD69" i="15"/>
  <c r="BD70" i="15"/>
  <c r="E13" i="18"/>
  <c r="G15" i="29"/>
  <c r="H15" i="29"/>
  <c r="I15" i="29"/>
  <c r="AV8" i="15"/>
  <c r="AW8" i="15" s="1"/>
  <c r="BC8" i="15"/>
  <c r="BB8" i="15"/>
  <c r="BK8" i="15"/>
  <c r="BM8" i="15"/>
  <c r="D29" i="15"/>
  <c r="Q97" i="31"/>
  <c r="R97" i="31" s="1"/>
  <c r="F97" i="31"/>
  <c r="CB97" i="31" s="1"/>
  <c r="I97" i="31"/>
  <c r="L97" i="31"/>
  <c r="O97" i="31"/>
  <c r="U97" i="31"/>
  <c r="X97" i="31"/>
  <c r="AA97" i="31"/>
  <c r="AD97" i="31"/>
  <c r="AG97" i="31"/>
  <c r="AJ97" i="31"/>
  <c r="AM97" i="31"/>
  <c r="AP97" i="31"/>
  <c r="AS97" i="31"/>
  <c r="AV97" i="31"/>
  <c r="AY97" i="31"/>
  <c r="BB97" i="31"/>
  <c r="BE97" i="31"/>
  <c r="BH97" i="31"/>
  <c r="BK97" i="31"/>
  <c r="BN97" i="31"/>
  <c r="BQ97" i="31"/>
  <c r="BT97" i="31"/>
  <c r="BW97" i="31"/>
  <c r="BZ97" i="31"/>
  <c r="F94" i="31"/>
  <c r="L94" i="31"/>
  <c r="I94" i="31"/>
  <c r="O94" i="31"/>
  <c r="R94" i="31"/>
  <c r="U94" i="31"/>
  <c r="X94" i="31"/>
  <c r="AA94" i="31"/>
  <c r="AD94" i="31"/>
  <c r="AG94" i="31"/>
  <c r="AJ94" i="31"/>
  <c r="AM94" i="31"/>
  <c r="AP94" i="31"/>
  <c r="AS94" i="31"/>
  <c r="AV94" i="31"/>
  <c r="AY94" i="31"/>
  <c r="BB94" i="31"/>
  <c r="BE94" i="31"/>
  <c r="BH94" i="31"/>
  <c r="BK94" i="31"/>
  <c r="BN94" i="31"/>
  <c r="BQ94" i="31"/>
  <c r="BT94" i="31"/>
  <c r="BW94" i="31"/>
  <c r="BZ94" i="31"/>
  <c r="F146" i="31"/>
  <c r="I146" i="31"/>
  <c r="L146" i="31"/>
  <c r="O146" i="31"/>
  <c r="R146" i="31"/>
  <c r="U146" i="31"/>
  <c r="X146" i="31"/>
  <c r="AA146" i="31"/>
  <c r="AD146" i="31"/>
  <c r="AG146" i="31"/>
  <c r="AJ146" i="31"/>
  <c r="AM146" i="31"/>
  <c r="AP146" i="31"/>
  <c r="AS146" i="31"/>
  <c r="AV146" i="31"/>
  <c r="AY146" i="31"/>
  <c r="BB146" i="31"/>
  <c r="BE146" i="31"/>
  <c r="BH146" i="31"/>
  <c r="BK146" i="31"/>
  <c r="BN146" i="31"/>
  <c r="BQ146" i="31"/>
  <c r="BT146" i="31"/>
  <c r="BW146" i="31"/>
  <c r="BZ146" i="31"/>
  <c r="F145" i="31"/>
  <c r="I145" i="31"/>
  <c r="L145" i="31"/>
  <c r="O145" i="31"/>
  <c r="R145" i="31"/>
  <c r="U145" i="31"/>
  <c r="X145" i="31"/>
  <c r="AA145" i="31"/>
  <c r="AD145" i="31"/>
  <c r="AG145" i="31"/>
  <c r="AJ145" i="31"/>
  <c r="AM145" i="31"/>
  <c r="AP145" i="31"/>
  <c r="AS145" i="31"/>
  <c r="AV145" i="31"/>
  <c r="AY145" i="31"/>
  <c r="BB145" i="31"/>
  <c r="BE145" i="31"/>
  <c r="BH145" i="31"/>
  <c r="BK145" i="31"/>
  <c r="BN145" i="31"/>
  <c r="BQ145" i="31"/>
  <c r="BT145" i="31"/>
  <c r="BW145" i="31"/>
  <c r="BZ145" i="31"/>
  <c r="F144" i="31"/>
  <c r="I144" i="31"/>
  <c r="L144" i="31"/>
  <c r="O144" i="31"/>
  <c r="R144" i="31"/>
  <c r="U144" i="31"/>
  <c r="X144" i="31"/>
  <c r="AA144" i="31"/>
  <c r="AD144" i="31"/>
  <c r="AG144" i="31"/>
  <c r="AJ144" i="31"/>
  <c r="AM144" i="31"/>
  <c r="AP144" i="31"/>
  <c r="AS144" i="31"/>
  <c r="AV144" i="31"/>
  <c r="AY144" i="31"/>
  <c r="BB144" i="31"/>
  <c r="BE144" i="31"/>
  <c r="BH144" i="31"/>
  <c r="BK144" i="31"/>
  <c r="BN144" i="31"/>
  <c r="BQ144" i="31"/>
  <c r="BT144" i="31"/>
  <c r="BW144" i="31"/>
  <c r="BZ144" i="31"/>
  <c r="F143" i="31"/>
  <c r="I143" i="31"/>
  <c r="L143" i="31"/>
  <c r="O143" i="31"/>
  <c r="R143" i="31"/>
  <c r="U143" i="31"/>
  <c r="X143" i="31"/>
  <c r="AA143" i="31"/>
  <c r="AD143" i="31"/>
  <c r="AG143" i="31"/>
  <c r="AJ143" i="31"/>
  <c r="AM143" i="31"/>
  <c r="AP143" i="31"/>
  <c r="AS143" i="31"/>
  <c r="AV143" i="31"/>
  <c r="AY143" i="31"/>
  <c r="BB143" i="31"/>
  <c r="BE143" i="31"/>
  <c r="BH143" i="31"/>
  <c r="BK143" i="31"/>
  <c r="BN143" i="31"/>
  <c r="BQ143" i="31"/>
  <c r="BT143" i="31"/>
  <c r="BW143" i="31"/>
  <c r="BZ143" i="31"/>
  <c r="CE143" i="31"/>
  <c r="CF143" i="31"/>
  <c r="CG143" i="31" s="1"/>
  <c r="CE5" i="31"/>
  <c r="CF5" i="31"/>
  <c r="CG5" i="31"/>
  <c r="E6" i="31"/>
  <c r="F6" i="31" s="1"/>
  <c r="I6" i="31"/>
  <c r="K6" i="31"/>
  <c r="L6" i="31" s="1"/>
  <c r="N6" i="31"/>
  <c r="O6" i="31"/>
  <c r="R6" i="31"/>
  <c r="U6" i="31"/>
  <c r="X6" i="31"/>
  <c r="AA6" i="31"/>
  <c r="AD6" i="31"/>
  <c r="AG6" i="31"/>
  <c r="AJ6" i="31"/>
  <c r="AM6" i="31"/>
  <c r="AP6" i="31"/>
  <c r="AS6" i="31"/>
  <c r="AV6" i="31"/>
  <c r="AY6" i="31"/>
  <c r="BB6" i="31"/>
  <c r="BE6" i="31"/>
  <c r="BH6" i="31"/>
  <c r="BK6" i="31"/>
  <c r="BN6" i="31"/>
  <c r="BQ6" i="31"/>
  <c r="BT6" i="31"/>
  <c r="BW6" i="31"/>
  <c r="BZ6" i="31"/>
  <c r="F7" i="31"/>
  <c r="I7" i="31"/>
  <c r="L7" i="31"/>
  <c r="O7" i="31"/>
  <c r="R7" i="31"/>
  <c r="U7" i="31"/>
  <c r="X7" i="31"/>
  <c r="AA7" i="31"/>
  <c r="AD7" i="31"/>
  <c r="AG7" i="31"/>
  <c r="AJ7" i="31"/>
  <c r="AM7" i="31"/>
  <c r="AP7" i="31"/>
  <c r="AS7" i="31"/>
  <c r="AV7" i="31"/>
  <c r="AY7" i="31"/>
  <c r="BB7" i="31"/>
  <c r="BE7" i="31"/>
  <c r="BH7" i="31"/>
  <c r="BK7" i="31"/>
  <c r="BN7" i="31"/>
  <c r="BQ7" i="31"/>
  <c r="BT7" i="31"/>
  <c r="BW7" i="31"/>
  <c r="BZ7" i="31"/>
  <c r="E8" i="31"/>
  <c r="F8" i="31" s="1"/>
  <c r="I8" i="31"/>
  <c r="K8" i="31"/>
  <c r="L8" i="31" s="1"/>
  <c r="N8" i="31"/>
  <c r="R8" i="31"/>
  <c r="U8" i="31"/>
  <c r="X8" i="31"/>
  <c r="AA8" i="31"/>
  <c r="AD8" i="31"/>
  <c r="AG8" i="31"/>
  <c r="AJ8" i="31"/>
  <c r="AM8" i="31"/>
  <c r="AP8" i="31"/>
  <c r="AS8" i="31"/>
  <c r="AV8" i="31"/>
  <c r="AY8" i="31"/>
  <c r="BB8" i="31"/>
  <c r="BE8" i="31"/>
  <c r="BH8" i="31"/>
  <c r="BK8" i="31"/>
  <c r="BN8" i="31"/>
  <c r="BQ8" i="31"/>
  <c r="BT8" i="31"/>
  <c r="BW8" i="31"/>
  <c r="BZ8" i="31"/>
  <c r="E9" i="31"/>
  <c r="F9" i="31" s="1"/>
  <c r="CB9" i="31" s="1"/>
  <c r="I9" i="31"/>
  <c r="K9" i="31"/>
  <c r="L9" i="31"/>
  <c r="O9" i="31"/>
  <c r="R9" i="31"/>
  <c r="U9" i="31"/>
  <c r="X9" i="31"/>
  <c r="AA9" i="31"/>
  <c r="AD9" i="31"/>
  <c r="AG9" i="31"/>
  <c r="AJ9" i="31"/>
  <c r="AM9" i="31"/>
  <c r="AP9" i="31"/>
  <c r="AS9" i="31"/>
  <c r="AV9" i="31"/>
  <c r="AY9" i="31"/>
  <c r="BB9" i="31"/>
  <c r="BE9" i="31"/>
  <c r="BH9" i="31"/>
  <c r="BK9" i="31"/>
  <c r="BN9" i="31"/>
  <c r="BQ9" i="31"/>
  <c r="BT9" i="31"/>
  <c r="BW9" i="31"/>
  <c r="BZ9" i="31"/>
  <c r="F10" i="31"/>
  <c r="CB10" i="31" s="1"/>
  <c r="I10" i="31"/>
  <c r="L10" i="31"/>
  <c r="O10" i="31"/>
  <c r="R10" i="31"/>
  <c r="U10" i="31"/>
  <c r="X10" i="31"/>
  <c r="AA10" i="31"/>
  <c r="AD10" i="31"/>
  <c r="AG10" i="31"/>
  <c r="AJ10" i="31"/>
  <c r="AM10" i="31"/>
  <c r="AP10" i="31"/>
  <c r="AS10" i="31"/>
  <c r="AV10" i="31"/>
  <c r="AY10" i="31"/>
  <c r="BB10" i="31"/>
  <c r="BE10" i="31"/>
  <c r="BH10" i="31"/>
  <c r="BK10" i="31"/>
  <c r="BN10" i="31"/>
  <c r="BQ10" i="31"/>
  <c r="BT10" i="31"/>
  <c r="BW10" i="31"/>
  <c r="BZ10" i="31"/>
  <c r="F11" i="31"/>
  <c r="I11" i="31"/>
  <c r="L11" i="31"/>
  <c r="O11" i="31"/>
  <c r="Q11" i="31"/>
  <c r="R11" i="31"/>
  <c r="U11" i="31"/>
  <c r="X11" i="31"/>
  <c r="AA11" i="31"/>
  <c r="AD11" i="31"/>
  <c r="AG11" i="31"/>
  <c r="AJ11" i="31"/>
  <c r="AM11" i="31"/>
  <c r="AP11" i="31"/>
  <c r="AS11" i="31"/>
  <c r="AV11" i="31"/>
  <c r="AY11" i="31"/>
  <c r="BB11" i="31"/>
  <c r="BE11" i="31"/>
  <c r="BH11" i="31"/>
  <c r="BK11" i="31"/>
  <c r="BN11" i="31"/>
  <c r="BQ11" i="31"/>
  <c r="BT11" i="31"/>
  <c r="BW11" i="31"/>
  <c r="BZ11" i="31"/>
  <c r="F12" i="31"/>
  <c r="CE12" i="31" s="1"/>
  <c r="CF12" i="31" s="1"/>
  <c r="CG12" i="31" s="1"/>
  <c r="I12" i="31"/>
  <c r="L12" i="31"/>
  <c r="O12" i="31"/>
  <c r="R12" i="31"/>
  <c r="U12" i="31"/>
  <c r="X12" i="31"/>
  <c r="AA12" i="31"/>
  <c r="AD12" i="31"/>
  <c r="AG12" i="31"/>
  <c r="AJ12" i="31"/>
  <c r="AM12" i="31"/>
  <c r="AP12" i="31"/>
  <c r="AS12" i="31"/>
  <c r="AV12" i="31"/>
  <c r="AY12" i="31"/>
  <c r="BB12" i="31"/>
  <c r="BE12" i="31"/>
  <c r="BH12" i="31"/>
  <c r="BK12" i="31"/>
  <c r="BN12" i="31"/>
  <c r="BQ12" i="31"/>
  <c r="BT12" i="31"/>
  <c r="BW12" i="31"/>
  <c r="BZ12" i="31"/>
  <c r="CE13" i="31"/>
  <c r="CF13" i="31" s="1"/>
  <c r="CG13" i="31" s="1"/>
  <c r="F14" i="31"/>
  <c r="I14" i="31"/>
  <c r="L14" i="31"/>
  <c r="O14" i="31"/>
  <c r="R14" i="31"/>
  <c r="U14" i="31"/>
  <c r="X14" i="31"/>
  <c r="AA14" i="31"/>
  <c r="AD14" i="31"/>
  <c r="AG14" i="31"/>
  <c r="AJ14" i="31"/>
  <c r="AM14" i="31"/>
  <c r="AP14" i="31"/>
  <c r="AS14" i="31"/>
  <c r="AV14" i="31"/>
  <c r="AY14" i="31"/>
  <c r="BB14" i="31"/>
  <c r="BE14" i="31"/>
  <c r="BH14" i="31"/>
  <c r="BK14" i="31"/>
  <c r="BN14" i="31"/>
  <c r="BQ14" i="31"/>
  <c r="BT14" i="31"/>
  <c r="BW14" i="31"/>
  <c r="BZ14" i="31"/>
  <c r="E15" i="31"/>
  <c r="F15" i="31"/>
  <c r="I15" i="31"/>
  <c r="K15" i="31"/>
  <c r="L15" i="31"/>
  <c r="R15" i="31"/>
  <c r="U15" i="31"/>
  <c r="X15" i="31"/>
  <c r="AA15" i="31"/>
  <c r="AD15" i="31"/>
  <c r="AG15" i="31"/>
  <c r="AJ15" i="31"/>
  <c r="AM15" i="31"/>
  <c r="AP15" i="31"/>
  <c r="AS15" i="31"/>
  <c r="AV15" i="31"/>
  <c r="AY15" i="31"/>
  <c r="BB15" i="31"/>
  <c r="BE15" i="31"/>
  <c r="BH15" i="31"/>
  <c r="BK15" i="31"/>
  <c r="BN15" i="31"/>
  <c r="BQ15" i="31"/>
  <c r="BT15" i="31"/>
  <c r="BW15" i="31"/>
  <c r="BZ15" i="31"/>
  <c r="E16" i="31"/>
  <c r="F16" i="31"/>
  <c r="CB16" i="31" s="1"/>
  <c r="I16" i="31"/>
  <c r="L16" i="31"/>
  <c r="O16" i="31"/>
  <c r="R16" i="31"/>
  <c r="U16" i="31"/>
  <c r="X16" i="31"/>
  <c r="AA16" i="31"/>
  <c r="AD16" i="31"/>
  <c r="AG16" i="31"/>
  <c r="AJ16" i="31"/>
  <c r="AM16" i="31"/>
  <c r="AP16" i="31"/>
  <c r="AS16" i="31"/>
  <c r="AV16" i="31"/>
  <c r="AY16" i="31"/>
  <c r="BB16" i="31"/>
  <c r="BE16" i="31"/>
  <c r="BH16" i="31"/>
  <c r="BK16" i="31"/>
  <c r="BN16" i="31"/>
  <c r="BQ16" i="31"/>
  <c r="BT16" i="31"/>
  <c r="BW16" i="31"/>
  <c r="BZ16" i="31"/>
  <c r="E17" i="31"/>
  <c r="F17" i="31" s="1"/>
  <c r="CB17" i="31" s="1"/>
  <c r="I17" i="31"/>
  <c r="L17" i="31"/>
  <c r="O17" i="31"/>
  <c r="R17" i="31"/>
  <c r="U17" i="31"/>
  <c r="X17" i="31"/>
  <c r="AA17" i="31"/>
  <c r="AD17" i="31"/>
  <c r="AG17" i="31"/>
  <c r="AJ17" i="31"/>
  <c r="AM17" i="31"/>
  <c r="AP17" i="31"/>
  <c r="AS17" i="31"/>
  <c r="AV17" i="31"/>
  <c r="AY17" i="31"/>
  <c r="BB17" i="31"/>
  <c r="BE17" i="31"/>
  <c r="BH17" i="31"/>
  <c r="BK17" i="31"/>
  <c r="BN17" i="31"/>
  <c r="BQ17" i="31"/>
  <c r="BT17" i="31"/>
  <c r="BW17" i="31"/>
  <c r="BZ17" i="31"/>
  <c r="E18" i="31"/>
  <c r="F18" i="31"/>
  <c r="CB18" i="31" s="1"/>
  <c r="I18" i="31"/>
  <c r="K18" i="31"/>
  <c r="L18" i="31"/>
  <c r="O18" i="31"/>
  <c r="R18" i="31"/>
  <c r="U18" i="31"/>
  <c r="X18" i="31"/>
  <c r="AA18" i="31"/>
  <c r="AD18" i="31"/>
  <c r="AG18" i="31"/>
  <c r="AJ18" i="31"/>
  <c r="AM18" i="31"/>
  <c r="AP18" i="31"/>
  <c r="AS18" i="31"/>
  <c r="AV18" i="31"/>
  <c r="AY18" i="31"/>
  <c r="BB18" i="31"/>
  <c r="BE18" i="31"/>
  <c r="BH18" i="31"/>
  <c r="BK18" i="31"/>
  <c r="BN18" i="31"/>
  <c r="BQ18" i="31"/>
  <c r="BT18" i="31"/>
  <c r="BW18" i="31"/>
  <c r="BZ18" i="31"/>
  <c r="CE19" i="31"/>
  <c r="CF19" i="31"/>
  <c r="CG19" i="31"/>
  <c r="F20" i="31"/>
  <c r="I20" i="31"/>
  <c r="L20" i="31"/>
  <c r="CB20" i="31"/>
  <c r="O20" i="31"/>
  <c r="R20" i="31"/>
  <c r="U20" i="31"/>
  <c r="X20" i="31"/>
  <c r="AA20" i="31"/>
  <c r="AD20" i="31"/>
  <c r="AG20" i="31"/>
  <c r="AJ20" i="31"/>
  <c r="AM20" i="31"/>
  <c r="AP20" i="31"/>
  <c r="AS20" i="31"/>
  <c r="AV20" i="31"/>
  <c r="AY20" i="31"/>
  <c r="BB20" i="31"/>
  <c r="BE20" i="31"/>
  <c r="BH20" i="31"/>
  <c r="BK20" i="31"/>
  <c r="BN20" i="31"/>
  <c r="BQ20" i="31"/>
  <c r="BT20" i="31"/>
  <c r="BW20" i="31"/>
  <c r="BZ20" i="31"/>
  <c r="F21" i="31"/>
  <c r="I21" i="31"/>
  <c r="L21" i="31"/>
  <c r="CB21" i="31" s="1"/>
  <c r="O21" i="31"/>
  <c r="R21" i="31"/>
  <c r="U21" i="31"/>
  <c r="X21" i="31"/>
  <c r="AA21" i="31"/>
  <c r="AD21" i="31"/>
  <c r="AG21" i="31"/>
  <c r="AJ21" i="31"/>
  <c r="AM21" i="31"/>
  <c r="AP21" i="31"/>
  <c r="AS21" i="31"/>
  <c r="AV21" i="31"/>
  <c r="AY21" i="31"/>
  <c r="BB21" i="31"/>
  <c r="BE21" i="31"/>
  <c r="BH21" i="31"/>
  <c r="BK21" i="31"/>
  <c r="BN21" i="31"/>
  <c r="BQ21" i="31"/>
  <c r="BT21" i="31"/>
  <c r="BW21" i="31"/>
  <c r="BZ21" i="31"/>
  <c r="E22" i="31"/>
  <c r="F22" i="31"/>
  <c r="I22" i="31"/>
  <c r="K22" i="31"/>
  <c r="L22" i="31"/>
  <c r="N22" i="31"/>
  <c r="O22" i="31" s="1"/>
  <c r="R22" i="31"/>
  <c r="U22" i="31"/>
  <c r="X22" i="31"/>
  <c r="AA22" i="31"/>
  <c r="AD22" i="31"/>
  <c r="AG22" i="31"/>
  <c r="AJ22" i="31"/>
  <c r="AM22" i="31"/>
  <c r="AP22" i="31"/>
  <c r="AS22" i="31"/>
  <c r="AV22" i="31"/>
  <c r="AY22" i="31"/>
  <c r="BB22" i="31"/>
  <c r="BE22" i="31"/>
  <c r="BH22" i="31"/>
  <c r="BK22" i="31"/>
  <c r="BN22" i="31"/>
  <c r="BQ22" i="31"/>
  <c r="BT22" i="31"/>
  <c r="BW22" i="31"/>
  <c r="BZ22" i="31"/>
  <c r="F23" i="31"/>
  <c r="CB23" i="31" s="1"/>
  <c r="I23" i="31"/>
  <c r="L23" i="31"/>
  <c r="O23" i="31"/>
  <c r="R23" i="31"/>
  <c r="U23" i="31"/>
  <c r="X23" i="31"/>
  <c r="AA23" i="31"/>
  <c r="AD23" i="31"/>
  <c r="AG23" i="31"/>
  <c r="AJ23" i="31"/>
  <c r="AM23" i="31"/>
  <c r="AP23" i="31"/>
  <c r="AS23" i="31"/>
  <c r="AV23" i="31"/>
  <c r="AY23" i="31"/>
  <c r="BB23" i="31"/>
  <c r="BE23" i="31"/>
  <c r="BH23" i="31"/>
  <c r="BK23" i="31"/>
  <c r="BN23" i="31"/>
  <c r="BQ23" i="31"/>
  <c r="BT23" i="31"/>
  <c r="BW23" i="31"/>
  <c r="BZ23" i="31"/>
  <c r="E24" i="31"/>
  <c r="F24" i="31"/>
  <c r="I24" i="31"/>
  <c r="K24" i="31"/>
  <c r="L24" i="31" s="1"/>
  <c r="N24" i="31"/>
  <c r="O24" i="31"/>
  <c r="R24" i="31"/>
  <c r="U24" i="31"/>
  <c r="X24" i="31"/>
  <c r="AA24" i="31"/>
  <c r="AD24" i="31"/>
  <c r="AG24" i="31"/>
  <c r="AJ24" i="31"/>
  <c r="AM24" i="31"/>
  <c r="AP24" i="31"/>
  <c r="AS24" i="31"/>
  <c r="AV24" i="31"/>
  <c r="AY24" i="31"/>
  <c r="BB24" i="31"/>
  <c r="BE24" i="31"/>
  <c r="BH24" i="31"/>
  <c r="BK24" i="31"/>
  <c r="BN24" i="31"/>
  <c r="BQ24" i="31"/>
  <c r="BT24" i="31"/>
  <c r="BW24" i="31"/>
  <c r="BZ24" i="31"/>
  <c r="E25" i="31"/>
  <c r="F25" i="31"/>
  <c r="I25" i="31"/>
  <c r="K25" i="31"/>
  <c r="L25" i="31" s="1"/>
  <c r="N25" i="31"/>
  <c r="O25" i="31"/>
  <c r="Q25" i="31"/>
  <c r="R25" i="31" s="1"/>
  <c r="U25" i="31"/>
  <c r="W25" i="31"/>
  <c r="X25" i="31" s="1"/>
  <c r="CE25" i="31" s="1"/>
  <c r="AA25" i="31"/>
  <c r="AD25" i="31"/>
  <c r="AG25" i="31"/>
  <c r="AJ25" i="31"/>
  <c r="AM25" i="31"/>
  <c r="AP25" i="31"/>
  <c r="AS25" i="31"/>
  <c r="AV25" i="31"/>
  <c r="AY25" i="31"/>
  <c r="BB25" i="31"/>
  <c r="BE25" i="31"/>
  <c r="BH25" i="31"/>
  <c r="BK25" i="31"/>
  <c r="BN25" i="31"/>
  <c r="BQ25" i="31"/>
  <c r="BT25" i="31"/>
  <c r="BW25" i="31"/>
  <c r="BZ25" i="31"/>
  <c r="F26" i="31"/>
  <c r="I26" i="31"/>
  <c r="L26" i="31"/>
  <c r="N26" i="31"/>
  <c r="O26" i="31"/>
  <c r="Q26" i="31"/>
  <c r="R26" i="31" s="1"/>
  <c r="U26" i="31"/>
  <c r="W26" i="31"/>
  <c r="X26" i="31" s="1"/>
  <c r="AA26" i="31"/>
  <c r="AD26" i="31"/>
  <c r="AG26" i="31"/>
  <c r="AJ26" i="31"/>
  <c r="AM26" i="31"/>
  <c r="AP26" i="31"/>
  <c r="AS26" i="31"/>
  <c r="AV26" i="31"/>
  <c r="AY26" i="31"/>
  <c r="BB26" i="31"/>
  <c r="BE26" i="31"/>
  <c r="BH26" i="31"/>
  <c r="BK26" i="31"/>
  <c r="BN26" i="31"/>
  <c r="BQ26" i="31"/>
  <c r="BT26" i="31"/>
  <c r="BW26" i="31"/>
  <c r="BZ26" i="31"/>
  <c r="F27" i="31"/>
  <c r="I27" i="31"/>
  <c r="L27" i="31"/>
  <c r="O27" i="31"/>
  <c r="R27" i="31"/>
  <c r="U27" i="31"/>
  <c r="X27" i="31"/>
  <c r="AA27" i="31"/>
  <c r="AD27" i="31"/>
  <c r="AG27" i="31"/>
  <c r="AJ27" i="31"/>
  <c r="AM27" i="31"/>
  <c r="AP27" i="31"/>
  <c r="AS27" i="31"/>
  <c r="AV27" i="31"/>
  <c r="AY27" i="31"/>
  <c r="BB27" i="31"/>
  <c r="BE27" i="31"/>
  <c r="BH27" i="31"/>
  <c r="BK27" i="31"/>
  <c r="BN27" i="31"/>
  <c r="BQ27" i="31"/>
  <c r="BT27" i="31"/>
  <c r="BW27" i="31"/>
  <c r="BZ27" i="31"/>
  <c r="F28" i="31"/>
  <c r="I28" i="31"/>
  <c r="L28" i="31"/>
  <c r="O28" i="31"/>
  <c r="R28" i="31"/>
  <c r="U28" i="31"/>
  <c r="X28" i="31"/>
  <c r="AA28" i="31"/>
  <c r="AD28" i="31"/>
  <c r="AG28" i="31"/>
  <c r="AJ28" i="31"/>
  <c r="AM28" i="31"/>
  <c r="AP28" i="31"/>
  <c r="AS28" i="31"/>
  <c r="AV28" i="31"/>
  <c r="AY28" i="31"/>
  <c r="BB28" i="31"/>
  <c r="BE28" i="31"/>
  <c r="BF28" i="31"/>
  <c r="BH28" i="31"/>
  <c r="BK28" i="31"/>
  <c r="BN28" i="31"/>
  <c r="BQ28" i="31"/>
  <c r="BT28" i="31"/>
  <c r="BW28" i="31"/>
  <c r="BZ28" i="31"/>
  <c r="F29" i="31"/>
  <c r="CB29" i="31" s="1"/>
  <c r="I29" i="31"/>
  <c r="L29" i="31"/>
  <c r="O29" i="31"/>
  <c r="R29" i="31"/>
  <c r="U29" i="31"/>
  <c r="X29" i="31"/>
  <c r="AA29" i="31"/>
  <c r="AD29" i="31"/>
  <c r="AG29" i="31"/>
  <c r="AJ29" i="31"/>
  <c r="AM29" i="31"/>
  <c r="AP29" i="31"/>
  <c r="AS29" i="31"/>
  <c r="AV29" i="31"/>
  <c r="AY29" i="31"/>
  <c r="BB29" i="31"/>
  <c r="BE29" i="31"/>
  <c r="BH29" i="31"/>
  <c r="BK29" i="31"/>
  <c r="BN29" i="31"/>
  <c r="BQ29" i="31"/>
  <c r="BT29" i="31"/>
  <c r="BW29" i="31"/>
  <c r="BZ29" i="31"/>
  <c r="F30" i="31"/>
  <c r="I30" i="31"/>
  <c r="L30" i="31"/>
  <c r="O30" i="31"/>
  <c r="R30" i="31"/>
  <c r="U30" i="31"/>
  <c r="X30" i="31"/>
  <c r="AA30" i="31"/>
  <c r="AD30" i="31"/>
  <c r="AG30" i="31"/>
  <c r="AJ30" i="31"/>
  <c r="AM30" i="31"/>
  <c r="AP30" i="31"/>
  <c r="AS30" i="31"/>
  <c r="AV30" i="31"/>
  <c r="AY30" i="31"/>
  <c r="BB30" i="31"/>
  <c r="BE30" i="31"/>
  <c r="BG30" i="31"/>
  <c r="BH30" i="31"/>
  <c r="BK30" i="31"/>
  <c r="BN30" i="31"/>
  <c r="BQ30" i="31"/>
  <c r="BT30" i="31"/>
  <c r="BW30" i="31"/>
  <c r="BZ30" i="31"/>
  <c r="E31" i="31"/>
  <c r="F31" i="31"/>
  <c r="I31" i="31"/>
  <c r="K31" i="31"/>
  <c r="L31" i="31"/>
  <c r="O31" i="31"/>
  <c r="R31" i="31"/>
  <c r="U31" i="31"/>
  <c r="X31" i="31"/>
  <c r="AA31" i="31"/>
  <c r="AD31" i="31"/>
  <c r="AG31" i="31"/>
  <c r="AJ31" i="31"/>
  <c r="AM31" i="31"/>
  <c r="AP31" i="31"/>
  <c r="AS31" i="31"/>
  <c r="AV31" i="31"/>
  <c r="AY31" i="31"/>
  <c r="BB31" i="31"/>
  <c r="BE31" i="31"/>
  <c r="BH31" i="31"/>
  <c r="BK31" i="31"/>
  <c r="BN31" i="31"/>
  <c r="BQ31" i="31"/>
  <c r="BT31" i="31"/>
  <c r="BW31" i="31"/>
  <c r="BZ31" i="31"/>
  <c r="E32" i="31"/>
  <c r="F32" i="31"/>
  <c r="I32" i="31"/>
  <c r="L32" i="31"/>
  <c r="O32" i="31"/>
  <c r="R32" i="31"/>
  <c r="U32" i="31"/>
  <c r="X32" i="31"/>
  <c r="AA32" i="31"/>
  <c r="AD32" i="31"/>
  <c r="AG32" i="31"/>
  <c r="AJ32" i="31"/>
  <c r="AM32" i="31"/>
  <c r="AP32" i="31"/>
  <c r="AS32" i="31"/>
  <c r="AV32" i="31"/>
  <c r="AY32" i="31"/>
  <c r="BB32" i="31"/>
  <c r="BE32" i="31"/>
  <c r="BH32" i="31"/>
  <c r="BK32" i="31"/>
  <c r="BN32" i="31"/>
  <c r="BQ32" i="31"/>
  <c r="BT32" i="31"/>
  <c r="BW32" i="31"/>
  <c r="BZ32" i="31"/>
  <c r="E33" i="31"/>
  <c r="F33" i="31"/>
  <c r="CB33" i="31" s="1"/>
  <c r="I33" i="31"/>
  <c r="L33" i="31"/>
  <c r="O33" i="31"/>
  <c r="Q33" i="31"/>
  <c r="R33" i="31" s="1"/>
  <c r="U33" i="31"/>
  <c r="X33" i="31"/>
  <c r="AA33" i="31"/>
  <c r="AD33" i="31"/>
  <c r="AG33" i="31"/>
  <c r="AJ33" i="31"/>
  <c r="AM33" i="31"/>
  <c r="AP33" i="31"/>
  <c r="AS33" i="31"/>
  <c r="AV33" i="31"/>
  <c r="AY33" i="31"/>
  <c r="BB33" i="31"/>
  <c r="BE33" i="31"/>
  <c r="BH33" i="31"/>
  <c r="BK33" i="31"/>
  <c r="BN33" i="31"/>
  <c r="BQ33" i="31"/>
  <c r="BT33" i="31"/>
  <c r="BW33" i="31"/>
  <c r="BZ33" i="31"/>
  <c r="F34" i="31"/>
  <c r="CB34" i="31" s="1"/>
  <c r="I34" i="31"/>
  <c r="L34" i="31"/>
  <c r="O34" i="31"/>
  <c r="R34" i="31"/>
  <c r="U34" i="31"/>
  <c r="X34" i="31"/>
  <c r="AA34" i="31"/>
  <c r="AD34" i="31"/>
  <c r="AG34" i="31"/>
  <c r="AJ34" i="31"/>
  <c r="AM34" i="31"/>
  <c r="AP34" i="31"/>
  <c r="AS34" i="31"/>
  <c r="AV34" i="31"/>
  <c r="AY34" i="31"/>
  <c r="BB34" i="31"/>
  <c r="BE34" i="31"/>
  <c r="BH34" i="31"/>
  <c r="BK34" i="31"/>
  <c r="BN34" i="31"/>
  <c r="BQ34" i="31"/>
  <c r="BT34" i="31"/>
  <c r="BW34" i="31"/>
  <c r="BZ34" i="31"/>
  <c r="F35" i="31"/>
  <c r="I35" i="31"/>
  <c r="L35" i="31"/>
  <c r="O35" i="31"/>
  <c r="R35" i="31"/>
  <c r="U35" i="31"/>
  <c r="X35" i="31"/>
  <c r="AA35" i="31"/>
  <c r="AD35" i="31"/>
  <c r="AG35" i="31"/>
  <c r="AJ35" i="31"/>
  <c r="AM35" i="31"/>
  <c r="AP35" i="31"/>
  <c r="AS35" i="31"/>
  <c r="AV35" i="31"/>
  <c r="AY35" i="31"/>
  <c r="BB35" i="31"/>
  <c r="BE35" i="31"/>
  <c r="BH35" i="31"/>
  <c r="BK35" i="31"/>
  <c r="BN35" i="31"/>
  <c r="BQ35" i="31"/>
  <c r="BT35" i="31"/>
  <c r="BW35" i="31"/>
  <c r="BZ35" i="31"/>
  <c r="F36" i="31"/>
  <c r="I36" i="31"/>
  <c r="L36" i="31"/>
  <c r="CB36" i="31" s="1"/>
  <c r="O36" i="31"/>
  <c r="R36" i="31"/>
  <c r="U36" i="31"/>
  <c r="X36" i="31"/>
  <c r="AA36" i="31"/>
  <c r="AD36" i="31"/>
  <c r="AG36" i="31"/>
  <c r="AJ36" i="31"/>
  <c r="AM36" i="31"/>
  <c r="AP36" i="31"/>
  <c r="AS36" i="31"/>
  <c r="AV36" i="31"/>
  <c r="AY36" i="31"/>
  <c r="BB36" i="31"/>
  <c r="BE36" i="31"/>
  <c r="BH36" i="31"/>
  <c r="BK36" i="31"/>
  <c r="BN36" i="31"/>
  <c r="BQ36" i="31"/>
  <c r="BT36" i="31"/>
  <c r="BW36" i="31"/>
  <c r="BZ36" i="31"/>
  <c r="F37" i="31"/>
  <c r="I37" i="31"/>
  <c r="L37" i="31"/>
  <c r="CB37" i="31" s="1"/>
  <c r="O37" i="31"/>
  <c r="R37" i="31"/>
  <c r="U37" i="31"/>
  <c r="X37" i="31"/>
  <c r="AA37" i="31"/>
  <c r="AD37" i="31"/>
  <c r="AG37" i="31"/>
  <c r="AJ37" i="31"/>
  <c r="AM37" i="31"/>
  <c r="AP37" i="31"/>
  <c r="AS37" i="31"/>
  <c r="AV37" i="31"/>
  <c r="AY37" i="31"/>
  <c r="BB37" i="31"/>
  <c r="BE37" i="31"/>
  <c r="BH37" i="31"/>
  <c r="BK37" i="31"/>
  <c r="BN37" i="31"/>
  <c r="BQ37" i="31"/>
  <c r="BT37" i="31"/>
  <c r="BW37" i="31"/>
  <c r="BZ37" i="31"/>
  <c r="CE38" i="31"/>
  <c r="CF38" i="31"/>
  <c r="CG38" i="31" s="1"/>
  <c r="E39" i="31"/>
  <c r="F39" i="31"/>
  <c r="I39" i="31"/>
  <c r="K39" i="31"/>
  <c r="L39" i="31"/>
  <c r="N39" i="31"/>
  <c r="O39" i="31"/>
  <c r="Q39" i="31"/>
  <c r="R39" i="31"/>
  <c r="U39" i="31"/>
  <c r="W39" i="31"/>
  <c r="X39" i="31" s="1"/>
  <c r="AA39" i="31"/>
  <c r="AD39" i="31"/>
  <c r="AG39" i="31"/>
  <c r="AJ39" i="31"/>
  <c r="AM39" i="31"/>
  <c r="AP39" i="31"/>
  <c r="AS39" i="31"/>
  <c r="AV39" i="31"/>
  <c r="AY39" i="31"/>
  <c r="BB39" i="31"/>
  <c r="BE39" i="31"/>
  <c r="BH39" i="31"/>
  <c r="BK39" i="31"/>
  <c r="BN39" i="31"/>
  <c r="BQ39" i="31"/>
  <c r="BT39" i="31"/>
  <c r="BW39" i="31"/>
  <c r="BZ39" i="31"/>
  <c r="F40" i="31"/>
  <c r="CB40" i="31" s="1"/>
  <c r="I40" i="31"/>
  <c r="L40" i="31"/>
  <c r="N40" i="31"/>
  <c r="O40" i="31" s="1"/>
  <c r="Q40" i="31"/>
  <c r="R40" i="31"/>
  <c r="U40" i="31"/>
  <c r="X40" i="31"/>
  <c r="AA40" i="31"/>
  <c r="AD40" i="31"/>
  <c r="AG40" i="31"/>
  <c r="AJ40" i="31"/>
  <c r="AM40" i="31"/>
  <c r="AP40" i="31"/>
  <c r="AS40" i="31"/>
  <c r="AV40" i="31"/>
  <c r="AY40" i="31"/>
  <c r="BB40" i="31"/>
  <c r="BE40" i="31"/>
  <c r="BH40" i="31"/>
  <c r="BK40" i="31"/>
  <c r="BN40" i="31"/>
  <c r="BQ40" i="31"/>
  <c r="BT40" i="31"/>
  <c r="BW40" i="31"/>
  <c r="BZ40" i="31"/>
  <c r="F41" i="31"/>
  <c r="I41" i="31"/>
  <c r="L41" i="31"/>
  <c r="O41" i="31"/>
  <c r="R41" i="31"/>
  <c r="U41" i="31"/>
  <c r="X41" i="31"/>
  <c r="AA41" i="31"/>
  <c r="AD41" i="31"/>
  <c r="AG41" i="31"/>
  <c r="AJ41" i="31"/>
  <c r="AM41" i="31"/>
  <c r="AP41" i="31"/>
  <c r="AS41" i="31"/>
  <c r="AV41" i="31"/>
  <c r="AY41" i="31"/>
  <c r="BB41" i="31"/>
  <c r="BE41" i="31"/>
  <c r="BH41" i="31"/>
  <c r="BK41" i="31"/>
  <c r="BN41" i="31"/>
  <c r="BQ41" i="31"/>
  <c r="BT41" i="31"/>
  <c r="BW41" i="31"/>
  <c r="BZ41" i="31"/>
  <c r="F42" i="31"/>
  <c r="I42" i="31"/>
  <c r="L42" i="31"/>
  <c r="O42" i="31"/>
  <c r="R42" i="31"/>
  <c r="U42" i="31"/>
  <c r="X42" i="31"/>
  <c r="AA42" i="31"/>
  <c r="AD42" i="31"/>
  <c r="AG42" i="31"/>
  <c r="AJ42" i="31"/>
  <c r="AM42" i="31"/>
  <c r="AP42" i="31"/>
  <c r="AS42" i="31"/>
  <c r="AV42" i="31"/>
  <c r="AY42" i="31"/>
  <c r="BB42" i="31"/>
  <c r="BE42" i="31"/>
  <c r="BH42" i="31"/>
  <c r="BK42" i="31"/>
  <c r="BN42" i="31"/>
  <c r="BQ42" i="31"/>
  <c r="BT42" i="31"/>
  <c r="BW42" i="31"/>
  <c r="BZ42" i="31"/>
  <c r="F43" i="31"/>
  <c r="I43" i="31"/>
  <c r="L43" i="31"/>
  <c r="CB43" i="31" s="1"/>
  <c r="O43" i="31"/>
  <c r="R43" i="31"/>
  <c r="U43" i="31"/>
  <c r="X43" i="31"/>
  <c r="AA43" i="31"/>
  <c r="AD43" i="31"/>
  <c r="AG43" i="31"/>
  <c r="AJ43" i="31"/>
  <c r="AM43" i="31"/>
  <c r="AP43" i="31"/>
  <c r="AS43" i="31"/>
  <c r="AV43" i="31"/>
  <c r="AY43" i="31"/>
  <c r="BB43" i="31"/>
  <c r="BE43" i="31"/>
  <c r="BH43" i="31"/>
  <c r="BK43" i="31"/>
  <c r="BN43" i="31"/>
  <c r="BQ43" i="31"/>
  <c r="BT43" i="31"/>
  <c r="BW43" i="31"/>
  <c r="BZ43" i="31"/>
  <c r="F44" i="31"/>
  <c r="I44" i="31"/>
  <c r="L44" i="31"/>
  <c r="O44" i="31"/>
  <c r="R44" i="31"/>
  <c r="U44" i="31"/>
  <c r="X44" i="31"/>
  <c r="AA44" i="31"/>
  <c r="AD44" i="31"/>
  <c r="AG44" i="31"/>
  <c r="AJ44" i="31"/>
  <c r="AM44" i="31"/>
  <c r="AP44" i="31"/>
  <c r="AS44" i="31"/>
  <c r="AV44" i="31"/>
  <c r="AY44" i="31"/>
  <c r="BB44" i="31"/>
  <c r="BE44" i="31"/>
  <c r="BH44" i="31"/>
  <c r="BK44" i="31"/>
  <c r="BN44" i="31"/>
  <c r="BQ44" i="31"/>
  <c r="BT44" i="31"/>
  <c r="BW44" i="31"/>
  <c r="BZ44" i="31"/>
  <c r="CE45" i="31"/>
  <c r="CF45" i="31" s="1"/>
  <c r="CG45" i="31" s="1"/>
  <c r="F46" i="31"/>
  <c r="I46" i="31"/>
  <c r="L46" i="31"/>
  <c r="O46" i="31"/>
  <c r="R46" i="31"/>
  <c r="U46" i="31"/>
  <c r="X46" i="31"/>
  <c r="AA46" i="31"/>
  <c r="AD46" i="31"/>
  <c r="AG46" i="31"/>
  <c r="AJ46" i="31"/>
  <c r="AM46" i="31"/>
  <c r="AP46" i="31"/>
  <c r="AS46" i="31"/>
  <c r="AV46" i="31"/>
  <c r="AY46" i="31"/>
  <c r="BB46" i="31"/>
  <c r="BE46" i="31"/>
  <c r="BH46" i="31"/>
  <c r="BK46" i="31"/>
  <c r="BN46" i="31"/>
  <c r="BQ46" i="31"/>
  <c r="BT46" i="31"/>
  <c r="BW46" i="31"/>
  <c r="BZ46" i="31"/>
  <c r="E47" i="31"/>
  <c r="F47" i="31" s="1"/>
  <c r="I47" i="31"/>
  <c r="K47" i="31"/>
  <c r="L47" i="31" s="1"/>
  <c r="O47" i="31"/>
  <c r="R47" i="31"/>
  <c r="U47" i="31"/>
  <c r="W47" i="31"/>
  <c r="X47" i="31"/>
  <c r="AA47" i="31"/>
  <c r="AD47" i="31"/>
  <c r="AG47" i="31"/>
  <c r="AJ47" i="31"/>
  <c r="AM47" i="31"/>
  <c r="AP47" i="31"/>
  <c r="AS47" i="31"/>
  <c r="AV47" i="31"/>
  <c r="AY47" i="31"/>
  <c r="BB47" i="31"/>
  <c r="BE47" i="31"/>
  <c r="BH47" i="31"/>
  <c r="BK47" i="31"/>
  <c r="BN47" i="31"/>
  <c r="BQ47" i="31"/>
  <c r="BT47" i="31"/>
  <c r="BW47" i="31"/>
  <c r="BZ47" i="31"/>
  <c r="I48" i="31"/>
  <c r="L48" i="31"/>
  <c r="O48" i="31"/>
  <c r="Q48" i="31"/>
  <c r="R48" i="31" s="1"/>
  <c r="U48" i="31"/>
  <c r="X48" i="31"/>
  <c r="AA48" i="31"/>
  <c r="AD48" i="31"/>
  <c r="AG48" i="31"/>
  <c r="AJ48" i="31"/>
  <c r="AM48" i="31"/>
  <c r="AP48" i="31"/>
  <c r="AS48" i="31"/>
  <c r="AV48" i="31"/>
  <c r="AY48" i="31"/>
  <c r="BB48" i="31"/>
  <c r="BE48" i="31"/>
  <c r="BH48" i="31"/>
  <c r="BK48" i="31"/>
  <c r="BN48" i="31"/>
  <c r="BQ48" i="31"/>
  <c r="BT48" i="31"/>
  <c r="BW48" i="31"/>
  <c r="BZ48" i="31"/>
  <c r="F49" i="31"/>
  <c r="I49" i="31"/>
  <c r="L49" i="31"/>
  <c r="O49" i="31"/>
  <c r="Q49" i="31"/>
  <c r="R49" i="31"/>
  <c r="U49" i="31"/>
  <c r="X49" i="31"/>
  <c r="AA49" i="31"/>
  <c r="AD49" i="31"/>
  <c r="AG49" i="31"/>
  <c r="AJ49" i="31"/>
  <c r="AM49" i="31"/>
  <c r="AP49" i="31"/>
  <c r="AS49" i="31"/>
  <c r="AV49" i="31"/>
  <c r="AY49" i="31"/>
  <c r="BB49" i="31"/>
  <c r="BE49" i="31"/>
  <c r="BH49" i="31"/>
  <c r="BK49" i="31"/>
  <c r="BN49" i="31"/>
  <c r="BQ49" i="31"/>
  <c r="BT49" i="31"/>
  <c r="BW49" i="31"/>
  <c r="BZ49" i="31"/>
  <c r="F50" i="31"/>
  <c r="I50" i="31"/>
  <c r="L50" i="31"/>
  <c r="CB50" i="31"/>
  <c r="O50" i="31"/>
  <c r="Q50" i="31"/>
  <c r="R50" i="31"/>
  <c r="U50" i="31"/>
  <c r="X50" i="31"/>
  <c r="AA50" i="31"/>
  <c r="AD50" i="31"/>
  <c r="AG50" i="31"/>
  <c r="AJ50" i="31"/>
  <c r="AM50" i="31"/>
  <c r="AP50" i="31"/>
  <c r="AS50" i="31"/>
  <c r="AV50" i="31"/>
  <c r="AY50" i="31"/>
  <c r="BB50" i="31"/>
  <c r="BE50" i="31"/>
  <c r="BH50" i="31"/>
  <c r="BK50" i="31"/>
  <c r="BN50" i="31"/>
  <c r="BQ50" i="31"/>
  <c r="BT50" i="31"/>
  <c r="BW50" i="31"/>
  <c r="BZ50" i="31"/>
  <c r="F51" i="31"/>
  <c r="CB51" i="31" s="1"/>
  <c r="I51" i="31"/>
  <c r="L51" i="31"/>
  <c r="O51" i="31"/>
  <c r="R51" i="31"/>
  <c r="U51" i="31"/>
  <c r="X51" i="31"/>
  <c r="AA51" i="31"/>
  <c r="AD51" i="31"/>
  <c r="AG51" i="31"/>
  <c r="AJ51" i="31"/>
  <c r="AM51" i="31"/>
  <c r="AP51" i="31"/>
  <c r="AS51" i="31"/>
  <c r="AV51" i="31"/>
  <c r="AY51" i="31"/>
  <c r="BB51" i="31"/>
  <c r="BE51" i="31"/>
  <c r="BH51" i="31"/>
  <c r="BK51" i="31"/>
  <c r="BN51" i="31"/>
  <c r="BQ51" i="31"/>
  <c r="BT51" i="31"/>
  <c r="BW51" i="31"/>
  <c r="BZ51" i="31"/>
  <c r="I52" i="31"/>
  <c r="L52" i="31"/>
  <c r="N52" i="31"/>
  <c r="O52" i="31" s="1"/>
  <c r="Q52" i="31"/>
  <c r="R52" i="31"/>
  <c r="U52" i="31"/>
  <c r="X52" i="31"/>
  <c r="AA52" i="31"/>
  <c r="AD52" i="31"/>
  <c r="AG52" i="31"/>
  <c r="AJ52" i="31"/>
  <c r="AM52" i="31"/>
  <c r="AP52" i="31"/>
  <c r="AS52" i="31"/>
  <c r="AV52" i="31"/>
  <c r="AY52" i="31"/>
  <c r="BB52" i="31"/>
  <c r="BE52" i="31"/>
  <c r="BH52" i="31"/>
  <c r="BK52" i="31"/>
  <c r="BN52" i="31"/>
  <c r="BQ52" i="31"/>
  <c r="BT52" i="31"/>
  <c r="BW52" i="31"/>
  <c r="BZ52" i="31"/>
  <c r="F53" i="31"/>
  <c r="I53" i="31"/>
  <c r="L53" i="31"/>
  <c r="N53" i="31"/>
  <c r="O53" i="31"/>
  <c r="Q53" i="31"/>
  <c r="R53" i="31" s="1"/>
  <c r="U53" i="31"/>
  <c r="X53" i="31"/>
  <c r="AA53" i="31"/>
  <c r="AD53" i="31"/>
  <c r="AG53" i="31"/>
  <c r="AJ53" i="31"/>
  <c r="AM53" i="31"/>
  <c r="AP53" i="31"/>
  <c r="AS53" i="31"/>
  <c r="AV53" i="31"/>
  <c r="AY53" i="31"/>
  <c r="BB53" i="31"/>
  <c r="BE53" i="31"/>
  <c r="BH53" i="31"/>
  <c r="BK53" i="31"/>
  <c r="BN53" i="31"/>
  <c r="BQ53" i="31"/>
  <c r="BT53" i="31"/>
  <c r="BW53" i="31"/>
  <c r="BZ53" i="31"/>
  <c r="F54" i="31"/>
  <c r="I54" i="31"/>
  <c r="L54" i="31"/>
  <c r="CB54" i="31" s="1"/>
  <c r="N54" i="31"/>
  <c r="O54" i="31"/>
  <c r="Q54" i="31"/>
  <c r="R54" i="31" s="1"/>
  <c r="U54" i="31"/>
  <c r="X54" i="31"/>
  <c r="AA54" i="31"/>
  <c r="AD54" i="31"/>
  <c r="AG54" i="31"/>
  <c r="AJ54" i="31"/>
  <c r="AM54" i="31"/>
  <c r="AP54" i="31"/>
  <c r="AS54" i="31"/>
  <c r="AV54" i="31"/>
  <c r="AY54" i="31"/>
  <c r="BB54" i="31"/>
  <c r="BE54" i="31"/>
  <c r="BH54" i="31"/>
  <c r="BK54" i="31"/>
  <c r="BN54" i="31"/>
  <c r="BQ54" i="31"/>
  <c r="BT54" i="31"/>
  <c r="BW54" i="31"/>
  <c r="BZ54" i="31"/>
  <c r="F55" i="31"/>
  <c r="I55" i="31"/>
  <c r="L55" i="31"/>
  <c r="CB55" i="31" s="1"/>
  <c r="O55" i="31"/>
  <c r="R55" i="31"/>
  <c r="U55" i="31"/>
  <c r="X55" i="31"/>
  <c r="AA55" i="31"/>
  <c r="AD55" i="31"/>
  <c r="AG55" i="31"/>
  <c r="AJ55" i="31"/>
  <c r="AM55" i="31"/>
  <c r="AP55" i="31"/>
  <c r="AS55" i="31"/>
  <c r="AV55" i="31"/>
  <c r="AY55" i="31"/>
  <c r="BB55" i="31"/>
  <c r="BE55" i="31"/>
  <c r="BH55" i="31"/>
  <c r="BK55" i="31"/>
  <c r="BN55" i="31"/>
  <c r="BQ55" i="31"/>
  <c r="BT55" i="31"/>
  <c r="BW55" i="31"/>
  <c r="BZ55" i="31"/>
  <c r="CE56" i="31"/>
  <c r="CF56" i="31" s="1"/>
  <c r="CG56" i="31" s="1"/>
  <c r="F57" i="31"/>
  <c r="I57" i="31"/>
  <c r="L57" i="31"/>
  <c r="CB57" i="31" s="1"/>
  <c r="O57" i="31"/>
  <c r="Q57" i="31"/>
  <c r="R57" i="31"/>
  <c r="U57" i="31"/>
  <c r="W57" i="31"/>
  <c r="X57" i="31"/>
  <c r="AA57" i="31"/>
  <c r="AD57" i="31"/>
  <c r="AG57" i="31"/>
  <c r="AJ57" i="31"/>
  <c r="AM57" i="31"/>
  <c r="AP57" i="31"/>
  <c r="AS57" i="31"/>
  <c r="AV57" i="31"/>
  <c r="AY57" i="31"/>
  <c r="BB57" i="31"/>
  <c r="BE57" i="31"/>
  <c r="BH57" i="31"/>
  <c r="BK57" i="31"/>
  <c r="BN57" i="31"/>
  <c r="BQ57" i="31"/>
  <c r="BT57" i="31"/>
  <c r="BW57" i="31"/>
  <c r="BZ57" i="31"/>
  <c r="F58" i="31"/>
  <c r="I58" i="31"/>
  <c r="L58" i="31"/>
  <c r="O58" i="31"/>
  <c r="Q58" i="31"/>
  <c r="R58" i="31"/>
  <c r="U58" i="31"/>
  <c r="W58" i="31"/>
  <c r="X58" i="31" s="1"/>
  <c r="CE58" i="31" s="1"/>
  <c r="CF58" i="31" s="1"/>
  <c r="CG58" i="31" s="1"/>
  <c r="AA58" i="31"/>
  <c r="AD58" i="31"/>
  <c r="AG58" i="31"/>
  <c r="AJ58" i="31"/>
  <c r="AM58" i="31"/>
  <c r="AP58" i="31"/>
  <c r="AS58" i="31"/>
  <c r="AV58" i="31"/>
  <c r="AY58" i="31"/>
  <c r="BB58" i="31"/>
  <c r="BE58" i="31"/>
  <c r="BH58" i="31"/>
  <c r="BK58" i="31"/>
  <c r="BN58" i="31"/>
  <c r="BQ58" i="31"/>
  <c r="BT58" i="31"/>
  <c r="BW58" i="31"/>
  <c r="BZ58" i="31"/>
  <c r="E59" i="31"/>
  <c r="F59" i="31" s="1"/>
  <c r="I59" i="31"/>
  <c r="K59" i="31"/>
  <c r="L59" i="31"/>
  <c r="N59" i="31"/>
  <c r="O59" i="31"/>
  <c r="Q59" i="31"/>
  <c r="R59" i="31" s="1"/>
  <c r="U59" i="31"/>
  <c r="W59" i="31"/>
  <c r="X59" i="31"/>
  <c r="AA59" i="31"/>
  <c r="AD59" i="31"/>
  <c r="AG59" i="31"/>
  <c r="AJ59" i="31"/>
  <c r="AM59" i="31"/>
  <c r="AP59" i="31"/>
  <c r="AS59" i="31"/>
  <c r="AV59" i="31"/>
  <c r="AY59" i="31"/>
  <c r="BB59" i="31"/>
  <c r="BE59" i="31"/>
  <c r="BH59" i="31"/>
  <c r="BK59" i="31"/>
  <c r="BN59" i="31"/>
  <c r="BQ59" i="31"/>
  <c r="BT59" i="31"/>
  <c r="BW59" i="31"/>
  <c r="BZ59" i="31"/>
  <c r="E60" i="31"/>
  <c r="F60" i="31"/>
  <c r="I60" i="31"/>
  <c r="K60" i="31"/>
  <c r="L60" i="31"/>
  <c r="N60" i="31"/>
  <c r="O60" i="31" s="1"/>
  <c r="CE60" i="31" s="1"/>
  <c r="CF60" i="31" s="1"/>
  <c r="R60" i="31"/>
  <c r="U60" i="31"/>
  <c r="X60" i="31"/>
  <c r="AA60" i="31"/>
  <c r="AD60" i="31"/>
  <c r="AG60" i="31"/>
  <c r="AJ60" i="31"/>
  <c r="AM60" i="31"/>
  <c r="AP60" i="31"/>
  <c r="AS60" i="31"/>
  <c r="AV60" i="31"/>
  <c r="AY60" i="31"/>
  <c r="BB60" i="31"/>
  <c r="BE60" i="31"/>
  <c r="BH60" i="31"/>
  <c r="BK60" i="31"/>
  <c r="BN60" i="31"/>
  <c r="BQ60" i="31"/>
  <c r="BT60" i="31"/>
  <c r="BW60" i="31"/>
  <c r="BZ60" i="31"/>
  <c r="E61" i="31"/>
  <c r="F61" i="31"/>
  <c r="I61" i="31"/>
  <c r="K61" i="31"/>
  <c r="L61" i="31"/>
  <c r="N61" i="31"/>
  <c r="O61" i="31" s="1"/>
  <c r="Q61" i="31"/>
  <c r="R61" i="31"/>
  <c r="U61" i="31"/>
  <c r="X61" i="31"/>
  <c r="AA61" i="31"/>
  <c r="AD61" i="31"/>
  <c r="AG61" i="31"/>
  <c r="AJ61" i="31"/>
  <c r="AM61" i="31"/>
  <c r="AP61" i="31"/>
  <c r="AS61" i="31"/>
  <c r="AV61" i="31"/>
  <c r="AY61" i="31"/>
  <c r="BB61" i="31"/>
  <c r="BE61" i="31"/>
  <c r="BH61" i="31"/>
  <c r="BK61" i="31"/>
  <c r="BN61" i="31"/>
  <c r="BQ61" i="31"/>
  <c r="BT61" i="31"/>
  <c r="BW61" i="31"/>
  <c r="BZ61" i="31"/>
  <c r="F62" i="31"/>
  <c r="CB62" i="31" s="1"/>
  <c r="I62" i="31"/>
  <c r="L62" i="31"/>
  <c r="N62" i="31"/>
  <c r="O62" i="31" s="1"/>
  <c r="Q62" i="31"/>
  <c r="R62" i="31"/>
  <c r="U62" i="31"/>
  <c r="X62" i="31"/>
  <c r="AA62" i="31"/>
  <c r="AD62" i="31"/>
  <c r="AG62" i="31"/>
  <c r="AJ62" i="31"/>
  <c r="AM62" i="31"/>
  <c r="AP62" i="31"/>
  <c r="AS62" i="31"/>
  <c r="AV62" i="31"/>
  <c r="AY62" i="31"/>
  <c r="BB62" i="31"/>
  <c r="BE62" i="31"/>
  <c r="BH62" i="31"/>
  <c r="BK62" i="31"/>
  <c r="BN62" i="31"/>
  <c r="BQ62" i="31"/>
  <c r="BT62" i="31"/>
  <c r="BW62" i="31"/>
  <c r="BZ62" i="31"/>
  <c r="F63" i="31"/>
  <c r="CB63" i="31" s="1"/>
  <c r="I63" i="31"/>
  <c r="L63" i="31"/>
  <c r="N63" i="31"/>
  <c r="O63" i="31"/>
  <c r="Q63" i="31"/>
  <c r="R63" i="31" s="1"/>
  <c r="U63" i="31"/>
  <c r="X63" i="31"/>
  <c r="AA63" i="31"/>
  <c r="AD63" i="31"/>
  <c r="AG63" i="31"/>
  <c r="AJ63" i="31"/>
  <c r="AM63" i="31"/>
  <c r="AP63" i="31"/>
  <c r="AS63" i="31"/>
  <c r="AV63" i="31"/>
  <c r="AY63" i="31"/>
  <c r="BB63" i="31"/>
  <c r="BE63" i="31"/>
  <c r="BH63" i="31"/>
  <c r="BK63" i="31"/>
  <c r="BN63" i="31"/>
  <c r="BQ63" i="31"/>
  <c r="BT63" i="31"/>
  <c r="BW63" i="31"/>
  <c r="BZ63" i="31"/>
  <c r="F64" i="31"/>
  <c r="I64" i="31"/>
  <c r="L64" i="31"/>
  <c r="N64" i="31"/>
  <c r="O64" i="31"/>
  <c r="Q64" i="31"/>
  <c r="R64" i="31"/>
  <c r="CE64" i="31" s="1"/>
  <c r="CF64" i="31" s="1"/>
  <c r="CG64" i="31" s="1"/>
  <c r="U64" i="31"/>
  <c r="X64" i="31"/>
  <c r="AA64" i="31"/>
  <c r="AD64" i="31"/>
  <c r="AG64" i="31"/>
  <c r="AJ64" i="31"/>
  <c r="AM64" i="31"/>
  <c r="AP64" i="31"/>
  <c r="AS64" i="31"/>
  <c r="AV64" i="31"/>
  <c r="AY64" i="31"/>
  <c r="BB64" i="31"/>
  <c r="BE64" i="31"/>
  <c r="BH64" i="31"/>
  <c r="BK64" i="31"/>
  <c r="BN64" i="31"/>
  <c r="BQ64" i="31"/>
  <c r="BT64" i="31"/>
  <c r="BW64" i="31"/>
  <c r="BZ64" i="31"/>
  <c r="CE65" i="31"/>
  <c r="CF65" i="31"/>
  <c r="CG65" i="31"/>
  <c r="F66" i="31"/>
  <c r="I66" i="31"/>
  <c r="L66" i="31"/>
  <c r="O66" i="31"/>
  <c r="R66" i="31"/>
  <c r="U66" i="31"/>
  <c r="X66" i="31"/>
  <c r="AA66" i="31"/>
  <c r="AD66" i="31"/>
  <c r="AG66" i="31"/>
  <c r="AJ66" i="31"/>
  <c r="AM66" i="31"/>
  <c r="AP66" i="31"/>
  <c r="AS66" i="31"/>
  <c r="AV66" i="31"/>
  <c r="AY66" i="31"/>
  <c r="BB66" i="31"/>
  <c r="BE66" i="31"/>
  <c r="BH66" i="31"/>
  <c r="BK66" i="31"/>
  <c r="BN66" i="31"/>
  <c r="BQ66" i="31"/>
  <c r="BT66" i="31"/>
  <c r="BW66" i="31"/>
  <c r="BZ66" i="31"/>
  <c r="E67" i="31"/>
  <c r="F67" i="31"/>
  <c r="I67" i="31"/>
  <c r="K67" i="31"/>
  <c r="L67" i="31" s="1"/>
  <c r="N67" i="31"/>
  <c r="O67" i="31"/>
  <c r="R67" i="31"/>
  <c r="U67" i="31"/>
  <c r="X67" i="31"/>
  <c r="AA67" i="31"/>
  <c r="AD67" i="31"/>
  <c r="AG67" i="31"/>
  <c r="AJ67" i="31"/>
  <c r="AM67" i="31"/>
  <c r="AP67" i="31"/>
  <c r="AS67" i="31"/>
  <c r="AV67" i="31"/>
  <c r="AY67" i="31"/>
  <c r="BB67" i="31"/>
  <c r="BE67" i="31"/>
  <c r="BH67" i="31"/>
  <c r="BK67" i="31"/>
  <c r="BN67" i="31"/>
  <c r="BQ67" i="31"/>
  <c r="BT67" i="31"/>
  <c r="BW67" i="31"/>
  <c r="BZ67" i="31"/>
  <c r="F68" i="31"/>
  <c r="I68" i="31"/>
  <c r="L68" i="31"/>
  <c r="CB68" i="31" s="1"/>
  <c r="O68" i="31"/>
  <c r="Q68" i="31"/>
  <c r="R68" i="31"/>
  <c r="U68" i="31"/>
  <c r="X68" i="31"/>
  <c r="AA68" i="31"/>
  <c r="AD68" i="31"/>
  <c r="AG68" i="31"/>
  <c r="AJ68" i="31"/>
  <c r="AM68" i="31"/>
  <c r="AP68" i="31"/>
  <c r="AS68" i="31"/>
  <c r="AV68" i="31"/>
  <c r="AY68" i="31"/>
  <c r="BB68" i="31"/>
  <c r="BE68" i="31"/>
  <c r="BH68" i="31"/>
  <c r="BK68" i="31"/>
  <c r="BN68" i="31"/>
  <c r="BQ68" i="31"/>
  <c r="BT68" i="31"/>
  <c r="BW68" i="31"/>
  <c r="BZ68" i="31"/>
  <c r="F69" i="31"/>
  <c r="I69" i="31"/>
  <c r="L69" i="31"/>
  <c r="O69" i="31"/>
  <c r="Q69" i="31"/>
  <c r="R69" i="31" s="1"/>
  <c r="U69" i="31"/>
  <c r="X69" i="31"/>
  <c r="AA69" i="31"/>
  <c r="AD69" i="31"/>
  <c r="AG69" i="31"/>
  <c r="AJ69" i="31"/>
  <c r="AM69" i="31"/>
  <c r="AP69" i="31"/>
  <c r="AS69" i="31"/>
  <c r="AV69" i="31"/>
  <c r="AY69" i="31"/>
  <c r="BB69" i="31"/>
  <c r="BE69" i="31"/>
  <c r="BH69" i="31"/>
  <c r="BK69" i="31"/>
  <c r="BN69" i="31"/>
  <c r="BQ69" i="31"/>
  <c r="BT69" i="31"/>
  <c r="BW69" i="31"/>
  <c r="BZ69" i="31"/>
  <c r="CE70" i="31"/>
  <c r="CF70" i="31"/>
  <c r="CG70" i="31"/>
  <c r="F71" i="31"/>
  <c r="I71" i="31"/>
  <c r="L71" i="31"/>
  <c r="CB71" i="31"/>
  <c r="O71" i="31"/>
  <c r="R71" i="31"/>
  <c r="U71" i="31"/>
  <c r="X71" i="31"/>
  <c r="AA71" i="31"/>
  <c r="AD71" i="31"/>
  <c r="AG71" i="31"/>
  <c r="AJ71" i="31"/>
  <c r="AM71" i="31"/>
  <c r="AP71" i="31"/>
  <c r="AS71" i="31"/>
  <c r="AV71" i="31"/>
  <c r="AY71" i="31"/>
  <c r="BB71" i="31"/>
  <c r="BE71" i="31"/>
  <c r="BH71" i="31"/>
  <c r="BK71" i="31"/>
  <c r="BN71" i="31"/>
  <c r="BQ71" i="31"/>
  <c r="BT71" i="31"/>
  <c r="BW71" i="31"/>
  <c r="BZ71" i="31"/>
  <c r="E72" i="31"/>
  <c r="F72" i="31"/>
  <c r="I72" i="31"/>
  <c r="K72" i="31"/>
  <c r="L72" i="31"/>
  <c r="N72" i="31"/>
  <c r="O72" i="31" s="1"/>
  <c r="R72" i="31"/>
  <c r="U72" i="31"/>
  <c r="X72" i="31"/>
  <c r="AA72" i="31"/>
  <c r="AD72" i="31"/>
  <c r="AG72" i="31"/>
  <c r="AJ72" i="31"/>
  <c r="AM72" i="31"/>
  <c r="AP72" i="31"/>
  <c r="AS72" i="31"/>
  <c r="AV72" i="31"/>
  <c r="AY72" i="31"/>
  <c r="BB72" i="31"/>
  <c r="BE72" i="31"/>
  <c r="BH72" i="31"/>
  <c r="BK72" i="31"/>
  <c r="BN72" i="31"/>
  <c r="BQ72" i="31"/>
  <c r="BT72" i="31"/>
  <c r="BW72" i="31"/>
  <c r="BZ72" i="31"/>
  <c r="F73" i="31"/>
  <c r="I73" i="31"/>
  <c r="L73" i="31"/>
  <c r="O73" i="31"/>
  <c r="Q73" i="31"/>
  <c r="R73" i="31"/>
  <c r="U73" i="31"/>
  <c r="X73" i="31"/>
  <c r="AA73" i="31"/>
  <c r="AD73" i="31"/>
  <c r="AG73" i="31"/>
  <c r="AJ73" i="31"/>
  <c r="AM73" i="31"/>
  <c r="AP73" i="31"/>
  <c r="AS73" i="31"/>
  <c r="AV73" i="31"/>
  <c r="AY73" i="31"/>
  <c r="BB73" i="31"/>
  <c r="BE73" i="31"/>
  <c r="BH73" i="31"/>
  <c r="BK73" i="31"/>
  <c r="BN73" i="31"/>
  <c r="BQ73" i="31"/>
  <c r="BT73" i="31"/>
  <c r="BW73" i="31"/>
  <c r="BZ73" i="31"/>
  <c r="F74" i="31"/>
  <c r="CB74" i="31" s="1"/>
  <c r="I74" i="31"/>
  <c r="L74" i="31"/>
  <c r="N74" i="31"/>
  <c r="O74" i="31"/>
  <c r="R74" i="31"/>
  <c r="U74" i="31"/>
  <c r="X74" i="31"/>
  <c r="AA74" i="31"/>
  <c r="AD74" i="31"/>
  <c r="AG74" i="31"/>
  <c r="AJ74" i="31"/>
  <c r="AM74" i="31"/>
  <c r="AP74" i="31"/>
  <c r="AS74" i="31"/>
  <c r="AV74" i="31"/>
  <c r="AY74" i="31"/>
  <c r="BB74" i="31"/>
  <c r="BE74" i="31"/>
  <c r="BH74" i="31"/>
  <c r="BK74" i="31"/>
  <c r="BN74" i="31"/>
  <c r="BQ74" i="31"/>
  <c r="BT74" i="31"/>
  <c r="BW74" i="31"/>
  <c r="BZ74" i="31"/>
  <c r="CE75" i="31"/>
  <c r="CF75" i="31"/>
  <c r="CG75" i="31"/>
  <c r="F76" i="31"/>
  <c r="I76" i="31"/>
  <c r="L76" i="31"/>
  <c r="CB76" i="31"/>
  <c r="N76" i="31"/>
  <c r="O76" i="31" s="1"/>
  <c r="R76" i="31"/>
  <c r="U76" i="31"/>
  <c r="X76" i="31"/>
  <c r="AA76" i="31"/>
  <c r="AD76" i="31"/>
  <c r="AG76" i="31"/>
  <c r="AJ76" i="31"/>
  <c r="AM76" i="31"/>
  <c r="AP76" i="31"/>
  <c r="AS76" i="31"/>
  <c r="AV76" i="31"/>
  <c r="AY76" i="31"/>
  <c r="BB76" i="31"/>
  <c r="BE76" i="31"/>
  <c r="BH76" i="31"/>
  <c r="BK76" i="31"/>
  <c r="BN76" i="31"/>
  <c r="BQ76" i="31"/>
  <c r="BT76" i="31"/>
  <c r="BW76" i="31"/>
  <c r="BZ76" i="31"/>
  <c r="F77" i="31"/>
  <c r="CB77" i="31" s="1"/>
  <c r="I77" i="31"/>
  <c r="L77" i="31"/>
  <c r="O77" i="31"/>
  <c r="Q77" i="31"/>
  <c r="R77" i="31" s="1"/>
  <c r="U77" i="31"/>
  <c r="W77" i="31"/>
  <c r="X77" i="31"/>
  <c r="AA77" i="31"/>
  <c r="AD77" i="31"/>
  <c r="AG77" i="31"/>
  <c r="AJ77" i="31"/>
  <c r="AM77" i="31"/>
  <c r="AP77" i="31"/>
  <c r="AS77" i="31"/>
  <c r="AV77" i="31"/>
  <c r="AY77" i="31"/>
  <c r="BB77" i="31"/>
  <c r="BE77" i="31"/>
  <c r="BH77" i="31"/>
  <c r="BK77" i="31"/>
  <c r="BN77" i="31"/>
  <c r="BQ77" i="31"/>
  <c r="BT77" i="31"/>
  <c r="BW77" i="31"/>
  <c r="BZ77" i="31"/>
  <c r="E78" i="31"/>
  <c r="F78" i="31"/>
  <c r="I78" i="31"/>
  <c r="K78" i="31"/>
  <c r="L78" i="31"/>
  <c r="CB78" i="31"/>
  <c r="N78" i="31"/>
  <c r="O78" i="31" s="1"/>
  <c r="CE78" i="31" s="1"/>
  <c r="CF78" i="31" s="1"/>
  <c r="CG78" i="31" s="1"/>
  <c r="Q78" i="31"/>
  <c r="R78" i="31"/>
  <c r="U78" i="31"/>
  <c r="W78" i="31"/>
  <c r="X78" i="31"/>
  <c r="AA78" i="31"/>
  <c r="AD78" i="31"/>
  <c r="AG78" i="31"/>
  <c r="AJ78" i="31"/>
  <c r="AM78" i="31"/>
  <c r="AP78" i="31"/>
  <c r="AS78" i="31"/>
  <c r="AV78" i="31"/>
  <c r="AY78" i="31"/>
  <c r="BB78" i="31"/>
  <c r="BE78" i="31"/>
  <c r="BH78" i="31"/>
  <c r="BK78" i="31"/>
  <c r="BN78" i="31"/>
  <c r="BQ78" i="31"/>
  <c r="BT78" i="31"/>
  <c r="BW78" i="31"/>
  <c r="BZ78" i="31"/>
  <c r="E79" i="31"/>
  <c r="F79" i="31"/>
  <c r="I79" i="31"/>
  <c r="K79" i="31"/>
  <c r="L79" i="31" s="1"/>
  <c r="N79" i="31"/>
  <c r="O79" i="31"/>
  <c r="R79" i="31"/>
  <c r="U79" i="31"/>
  <c r="X79" i="31"/>
  <c r="AA79" i="31"/>
  <c r="AD79" i="31"/>
  <c r="AG79" i="31"/>
  <c r="AJ79" i="31"/>
  <c r="AM79" i="31"/>
  <c r="AP79" i="31"/>
  <c r="AS79" i="31"/>
  <c r="AV79" i="31"/>
  <c r="AY79" i="31"/>
  <c r="BB79" i="31"/>
  <c r="BE79" i="31"/>
  <c r="BH79" i="31"/>
  <c r="BK79" i="31"/>
  <c r="BN79" i="31"/>
  <c r="BQ79" i="31"/>
  <c r="BT79" i="31"/>
  <c r="BW79" i="31"/>
  <c r="BZ79" i="31"/>
  <c r="CE80" i="31"/>
  <c r="CF80" i="31"/>
  <c r="CG80" i="31"/>
  <c r="F81" i="31"/>
  <c r="I81" i="31"/>
  <c r="L81" i="31"/>
  <c r="O81" i="31"/>
  <c r="R81" i="31"/>
  <c r="U81" i="31"/>
  <c r="X81" i="31"/>
  <c r="AA81" i="31"/>
  <c r="AD81" i="31"/>
  <c r="AG81" i="31"/>
  <c r="AJ81" i="31"/>
  <c r="AM81" i="31"/>
  <c r="AP81" i="31"/>
  <c r="AS81" i="31"/>
  <c r="AV81" i="31"/>
  <c r="AY81" i="31"/>
  <c r="BB81" i="31"/>
  <c r="BE81" i="31"/>
  <c r="BH81" i="31"/>
  <c r="BK81" i="31"/>
  <c r="BN81" i="31"/>
  <c r="BQ81" i="31"/>
  <c r="BT81" i="31"/>
  <c r="BW81" i="31"/>
  <c r="BZ81" i="31"/>
  <c r="E82" i="31"/>
  <c r="F82" i="31"/>
  <c r="I82" i="31"/>
  <c r="K82" i="31"/>
  <c r="L82" i="31"/>
  <c r="CB82" i="31"/>
  <c r="O82" i="31"/>
  <c r="R82" i="31"/>
  <c r="U82" i="31"/>
  <c r="W82" i="31"/>
  <c r="X82" i="31" s="1"/>
  <c r="CE82" i="31" s="1"/>
  <c r="CF82" i="31" s="1"/>
  <c r="CG82" i="31" s="1"/>
  <c r="AA82" i="31"/>
  <c r="AD82" i="31"/>
  <c r="AG82" i="31"/>
  <c r="AJ82" i="31"/>
  <c r="AM82" i="31"/>
  <c r="AP82" i="31"/>
  <c r="AS82" i="31"/>
  <c r="AV82" i="31"/>
  <c r="AY82" i="31"/>
  <c r="BB82" i="31"/>
  <c r="BE82" i="31"/>
  <c r="BH82" i="31"/>
  <c r="BK82" i="31"/>
  <c r="BN82" i="31"/>
  <c r="BQ82" i="31"/>
  <c r="BT82" i="31"/>
  <c r="BW82" i="31"/>
  <c r="BZ82" i="31"/>
  <c r="F83" i="31"/>
  <c r="I83" i="31"/>
  <c r="L83" i="31"/>
  <c r="O83" i="31"/>
  <c r="Q83" i="31"/>
  <c r="R83" i="31"/>
  <c r="U83" i="31"/>
  <c r="X83" i="31"/>
  <c r="AA83" i="31"/>
  <c r="AD83" i="31"/>
  <c r="AG83" i="31"/>
  <c r="AJ83" i="31"/>
  <c r="AM83" i="31"/>
  <c r="AP83" i="31"/>
  <c r="AS83" i="31"/>
  <c r="AV83" i="31"/>
  <c r="AY83" i="31"/>
  <c r="BB83" i="31"/>
  <c r="BE83" i="31"/>
  <c r="BH83" i="31"/>
  <c r="BK83" i="31"/>
  <c r="BN83" i="31"/>
  <c r="BQ83" i="31"/>
  <c r="BT83" i="31"/>
  <c r="BW83" i="31"/>
  <c r="BZ83" i="31"/>
  <c r="F84" i="31"/>
  <c r="I84" i="31"/>
  <c r="L84" i="31"/>
  <c r="O84" i="31"/>
  <c r="Q84" i="31"/>
  <c r="R84" i="31"/>
  <c r="U84" i="31"/>
  <c r="X84" i="31"/>
  <c r="AA84" i="31"/>
  <c r="AD84" i="31"/>
  <c r="AG84" i="31"/>
  <c r="AJ84" i="31"/>
  <c r="AM84" i="31"/>
  <c r="AP84" i="31"/>
  <c r="AS84" i="31"/>
  <c r="AV84" i="31"/>
  <c r="AY84" i="31"/>
  <c r="BB84" i="31"/>
  <c r="BE84" i="31"/>
  <c r="BH84" i="31"/>
  <c r="BK84" i="31"/>
  <c r="BN84" i="31"/>
  <c r="BQ84" i="31"/>
  <c r="BT84" i="31"/>
  <c r="BW84" i="31"/>
  <c r="BZ84" i="31"/>
  <c r="F85" i="31"/>
  <c r="I85" i="31"/>
  <c r="L85" i="31"/>
  <c r="O85" i="31"/>
  <c r="Q85" i="31"/>
  <c r="R85" i="31"/>
  <c r="U85" i="31"/>
  <c r="X85" i="31"/>
  <c r="AA85" i="31"/>
  <c r="AD85" i="31"/>
  <c r="AG85" i="31"/>
  <c r="AJ85" i="31"/>
  <c r="AM85" i="31"/>
  <c r="AP85" i="31"/>
  <c r="AS85" i="31"/>
  <c r="AV85" i="31"/>
  <c r="AY85" i="31"/>
  <c r="BB85" i="31"/>
  <c r="BE85" i="31"/>
  <c r="BH85" i="31"/>
  <c r="BK85" i="31"/>
  <c r="BN85" i="31"/>
  <c r="BQ85" i="31"/>
  <c r="BT85" i="31"/>
  <c r="BW85" i="31"/>
  <c r="BZ85" i="31"/>
  <c r="F86" i="31"/>
  <c r="I86" i="31"/>
  <c r="L86" i="31"/>
  <c r="CB86" i="31" s="1"/>
  <c r="N86" i="31"/>
  <c r="O86" i="31" s="1"/>
  <c r="Q86" i="31"/>
  <c r="R86" i="31"/>
  <c r="U86" i="31"/>
  <c r="X86" i="31"/>
  <c r="AA86" i="31"/>
  <c r="AD86" i="31"/>
  <c r="AG86" i="31"/>
  <c r="AJ86" i="31"/>
  <c r="AM86" i="31"/>
  <c r="AP86" i="31"/>
  <c r="AS86" i="31"/>
  <c r="AV86" i="31"/>
  <c r="AY86" i="31"/>
  <c r="BB86" i="31"/>
  <c r="BE86" i="31"/>
  <c r="BH86" i="31"/>
  <c r="BK86" i="31"/>
  <c r="BN86" i="31"/>
  <c r="BQ86" i="31"/>
  <c r="BT86" i="31"/>
  <c r="BW86" i="31"/>
  <c r="BZ86" i="31"/>
  <c r="F87" i="31"/>
  <c r="CB87" i="31" s="1"/>
  <c r="I87" i="31"/>
  <c r="L87" i="31"/>
  <c r="N87" i="31"/>
  <c r="O87" i="31" s="1"/>
  <c r="Q87" i="31"/>
  <c r="R87" i="31"/>
  <c r="U87" i="31"/>
  <c r="X87" i="31"/>
  <c r="AA87" i="31"/>
  <c r="AD87" i="31"/>
  <c r="AG87" i="31"/>
  <c r="AJ87" i="31"/>
  <c r="AM87" i="31"/>
  <c r="AP87" i="31"/>
  <c r="AS87" i="31"/>
  <c r="AV87" i="31"/>
  <c r="AY87" i="31"/>
  <c r="BB87" i="31"/>
  <c r="BE87" i="31"/>
  <c r="BH87" i="31"/>
  <c r="BK87" i="31"/>
  <c r="BN87" i="31"/>
  <c r="BQ87" i="31"/>
  <c r="BT87" i="31"/>
  <c r="BW87" i="31"/>
  <c r="BZ87" i="31"/>
  <c r="F88" i="31"/>
  <c r="I88" i="31"/>
  <c r="L88" i="31"/>
  <c r="N88" i="31"/>
  <c r="O88" i="31" s="1"/>
  <c r="CE88" i="31" s="1"/>
  <c r="CF88" i="31" s="1"/>
  <c r="CG88" i="31" s="1"/>
  <c r="Q88" i="31"/>
  <c r="R88" i="31"/>
  <c r="U88" i="31"/>
  <c r="X88" i="31"/>
  <c r="AA88" i="31"/>
  <c r="AD88" i="31"/>
  <c r="AG88" i="31"/>
  <c r="AJ88" i="31"/>
  <c r="AM88" i="31"/>
  <c r="AP88" i="31"/>
  <c r="AS88" i="31"/>
  <c r="AV88" i="31"/>
  <c r="AY88" i="31"/>
  <c r="BB88" i="31"/>
  <c r="BE88" i="31"/>
  <c r="BH88" i="31"/>
  <c r="BK88" i="31"/>
  <c r="BN88" i="31"/>
  <c r="BQ88" i="31"/>
  <c r="BT88" i="31"/>
  <c r="BW88" i="31"/>
  <c r="BZ88" i="31"/>
  <c r="CE89" i="31"/>
  <c r="CF89" i="31" s="1"/>
  <c r="CG89" i="31" s="1"/>
  <c r="E90" i="31"/>
  <c r="F90" i="31"/>
  <c r="I90" i="31"/>
  <c r="L90" i="31"/>
  <c r="O90" i="31"/>
  <c r="R90" i="31"/>
  <c r="U90" i="31"/>
  <c r="X90" i="31"/>
  <c r="AA90" i="31"/>
  <c r="AD90" i="31"/>
  <c r="AG90" i="31"/>
  <c r="AJ90" i="31"/>
  <c r="AM90" i="31"/>
  <c r="AP90" i="31"/>
  <c r="AS90" i="31"/>
  <c r="AV90" i="31"/>
  <c r="AY90" i="31"/>
  <c r="BB90" i="31"/>
  <c r="BE90" i="31"/>
  <c r="BH90" i="31"/>
  <c r="BK90" i="31"/>
  <c r="BN90" i="31"/>
  <c r="BQ90" i="31"/>
  <c r="BT90" i="31"/>
  <c r="BW90" i="31"/>
  <c r="BZ90" i="31"/>
  <c r="F91" i="31"/>
  <c r="I91" i="31"/>
  <c r="L91" i="31"/>
  <c r="N91" i="31"/>
  <c r="O91" i="31"/>
  <c r="R91" i="31"/>
  <c r="U91" i="31"/>
  <c r="X91" i="31"/>
  <c r="AA91" i="31"/>
  <c r="AD91" i="31"/>
  <c r="AG91" i="31"/>
  <c r="AJ91" i="31"/>
  <c r="AM91" i="31"/>
  <c r="AP91" i="31"/>
  <c r="AS91" i="31"/>
  <c r="AV91" i="31"/>
  <c r="AY91" i="31"/>
  <c r="BB91" i="31"/>
  <c r="BD91" i="31"/>
  <c r="BE91" i="31"/>
  <c r="BH91" i="31"/>
  <c r="BK91" i="31"/>
  <c r="BN91" i="31"/>
  <c r="BQ91" i="31"/>
  <c r="BT91" i="31"/>
  <c r="BW91" i="31"/>
  <c r="BZ91" i="31"/>
  <c r="F92" i="31"/>
  <c r="CB92" i="31" s="1"/>
  <c r="I92" i="31"/>
  <c r="L92" i="31"/>
  <c r="O92" i="31"/>
  <c r="R92" i="31"/>
  <c r="U92" i="31"/>
  <c r="X92" i="31"/>
  <c r="AA92" i="31"/>
  <c r="AD92" i="31"/>
  <c r="AG92" i="31"/>
  <c r="AJ92" i="31"/>
  <c r="AM92" i="31"/>
  <c r="AP92" i="31"/>
  <c r="AS92" i="31"/>
  <c r="AV92" i="31"/>
  <c r="AY92" i="31"/>
  <c r="BB92" i="31"/>
  <c r="BE92" i="31"/>
  <c r="BH92" i="31"/>
  <c r="BK92" i="31"/>
  <c r="BN92" i="31"/>
  <c r="BQ92" i="31"/>
  <c r="BT92" i="31"/>
  <c r="BW92" i="31"/>
  <c r="BZ92" i="31"/>
  <c r="CE93" i="31"/>
  <c r="CF93" i="31" s="1"/>
  <c r="CG93" i="31" s="1"/>
  <c r="E95" i="31"/>
  <c r="F95" i="31" s="1"/>
  <c r="I95" i="31"/>
  <c r="K95" i="31"/>
  <c r="L95" i="31"/>
  <c r="N95" i="31"/>
  <c r="O95" i="31" s="1"/>
  <c r="Q95" i="31"/>
  <c r="R95" i="31"/>
  <c r="U95" i="31"/>
  <c r="X95" i="31"/>
  <c r="AA95" i="31"/>
  <c r="AD95" i="31"/>
  <c r="AG95" i="31"/>
  <c r="AJ95" i="31"/>
  <c r="AM95" i="31"/>
  <c r="AP95" i="31"/>
  <c r="AS95" i="31"/>
  <c r="AV95" i="31"/>
  <c r="AY95" i="31"/>
  <c r="BB95" i="31"/>
  <c r="BE95" i="31"/>
  <c r="BH95" i="31"/>
  <c r="BK95" i="31"/>
  <c r="BN95" i="31"/>
  <c r="BQ95" i="31"/>
  <c r="BT95" i="31"/>
  <c r="BW95" i="31"/>
  <c r="BZ95" i="31"/>
  <c r="E96" i="31"/>
  <c r="F96" i="31" s="1"/>
  <c r="I96" i="31"/>
  <c r="K96" i="31"/>
  <c r="L96" i="31" s="1"/>
  <c r="N96" i="31"/>
  <c r="O96" i="31"/>
  <c r="Q96" i="31"/>
  <c r="R96" i="31"/>
  <c r="U96" i="31"/>
  <c r="X96" i="31"/>
  <c r="AA96" i="31"/>
  <c r="AD96" i="31"/>
  <c r="AG96" i="31"/>
  <c r="AJ96" i="31"/>
  <c r="AM96" i="31"/>
  <c r="AP96" i="31"/>
  <c r="AS96" i="31"/>
  <c r="AV96" i="31"/>
  <c r="AY96" i="31"/>
  <c r="BB96" i="31"/>
  <c r="BE96" i="31"/>
  <c r="BH96" i="31"/>
  <c r="BK96" i="31"/>
  <c r="BN96" i="31"/>
  <c r="BQ96" i="31"/>
  <c r="BT96" i="31"/>
  <c r="BW96" i="31"/>
  <c r="BZ96" i="31"/>
  <c r="E98" i="31"/>
  <c r="F98" i="31"/>
  <c r="I98" i="31"/>
  <c r="K98" i="31"/>
  <c r="L98" i="31" s="1"/>
  <c r="CB98" i="31" s="1"/>
  <c r="N98" i="31"/>
  <c r="O98" i="31"/>
  <c r="R98" i="31"/>
  <c r="U98" i="31"/>
  <c r="X98" i="31"/>
  <c r="AA98" i="31"/>
  <c r="AD98" i="31"/>
  <c r="AG98" i="31"/>
  <c r="AJ98" i="31"/>
  <c r="AM98" i="31"/>
  <c r="AP98" i="31"/>
  <c r="AS98" i="31"/>
  <c r="AV98" i="31"/>
  <c r="AY98" i="31"/>
  <c r="BB98" i="31"/>
  <c r="BE98" i="31"/>
  <c r="BH98" i="31"/>
  <c r="BK98" i="31"/>
  <c r="BN98" i="31"/>
  <c r="BQ98" i="31"/>
  <c r="BT98" i="31"/>
  <c r="BW98" i="31"/>
  <c r="BZ98" i="31"/>
  <c r="E99" i="31"/>
  <c r="F99" i="31"/>
  <c r="I99" i="31"/>
  <c r="L99" i="31"/>
  <c r="N99" i="31"/>
  <c r="O99" i="31"/>
  <c r="R99" i="31"/>
  <c r="U99" i="31"/>
  <c r="X99" i="31"/>
  <c r="AA99" i="31"/>
  <c r="AD99" i="31"/>
  <c r="AG99" i="31"/>
  <c r="AJ99" i="31"/>
  <c r="AM99" i="31"/>
  <c r="AP99" i="31"/>
  <c r="AS99" i="31"/>
  <c r="AV99" i="31"/>
  <c r="AY99" i="31"/>
  <c r="BB99" i="31"/>
  <c r="BE99" i="31"/>
  <c r="BH99" i="31"/>
  <c r="BK99" i="31"/>
  <c r="BN99" i="31"/>
  <c r="BQ99" i="31"/>
  <c r="BT99" i="31"/>
  <c r="BW99" i="31"/>
  <c r="BZ99" i="31"/>
  <c r="CE100" i="31"/>
  <c r="CF100" i="31" s="1"/>
  <c r="CG100" i="31" s="1"/>
  <c r="L101" i="31"/>
  <c r="O101" i="31"/>
  <c r="R101" i="31"/>
  <c r="U101" i="31"/>
  <c r="X101" i="31"/>
  <c r="AA101" i="31"/>
  <c r="AD101" i="31"/>
  <c r="AG101" i="31"/>
  <c r="AJ101" i="31"/>
  <c r="AM101" i="31"/>
  <c r="AP101" i="31"/>
  <c r="AS101" i="31"/>
  <c r="AV101" i="31"/>
  <c r="AY101" i="31"/>
  <c r="BB101" i="31"/>
  <c r="BE101" i="31"/>
  <c r="BH101" i="31"/>
  <c r="BK101" i="31"/>
  <c r="BN101" i="31"/>
  <c r="BQ101" i="31"/>
  <c r="BT101" i="31"/>
  <c r="BW101" i="31"/>
  <c r="BZ101" i="31"/>
  <c r="E102" i="31"/>
  <c r="F102" i="31"/>
  <c r="I102" i="31"/>
  <c r="L102" i="31"/>
  <c r="N102" i="31"/>
  <c r="O102" i="31"/>
  <c r="R102" i="31"/>
  <c r="U102" i="31"/>
  <c r="X102" i="31"/>
  <c r="AA102" i="31"/>
  <c r="AD102" i="31"/>
  <c r="AG102" i="31"/>
  <c r="AJ102" i="31"/>
  <c r="AM102" i="31"/>
  <c r="AP102" i="31"/>
  <c r="AS102" i="31"/>
  <c r="AV102" i="31"/>
  <c r="AY102" i="31"/>
  <c r="BB102" i="31"/>
  <c r="BE102" i="31"/>
  <c r="BH102" i="31"/>
  <c r="BK102" i="31"/>
  <c r="BN102" i="31"/>
  <c r="BQ102" i="31"/>
  <c r="BT102" i="31"/>
  <c r="BW102" i="31"/>
  <c r="BZ102" i="31"/>
  <c r="E103" i="31"/>
  <c r="F103" i="31"/>
  <c r="I103" i="31"/>
  <c r="L103" i="31"/>
  <c r="N103" i="31"/>
  <c r="O103" i="31"/>
  <c r="R103" i="31"/>
  <c r="U103" i="31"/>
  <c r="X103" i="31"/>
  <c r="AA103" i="31"/>
  <c r="AD103" i="31"/>
  <c r="AG103" i="31"/>
  <c r="AJ103" i="31"/>
  <c r="AM103" i="31"/>
  <c r="AP103" i="31"/>
  <c r="AS103" i="31"/>
  <c r="AV103" i="31"/>
  <c r="AY103" i="31"/>
  <c r="BB103" i="31"/>
  <c r="BE103" i="31"/>
  <c r="BH103" i="31"/>
  <c r="BK103" i="31"/>
  <c r="BN103" i="31"/>
  <c r="BQ103" i="31"/>
  <c r="BT103" i="31"/>
  <c r="BW103" i="31"/>
  <c r="BZ103" i="31"/>
  <c r="F104" i="31"/>
  <c r="I104" i="31"/>
  <c r="L104" i="31"/>
  <c r="N104" i="31"/>
  <c r="O104" i="31" s="1"/>
  <c r="R104" i="31"/>
  <c r="U104" i="31"/>
  <c r="X104" i="31"/>
  <c r="AA104" i="31"/>
  <c r="AD104" i="31"/>
  <c r="AG104" i="31"/>
  <c r="AJ104" i="31"/>
  <c r="AM104" i="31"/>
  <c r="AP104" i="31"/>
  <c r="AS104" i="31"/>
  <c r="AV104" i="31"/>
  <c r="AY104" i="31"/>
  <c r="BB104" i="31"/>
  <c r="BE104" i="31"/>
  <c r="BH104" i="31"/>
  <c r="BK104" i="31"/>
  <c r="BN104" i="31"/>
  <c r="BQ104" i="31"/>
  <c r="BT104" i="31"/>
  <c r="BW104" i="31"/>
  <c r="BZ104" i="31"/>
  <c r="E105" i="31"/>
  <c r="F105" i="31"/>
  <c r="I105" i="31"/>
  <c r="K105" i="31"/>
  <c r="L105" i="31"/>
  <c r="N105" i="31"/>
  <c r="O105" i="31" s="1"/>
  <c r="R105" i="31"/>
  <c r="U105" i="31"/>
  <c r="X105" i="31"/>
  <c r="AA105" i="31"/>
  <c r="AD105" i="31"/>
  <c r="AG105" i="31"/>
  <c r="AJ105" i="31"/>
  <c r="AM105" i="31"/>
  <c r="AP105" i="31"/>
  <c r="AS105" i="31"/>
  <c r="AV105" i="31"/>
  <c r="AY105" i="31"/>
  <c r="BB105" i="31"/>
  <c r="BE105" i="31"/>
  <c r="BH105" i="31"/>
  <c r="BK105" i="31"/>
  <c r="BN105" i="31"/>
  <c r="BQ105" i="31"/>
  <c r="BT105" i="31"/>
  <c r="BW105" i="31"/>
  <c r="BZ105" i="31"/>
  <c r="F106" i="31"/>
  <c r="I106" i="31"/>
  <c r="N106" i="31"/>
  <c r="O106" i="31" s="1"/>
  <c r="Q106" i="31"/>
  <c r="R106" i="31"/>
  <c r="U106" i="31"/>
  <c r="X106" i="31"/>
  <c r="AA106" i="31"/>
  <c r="AD106" i="31"/>
  <c r="AG106" i="31"/>
  <c r="AJ106" i="31"/>
  <c r="AM106" i="31"/>
  <c r="AP106" i="31"/>
  <c r="AS106" i="31"/>
  <c r="AV106" i="31"/>
  <c r="AY106" i="31"/>
  <c r="BB106" i="31"/>
  <c r="BE106" i="31"/>
  <c r="BH106" i="31"/>
  <c r="BK106" i="31"/>
  <c r="BN106" i="31"/>
  <c r="BQ106" i="31"/>
  <c r="BT106" i="31"/>
  <c r="BW106" i="31"/>
  <c r="BZ106" i="31"/>
  <c r="CE107" i="31"/>
  <c r="CF107" i="31" s="1"/>
  <c r="CG107" i="31" s="1"/>
  <c r="F108" i="31"/>
  <c r="CB108" i="31" s="1"/>
  <c r="I108" i="31"/>
  <c r="L108" i="31"/>
  <c r="O108" i="31"/>
  <c r="R108" i="31"/>
  <c r="U108" i="31"/>
  <c r="X108" i="31"/>
  <c r="AA108" i="31"/>
  <c r="AD108" i="31"/>
  <c r="AG108" i="31"/>
  <c r="AJ108" i="31"/>
  <c r="AM108" i="31"/>
  <c r="AP108" i="31"/>
  <c r="AS108" i="31"/>
  <c r="AV108" i="31"/>
  <c r="AY108" i="31"/>
  <c r="BB108" i="31"/>
  <c r="BE108" i="31"/>
  <c r="BH108" i="31"/>
  <c r="BK108" i="31"/>
  <c r="BN108" i="31"/>
  <c r="BQ108" i="31"/>
  <c r="BT108" i="31"/>
  <c r="BW108" i="31"/>
  <c r="BZ108" i="31"/>
  <c r="E109" i="31"/>
  <c r="F109" i="31" s="1"/>
  <c r="CB109" i="31" s="1"/>
  <c r="I109" i="31"/>
  <c r="K109" i="31"/>
  <c r="L109" i="31"/>
  <c r="N109" i="31"/>
  <c r="O109" i="31" s="1"/>
  <c r="CE109" i="31" s="1"/>
  <c r="CF109" i="31" s="1"/>
  <c r="CG109" i="31" s="1"/>
  <c r="R109" i="31"/>
  <c r="U109" i="31"/>
  <c r="X109" i="31"/>
  <c r="AA109" i="31"/>
  <c r="AD109" i="31"/>
  <c r="AG109" i="31"/>
  <c r="AJ109" i="31"/>
  <c r="AM109" i="31"/>
  <c r="AP109" i="31"/>
  <c r="AS109" i="31"/>
  <c r="AV109" i="31"/>
  <c r="AY109" i="31"/>
  <c r="BB109" i="31"/>
  <c r="BE109" i="31"/>
  <c r="BH109" i="31"/>
  <c r="BK109" i="31"/>
  <c r="BN109" i="31"/>
  <c r="BQ109" i="31"/>
  <c r="BT109" i="31"/>
  <c r="BW109" i="31"/>
  <c r="BZ109" i="31"/>
  <c r="E110" i="31"/>
  <c r="F110" i="31"/>
  <c r="I110" i="31"/>
  <c r="L110" i="31"/>
  <c r="N110" i="31"/>
  <c r="O110" i="31"/>
  <c r="R110" i="31"/>
  <c r="U110" i="31"/>
  <c r="X110" i="31"/>
  <c r="AA110" i="31"/>
  <c r="AD110" i="31"/>
  <c r="AG110" i="31"/>
  <c r="AJ110" i="31"/>
  <c r="AM110" i="31"/>
  <c r="AP110" i="31"/>
  <c r="AS110" i="31"/>
  <c r="AV110" i="31"/>
  <c r="AY110" i="31"/>
  <c r="BB110" i="31"/>
  <c r="BE110" i="31"/>
  <c r="BH110" i="31"/>
  <c r="BK110" i="31"/>
  <c r="BN110" i="31"/>
  <c r="BQ110" i="31"/>
  <c r="BT110" i="31"/>
  <c r="BW110" i="31"/>
  <c r="BZ110" i="31"/>
  <c r="E111" i="31"/>
  <c r="F111" i="31"/>
  <c r="I111" i="31"/>
  <c r="L111" i="31"/>
  <c r="N111" i="31"/>
  <c r="O111" i="31"/>
  <c r="R111" i="31"/>
  <c r="U111" i="31"/>
  <c r="X111" i="31"/>
  <c r="AA111" i="31"/>
  <c r="AD111" i="31"/>
  <c r="AG111" i="31"/>
  <c r="AJ111" i="31"/>
  <c r="AM111" i="31"/>
  <c r="AP111" i="31"/>
  <c r="AS111" i="31"/>
  <c r="AV111" i="31"/>
  <c r="AY111" i="31"/>
  <c r="BB111" i="31"/>
  <c r="BE111" i="31"/>
  <c r="BH111" i="31"/>
  <c r="BK111" i="31"/>
  <c r="BN111" i="31"/>
  <c r="BQ111" i="31"/>
  <c r="BT111" i="31"/>
  <c r="BW111" i="31"/>
  <c r="BZ111" i="31"/>
  <c r="CE112" i="31"/>
  <c r="CF112" i="31" s="1"/>
  <c r="CG112" i="31" s="1"/>
  <c r="F113" i="31"/>
  <c r="I113" i="31"/>
  <c r="L113" i="31"/>
  <c r="O113" i="31"/>
  <c r="R113" i="31"/>
  <c r="U113" i="31"/>
  <c r="X113" i="31"/>
  <c r="AA113" i="31"/>
  <c r="AD113" i="31"/>
  <c r="AG113" i="31"/>
  <c r="AJ113" i="31"/>
  <c r="AM113" i="31"/>
  <c r="AP113" i="31"/>
  <c r="AS113" i="31"/>
  <c r="AV113" i="31"/>
  <c r="AY113" i="31"/>
  <c r="BB113" i="31"/>
  <c r="BE113" i="31"/>
  <c r="BH113" i="31"/>
  <c r="BK113" i="31"/>
  <c r="BN113" i="31"/>
  <c r="BQ113" i="31"/>
  <c r="BT113" i="31"/>
  <c r="BW113" i="31"/>
  <c r="BZ113" i="31"/>
  <c r="F114" i="31"/>
  <c r="I114" i="31"/>
  <c r="L114" i="31"/>
  <c r="O114" i="31"/>
  <c r="R114" i="31"/>
  <c r="U114" i="31"/>
  <c r="X114" i="31"/>
  <c r="AA114" i="31"/>
  <c r="AD114" i="31"/>
  <c r="AG114" i="31"/>
  <c r="AJ114" i="31"/>
  <c r="AM114" i="31"/>
  <c r="AP114" i="31"/>
  <c r="AS114" i="31"/>
  <c r="AV114" i="31"/>
  <c r="AY114" i="31"/>
  <c r="BB114" i="31"/>
  <c r="BE114" i="31"/>
  <c r="BH114" i="31"/>
  <c r="BK114" i="31"/>
  <c r="BN114" i="31"/>
  <c r="BQ114" i="31"/>
  <c r="BT114" i="31"/>
  <c r="BW114" i="31"/>
  <c r="BZ114" i="31"/>
  <c r="F115" i="31"/>
  <c r="I115" i="31"/>
  <c r="L115" i="31"/>
  <c r="O115" i="31"/>
  <c r="R115" i="31"/>
  <c r="U115" i="31"/>
  <c r="X115" i="31"/>
  <c r="AA115" i="31"/>
  <c r="AD115" i="31"/>
  <c r="AG115" i="31"/>
  <c r="AJ115" i="31"/>
  <c r="AM115" i="31"/>
  <c r="AP115" i="31"/>
  <c r="AS115" i="31"/>
  <c r="AV115" i="31"/>
  <c r="AY115" i="31"/>
  <c r="BB115" i="31"/>
  <c r="BE115" i="31"/>
  <c r="BH115" i="31"/>
  <c r="BK115" i="31"/>
  <c r="BN115" i="31"/>
  <c r="BQ115" i="31"/>
  <c r="BT115" i="31"/>
  <c r="BW115" i="31"/>
  <c r="BZ115" i="31"/>
  <c r="F116" i="31"/>
  <c r="CB116" i="31" s="1"/>
  <c r="I116" i="31"/>
  <c r="L116" i="31"/>
  <c r="O116" i="31"/>
  <c r="R116" i="31"/>
  <c r="U116" i="31"/>
  <c r="X116" i="31"/>
  <c r="AA116" i="31"/>
  <c r="AD116" i="31"/>
  <c r="AG116" i="31"/>
  <c r="AJ116" i="31"/>
  <c r="AM116" i="31"/>
  <c r="AP116" i="31"/>
  <c r="AS116" i="31"/>
  <c r="AV116" i="31"/>
  <c r="AY116" i="31"/>
  <c r="BB116" i="31"/>
  <c r="BE116" i="31"/>
  <c r="BH116" i="31"/>
  <c r="BK116" i="31"/>
  <c r="BN116" i="31"/>
  <c r="BQ116" i="31"/>
  <c r="BT116" i="31"/>
  <c r="BW116" i="31"/>
  <c r="BZ116" i="31"/>
  <c r="CE116" i="31"/>
  <c r="CF116" i="31" s="1"/>
  <c r="CG116" i="31" s="1"/>
  <c r="F117" i="31"/>
  <c r="CE117" i="31" s="1"/>
  <c r="CF117" i="31" s="1"/>
  <c r="CG117" i="31" s="1"/>
  <c r="I117" i="31"/>
  <c r="L117" i="31"/>
  <c r="O117" i="31"/>
  <c r="R117" i="31"/>
  <c r="U117" i="31"/>
  <c r="X117" i="31"/>
  <c r="AA117" i="31"/>
  <c r="AD117" i="31"/>
  <c r="AG117" i="31"/>
  <c r="AJ117" i="31"/>
  <c r="AM117" i="31"/>
  <c r="AP117" i="31"/>
  <c r="AS117" i="31"/>
  <c r="AV117" i="31"/>
  <c r="AY117" i="31"/>
  <c r="BB117" i="31"/>
  <c r="BE117" i="31"/>
  <c r="BH117" i="31"/>
  <c r="BK117" i="31"/>
  <c r="BN117" i="31"/>
  <c r="BQ117" i="31"/>
  <c r="BT117" i="31"/>
  <c r="BW117" i="31"/>
  <c r="BZ117" i="31"/>
  <c r="F118" i="31"/>
  <c r="I118" i="31"/>
  <c r="L118" i="31"/>
  <c r="O118" i="31"/>
  <c r="R118" i="31"/>
  <c r="U118" i="31"/>
  <c r="X118" i="31"/>
  <c r="AA118" i="31"/>
  <c r="AD118" i="31"/>
  <c r="AG118" i="31"/>
  <c r="AJ118" i="31"/>
  <c r="AM118" i="31"/>
  <c r="AP118" i="31"/>
  <c r="AS118" i="31"/>
  <c r="AV118" i="31"/>
  <c r="AY118" i="31"/>
  <c r="BB118" i="31"/>
  <c r="BE118" i="31"/>
  <c r="BH118" i="31"/>
  <c r="BK118" i="31"/>
  <c r="BN118" i="31"/>
  <c r="BQ118" i="31"/>
  <c r="BT118" i="31"/>
  <c r="BW118" i="31"/>
  <c r="BZ118" i="31"/>
  <c r="F119" i="31"/>
  <c r="CE119" i="31" s="1"/>
  <c r="CF119" i="31" s="1"/>
  <c r="CG119" i="31" s="1"/>
  <c r="I119" i="31"/>
  <c r="L119" i="31"/>
  <c r="O119" i="31"/>
  <c r="R119" i="31"/>
  <c r="U119" i="31"/>
  <c r="X119" i="31"/>
  <c r="AA119" i="31"/>
  <c r="AD119" i="31"/>
  <c r="AG119" i="31"/>
  <c r="AJ119" i="31"/>
  <c r="AM119" i="31"/>
  <c r="AP119" i="31"/>
  <c r="AS119" i="31"/>
  <c r="AV119" i="31"/>
  <c r="AY119" i="31"/>
  <c r="BB119" i="31"/>
  <c r="BE119" i="31"/>
  <c r="BH119" i="31"/>
  <c r="BK119" i="31"/>
  <c r="BN119" i="31"/>
  <c r="BQ119" i="31"/>
  <c r="BT119" i="31"/>
  <c r="BW119" i="31"/>
  <c r="BZ119" i="31"/>
  <c r="F120" i="31"/>
  <c r="CB120" i="31" s="1"/>
  <c r="I120" i="31"/>
  <c r="L120" i="31"/>
  <c r="O120" i="31"/>
  <c r="R120" i="31"/>
  <c r="U120" i="31"/>
  <c r="X120" i="31"/>
  <c r="AA120" i="31"/>
  <c r="AD120" i="31"/>
  <c r="AG120" i="31"/>
  <c r="AJ120" i="31"/>
  <c r="AM120" i="31"/>
  <c r="AP120" i="31"/>
  <c r="AS120" i="31"/>
  <c r="AV120" i="31"/>
  <c r="AY120" i="31"/>
  <c r="BB120" i="31"/>
  <c r="BE120" i="31"/>
  <c r="BH120" i="31"/>
  <c r="BK120" i="31"/>
  <c r="BN120" i="31"/>
  <c r="BQ120" i="31"/>
  <c r="BT120" i="31"/>
  <c r="BW120" i="31"/>
  <c r="BZ120" i="31"/>
  <c r="CE120" i="31"/>
  <c r="CF120" i="31" s="1"/>
  <c r="CG120" i="31" s="1"/>
  <c r="F121" i="31"/>
  <c r="I121" i="31"/>
  <c r="L121" i="31"/>
  <c r="O121" i="31"/>
  <c r="R121" i="31"/>
  <c r="U121" i="31"/>
  <c r="X121" i="31"/>
  <c r="AA121" i="31"/>
  <c r="AD121" i="31"/>
  <c r="AG121" i="31"/>
  <c r="AJ121" i="31"/>
  <c r="AM121" i="31"/>
  <c r="AP121" i="31"/>
  <c r="AS121" i="31"/>
  <c r="AV121" i="31"/>
  <c r="AY121" i="31"/>
  <c r="BB121" i="31"/>
  <c r="BE121" i="31"/>
  <c r="BH121" i="31"/>
  <c r="BK121" i="31"/>
  <c r="BN121" i="31"/>
  <c r="BQ121" i="31"/>
  <c r="BT121" i="31"/>
  <c r="BW121" i="31"/>
  <c r="BZ121" i="31"/>
  <c r="CE122" i="31"/>
  <c r="CF122" i="31"/>
  <c r="CG122" i="31" s="1"/>
  <c r="F123" i="31"/>
  <c r="I123" i="31"/>
  <c r="L123" i="31"/>
  <c r="O123" i="31"/>
  <c r="R123" i="31"/>
  <c r="U123" i="31"/>
  <c r="X123" i="31"/>
  <c r="AA123" i="31"/>
  <c r="AD123" i="31"/>
  <c r="AG123" i="31"/>
  <c r="AJ123" i="31"/>
  <c r="AM123" i="31"/>
  <c r="AP123" i="31"/>
  <c r="AS123" i="31"/>
  <c r="AV123" i="31"/>
  <c r="AY123" i="31"/>
  <c r="BB123" i="31"/>
  <c r="BE123" i="31"/>
  <c r="BH123" i="31"/>
  <c r="BK123" i="31"/>
  <c r="BN123" i="31"/>
  <c r="BQ123" i="31"/>
  <c r="BT123" i="31"/>
  <c r="BW123" i="31"/>
  <c r="BZ123" i="31"/>
  <c r="F124" i="31"/>
  <c r="I124" i="31"/>
  <c r="L124" i="31"/>
  <c r="CB124" i="31" s="1"/>
  <c r="O124" i="31"/>
  <c r="R124" i="31"/>
  <c r="U124" i="31"/>
  <c r="X124" i="31"/>
  <c r="AA124" i="31"/>
  <c r="AD124" i="31"/>
  <c r="AG124" i="31"/>
  <c r="AJ124" i="31"/>
  <c r="AM124" i="31"/>
  <c r="AP124" i="31"/>
  <c r="AS124" i="31"/>
  <c r="AV124" i="31"/>
  <c r="AY124" i="31"/>
  <c r="BB124" i="31"/>
  <c r="BE124" i="31"/>
  <c r="BH124" i="31"/>
  <c r="BK124" i="31"/>
  <c r="BN124" i="31"/>
  <c r="BQ124" i="31"/>
  <c r="BT124" i="31"/>
  <c r="BW124" i="31"/>
  <c r="BZ124" i="31"/>
  <c r="CE124" i="31"/>
  <c r="CF124" i="31" s="1"/>
  <c r="CG124" i="31" s="1"/>
  <c r="F125" i="31"/>
  <c r="I125" i="31"/>
  <c r="L125" i="31"/>
  <c r="O125" i="31"/>
  <c r="R125" i="31"/>
  <c r="U125" i="31"/>
  <c r="X125" i="31"/>
  <c r="AA125" i="31"/>
  <c r="AD125" i="31"/>
  <c r="AG125" i="31"/>
  <c r="AJ125" i="31"/>
  <c r="AM125" i="31"/>
  <c r="AP125" i="31"/>
  <c r="AS125" i="31"/>
  <c r="AV125" i="31"/>
  <c r="AY125" i="31"/>
  <c r="BB125" i="31"/>
  <c r="BE125" i="31"/>
  <c r="BH125" i="31"/>
  <c r="BN125" i="31"/>
  <c r="BQ125" i="31"/>
  <c r="BT125" i="31"/>
  <c r="BW125" i="31"/>
  <c r="BZ125" i="31"/>
  <c r="F126" i="31"/>
  <c r="I126" i="31"/>
  <c r="L126" i="31"/>
  <c r="CB126" i="31" s="1"/>
  <c r="N126" i="31"/>
  <c r="O126" i="31" s="1"/>
  <c r="CE126" i="31" s="1"/>
  <c r="CF126" i="31" s="1"/>
  <c r="CG126" i="31" s="1"/>
  <c r="Q126" i="31"/>
  <c r="R126" i="31"/>
  <c r="U126" i="31"/>
  <c r="X126" i="31"/>
  <c r="AA126" i="31"/>
  <c r="AD126" i="31"/>
  <c r="AG126" i="31"/>
  <c r="AJ126" i="31"/>
  <c r="AM126" i="31"/>
  <c r="AP126" i="31"/>
  <c r="AS126" i="31"/>
  <c r="AV126" i="31"/>
  <c r="AY126" i="31"/>
  <c r="BB126" i="31"/>
  <c r="BE126" i="31"/>
  <c r="BH126" i="31"/>
  <c r="BK126" i="31"/>
  <c r="BN126" i="31"/>
  <c r="BQ126" i="31"/>
  <c r="BT126" i="31"/>
  <c r="BW126" i="31"/>
  <c r="BZ126" i="31"/>
  <c r="F127" i="31"/>
  <c r="CE127" i="31" s="1"/>
  <c r="CF127" i="31" s="1"/>
  <c r="CG127" i="31" s="1"/>
  <c r="I127" i="31"/>
  <c r="L127" i="31"/>
  <c r="O127" i="31"/>
  <c r="R127" i="31"/>
  <c r="U127" i="31"/>
  <c r="X127" i="31"/>
  <c r="AA127" i="31"/>
  <c r="AD127" i="31"/>
  <c r="AG127" i="31"/>
  <c r="AJ127" i="31"/>
  <c r="AM127" i="31"/>
  <c r="AP127" i="31"/>
  <c r="AS127" i="31"/>
  <c r="AV127" i="31"/>
  <c r="AY127" i="31"/>
  <c r="BB127" i="31"/>
  <c r="BE127" i="31"/>
  <c r="BH127" i="31"/>
  <c r="BK127" i="31"/>
  <c r="BN127" i="31"/>
  <c r="BQ127" i="31"/>
  <c r="BT127" i="31"/>
  <c r="BW127" i="31"/>
  <c r="BZ127" i="31"/>
  <c r="F128" i="31"/>
  <c r="I128" i="31"/>
  <c r="L128" i="31"/>
  <c r="O128" i="31"/>
  <c r="R128" i="31"/>
  <c r="U128" i="31"/>
  <c r="X128" i="31"/>
  <c r="AA128" i="31"/>
  <c r="AD128" i="31"/>
  <c r="AG128" i="31"/>
  <c r="AJ128" i="31"/>
  <c r="AM128" i="31"/>
  <c r="AP128" i="31"/>
  <c r="AS128" i="31"/>
  <c r="AV128" i="31"/>
  <c r="AY128" i="31"/>
  <c r="BB128" i="31"/>
  <c r="BE128" i="31"/>
  <c r="BH128" i="31"/>
  <c r="BK128" i="31"/>
  <c r="BN128" i="31"/>
  <c r="BQ128" i="31"/>
  <c r="BT128" i="31"/>
  <c r="BW128" i="31"/>
  <c r="BZ128" i="31"/>
  <c r="F129" i="31"/>
  <c r="CE129" i="31" s="1"/>
  <c r="CF129" i="31" s="1"/>
  <c r="CG129" i="31" s="1"/>
  <c r="I129" i="31"/>
  <c r="L129" i="31"/>
  <c r="N129" i="31"/>
  <c r="O129" i="31"/>
  <c r="Q129" i="31"/>
  <c r="R129" i="31" s="1"/>
  <c r="U129" i="31"/>
  <c r="X129" i="31"/>
  <c r="AA129" i="31"/>
  <c r="AD129" i="31"/>
  <c r="AG129" i="31"/>
  <c r="AJ129" i="31"/>
  <c r="AM129" i="31"/>
  <c r="AP129" i="31"/>
  <c r="AS129" i="31"/>
  <c r="AV129" i="31"/>
  <c r="AY129" i="31"/>
  <c r="BB129" i="31"/>
  <c r="BE129" i="31"/>
  <c r="BH129" i="31"/>
  <c r="BK129" i="31"/>
  <c r="BN129" i="31"/>
  <c r="BQ129" i="31"/>
  <c r="BT129" i="31"/>
  <c r="BW129" i="31"/>
  <c r="BZ129" i="31"/>
  <c r="F130" i="31"/>
  <c r="I130" i="31"/>
  <c r="L130" i="31"/>
  <c r="CE130" i="31" s="1"/>
  <c r="CF130" i="31" s="1"/>
  <c r="CG130" i="31" s="1"/>
  <c r="O130" i="31"/>
  <c r="R130" i="31"/>
  <c r="U130" i="31"/>
  <c r="X130" i="31"/>
  <c r="AA130" i="31"/>
  <c r="AD130" i="31"/>
  <c r="AG130" i="31"/>
  <c r="AJ130" i="31"/>
  <c r="AM130" i="31"/>
  <c r="AP130" i="31"/>
  <c r="AS130" i="31"/>
  <c r="AV130" i="31"/>
  <c r="AY130" i="31"/>
  <c r="BB130" i="31"/>
  <c r="BE130" i="31"/>
  <c r="BH130" i="31"/>
  <c r="BK130" i="31"/>
  <c r="BN130" i="31"/>
  <c r="BQ130" i="31"/>
  <c r="BT130" i="31"/>
  <c r="BW130" i="31"/>
  <c r="BZ130" i="31"/>
  <c r="F131" i="31"/>
  <c r="I131" i="31"/>
  <c r="L131" i="31"/>
  <c r="O131" i="31"/>
  <c r="R131" i="31"/>
  <c r="U131" i="31"/>
  <c r="X131" i="31"/>
  <c r="AA131" i="31"/>
  <c r="AD131" i="31"/>
  <c r="AG131" i="31"/>
  <c r="AJ131" i="31"/>
  <c r="AM131" i="31"/>
  <c r="AP131" i="31"/>
  <c r="AS131" i="31"/>
  <c r="AV131" i="31"/>
  <c r="AY131" i="31"/>
  <c r="BB131" i="31"/>
  <c r="BE131" i="31"/>
  <c r="BH131" i="31"/>
  <c r="BK131" i="31"/>
  <c r="BN131" i="31"/>
  <c r="BQ131" i="31"/>
  <c r="BT131" i="31"/>
  <c r="BW131" i="31"/>
  <c r="BZ131" i="31"/>
  <c r="CE132" i="31"/>
  <c r="CF132" i="31"/>
  <c r="CG132" i="31"/>
  <c r="CE133" i="31"/>
  <c r="CF133" i="31" s="1"/>
  <c r="CG133" i="31" s="1"/>
  <c r="F134" i="31"/>
  <c r="I134" i="31"/>
  <c r="L134" i="31"/>
  <c r="O134" i="31"/>
  <c r="R134" i="31"/>
  <c r="U134" i="31"/>
  <c r="X134" i="31"/>
  <c r="AA134" i="31"/>
  <c r="AD134" i="31"/>
  <c r="AG134" i="31"/>
  <c r="AJ134" i="31"/>
  <c r="AM134" i="31"/>
  <c r="AP134" i="31"/>
  <c r="AS134" i="31"/>
  <c r="AV134" i="31"/>
  <c r="AY134" i="31"/>
  <c r="BB134" i="31"/>
  <c r="BE134" i="31"/>
  <c r="BH134" i="31"/>
  <c r="BK134" i="31"/>
  <c r="BN134" i="31"/>
  <c r="BQ134" i="31"/>
  <c r="BT134" i="31"/>
  <c r="BW134" i="31"/>
  <c r="BZ134" i="31"/>
  <c r="CE134" i="31"/>
  <c r="CF134" i="31" s="1"/>
  <c r="CG134" i="31" s="1"/>
  <c r="F135" i="31"/>
  <c r="CE135" i="31" s="1"/>
  <c r="CF135" i="31" s="1"/>
  <c r="CG135" i="31" s="1"/>
  <c r="I135" i="31"/>
  <c r="L135" i="31"/>
  <c r="O135" i="31"/>
  <c r="R135" i="31"/>
  <c r="U135" i="31"/>
  <c r="X135" i="31"/>
  <c r="AA135" i="31"/>
  <c r="AD135" i="31"/>
  <c r="AG135" i="31"/>
  <c r="AJ135" i="31"/>
  <c r="AM135" i="31"/>
  <c r="AP135" i="31"/>
  <c r="AS135" i="31"/>
  <c r="AV135" i="31"/>
  <c r="AY135" i="31"/>
  <c r="BB135" i="31"/>
  <c r="BE135" i="31"/>
  <c r="BH135" i="31"/>
  <c r="BK135" i="31"/>
  <c r="BN135" i="31"/>
  <c r="BQ135" i="31"/>
  <c r="BT135" i="31"/>
  <c r="BW135" i="31"/>
  <c r="BZ135" i="31"/>
  <c r="F136" i="31"/>
  <c r="I136" i="31"/>
  <c r="L136" i="31"/>
  <c r="O136" i="31"/>
  <c r="R136" i="31"/>
  <c r="U136" i="31"/>
  <c r="X136" i="31"/>
  <c r="AA136" i="31"/>
  <c r="AD136" i="31"/>
  <c r="AG136" i="31"/>
  <c r="AJ136" i="31"/>
  <c r="AM136" i="31"/>
  <c r="AP136" i="31"/>
  <c r="AS136" i="31"/>
  <c r="AV136" i="31"/>
  <c r="AY136" i="31"/>
  <c r="BB136" i="31"/>
  <c r="BE136" i="31"/>
  <c r="BH136" i="31"/>
  <c r="BK136" i="31"/>
  <c r="BN136" i="31"/>
  <c r="BQ136" i="31"/>
  <c r="BT136" i="31"/>
  <c r="BW136" i="31"/>
  <c r="BZ136" i="31"/>
  <c r="CE136" i="31"/>
  <c r="CF136" i="31" s="1"/>
  <c r="CG136" i="31" s="1"/>
  <c r="F137" i="31"/>
  <c r="I137" i="31"/>
  <c r="L137" i="31"/>
  <c r="O137" i="31"/>
  <c r="R137" i="31"/>
  <c r="U137" i="31"/>
  <c r="X137" i="31"/>
  <c r="AA137" i="31"/>
  <c r="AD137" i="31"/>
  <c r="AG137" i="31"/>
  <c r="AJ137" i="31"/>
  <c r="AM137" i="31"/>
  <c r="AP137" i="31"/>
  <c r="AS137" i="31"/>
  <c r="AV137" i="31"/>
  <c r="AY137" i="31"/>
  <c r="BB137" i="31"/>
  <c r="BE137" i="31"/>
  <c r="BH137" i="31"/>
  <c r="BK137" i="31"/>
  <c r="BN137" i="31"/>
  <c r="BQ137" i="31"/>
  <c r="BT137" i="31"/>
  <c r="BW137" i="31"/>
  <c r="BZ137" i="31"/>
  <c r="F138" i="31"/>
  <c r="CE138" i="31" s="1"/>
  <c r="CF138" i="31" s="1"/>
  <c r="CG138" i="31" s="1"/>
  <c r="I138" i="31"/>
  <c r="L138" i="31"/>
  <c r="O138" i="31"/>
  <c r="R138" i="31"/>
  <c r="U138" i="31"/>
  <c r="X138" i="31"/>
  <c r="AA138" i="31"/>
  <c r="AD138" i="31"/>
  <c r="AG138" i="31"/>
  <c r="AJ138" i="31"/>
  <c r="AM138" i="31"/>
  <c r="AP138" i="31"/>
  <c r="AS138" i="31"/>
  <c r="AV138" i="31"/>
  <c r="AY138" i="31"/>
  <c r="BB138" i="31"/>
  <c r="BE138" i="31"/>
  <c r="BH138" i="31"/>
  <c r="BK138" i="31"/>
  <c r="BN138" i="31"/>
  <c r="BQ138" i="31"/>
  <c r="BT138" i="31"/>
  <c r="BW138" i="31"/>
  <c r="BZ138" i="31"/>
  <c r="F139" i="31"/>
  <c r="I139" i="31"/>
  <c r="L139" i="31"/>
  <c r="O139" i="31"/>
  <c r="R139" i="31"/>
  <c r="U139" i="31"/>
  <c r="X139" i="31"/>
  <c r="AA139" i="31"/>
  <c r="AD139" i="31"/>
  <c r="AG139" i="31"/>
  <c r="AJ139" i="31"/>
  <c r="AM139" i="31"/>
  <c r="AP139" i="31"/>
  <c r="AS139" i="31"/>
  <c r="AV139" i="31"/>
  <c r="AY139" i="31"/>
  <c r="BB139" i="31"/>
  <c r="BE139" i="31"/>
  <c r="BH139" i="31"/>
  <c r="BK139" i="31"/>
  <c r="BN139" i="31"/>
  <c r="BQ139" i="31"/>
  <c r="BT139" i="31"/>
  <c r="BW139" i="31"/>
  <c r="BZ139" i="31"/>
  <c r="F140" i="31"/>
  <c r="CB140" i="31" s="1"/>
  <c r="I140" i="31"/>
  <c r="L140" i="31"/>
  <c r="O140" i="31"/>
  <c r="R140" i="31"/>
  <c r="U140" i="31"/>
  <c r="X140" i="31"/>
  <c r="AA140" i="31"/>
  <c r="AD140" i="31"/>
  <c r="AG140" i="31"/>
  <c r="AJ140" i="31"/>
  <c r="AM140" i="31"/>
  <c r="AP140" i="31"/>
  <c r="AS140" i="31"/>
  <c r="AV140" i="31"/>
  <c r="AY140" i="31"/>
  <c r="BB140" i="31"/>
  <c r="BE140" i="31"/>
  <c r="BH140" i="31"/>
  <c r="BK140" i="31"/>
  <c r="BN140" i="31"/>
  <c r="BQ140" i="31"/>
  <c r="BT140" i="31"/>
  <c r="BW140" i="31"/>
  <c r="BZ140" i="31"/>
  <c r="CE140" i="31"/>
  <c r="CF140" i="31" s="1"/>
  <c r="CG140" i="31" s="1"/>
  <c r="F141" i="31"/>
  <c r="I141" i="31"/>
  <c r="L141" i="31"/>
  <c r="O141" i="31"/>
  <c r="R141" i="31"/>
  <c r="U141" i="31"/>
  <c r="X141" i="31"/>
  <c r="AA141" i="31"/>
  <c r="AD141" i="31"/>
  <c r="AG141" i="31"/>
  <c r="AJ141" i="31"/>
  <c r="AM141" i="31"/>
  <c r="AP141" i="31"/>
  <c r="AS141" i="31"/>
  <c r="AV141" i="31"/>
  <c r="AY141" i="31"/>
  <c r="BB141" i="31"/>
  <c r="BE141" i="31"/>
  <c r="BH141" i="31"/>
  <c r="BK141" i="31"/>
  <c r="BN141" i="31"/>
  <c r="BQ141" i="31"/>
  <c r="BT141" i="31"/>
  <c r="BW141" i="31"/>
  <c r="BZ141" i="31"/>
  <c r="F142" i="31"/>
  <c r="I142" i="31"/>
  <c r="L142" i="31"/>
  <c r="O142" i="31"/>
  <c r="R142" i="31"/>
  <c r="U142" i="31"/>
  <c r="X142" i="31"/>
  <c r="AA142" i="31"/>
  <c r="AD142" i="31"/>
  <c r="AG142" i="31"/>
  <c r="AJ142" i="31"/>
  <c r="AM142" i="31"/>
  <c r="AP142" i="31"/>
  <c r="AS142" i="31"/>
  <c r="AV142" i="31"/>
  <c r="AY142" i="31"/>
  <c r="BB142" i="31"/>
  <c r="BE142" i="31"/>
  <c r="BH142" i="31"/>
  <c r="BK142" i="31"/>
  <c r="BN142" i="31"/>
  <c r="BQ142" i="31"/>
  <c r="BT142" i="31"/>
  <c r="BW142" i="31"/>
  <c r="BZ142" i="31"/>
  <c r="CB146" i="31"/>
  <c r="CB143" i="31"/>
  <c r="E63" i="14"/>
  <c r="G63" i="14"/>
  <c r="H63" i="14" s="1"/>
  <c r="E64" i="14"/>
  <c r="E65" i="14"/>
  <c r="E71" i="14"/>
  <c r="E72" i="14"/>
  <c r="G72" i="14"/>
  <c r="H72" i="14" s="1"/>
  <c r="I72" i="14"/>
  <c r="J72" i="14" s="1"/>
  <c r="E73" i="14"/>
  <c r="E74" i="14"/>
  <c r="G74" i="14"/>
  <c r="H74" i="14" s="1"/>
  <c r="I74" i="14"/>
  <c r="J74" i="14" s="1"/>
  <c r="AM5" i="15"/>
  <c r="AM6" i="15"/>
  <c r="AM14" i="15"/>
  <c r="AM15" i="15"/>
  <c r="AM23" i="15"/>
  <c r="AM24" i="15"/>
  <c r="AM29" i="15"/>
  <c r="AM30" i="15"/>
  <c r="AM48" i="15"/>
  <c r="AM49" i="15"/>
  <c r="AM54" i="15"/>
  <c r="AM55" i="15"/>
  <c r="AM57" i="15"/>
  <c r="AM58" i="15"/>
  <c r="AM69" i="15"/>
  <c r="AM70" i="15"/>
  <c r="E40" i="32"/>
  <c r="E38" i="14"/>
  <c r="E39" i="14"/>
  <c r="E40" i="14"/>
  <c r="E32" i="14"/>
  <c r="E33" i="14"/>
  <c r="E34" i="14"/>
  <c r="K40" i="32"/>
  <c r="F65" i="15"/>
  <c r="F66" i="15"/>
  <c r="F67" i="15"/>
  <c r="F68" i="15"/>
  <c r="BN66" i="15"/>
  <c r="BN67" i="15"/>
  <c r="AX65" i="15"/>
  <c r="AX66" i="15"/>
  <c r="AX67" i="15"/>
  <c r="AX68" i="15"/>
  <c r="BA65" i="15" a="1"/>
  <c r="BA65" i="15" s="1"/>
  <c r="BD65" i="15" s="1"/>
  <c r="BA66" i="15" a="1"/>
  <c r="BA66" i="15" s="1"/>
  <c r="BD66" i="15" s="1"/>
  <c r="BA67" i="15" a="1"/>
  <c r="BA67" i="15" s="1"/>
  <c r="BD67" i="15" s="1"/>
  <c r="BA68" i="15" a="1"/>
  <c r="BA68" i="15" s="1"/>
  <c r="BD68" i="15" s="1"/>
  <c r="BC65" i="15"/>
  <c r="BC66" i="15"/>
  <c r="BC67" i="15"/>
  <c r="BC68" i="15"/>
  <c r="BK65" i="15"/>
  <c r="BK66" i="15"/>
  <c r="BK67" i="15"/>
  <c r="BK68" i="15"/>
  <c r="BM65" i="15"/>
  <c r="BM66" i="15"/>
  <c r="BM67" i="15"/>
  <c r="BM68" i="15"/>
  <c r="F62" i="15"/>
  <c r="AX62" i="15"/>
  <c r="BA62" i="15" a="1"/>
  <c r="BA62" i="15" s="1"/>
  <c r="BD62" i="15" s="1"/>
  <c r="BC62" i="15"/>
  <c r="BK62" i="15"/>
  <c r="BM62" i="15"/>
  <c r="F60" i="15"/>
  <c r="F61" i="15"/>
  <c r="F63" i="15"/>
  <c r="F64" i="15"/>
  <c r="AX60" i="15"/>
  <c r="AX61" i="15"/>
  <c r="AX63" i="15"/>
  <c r="AX64" i="15"/>
  <c r="BA60" i="15" a="1"/>
  <c r="BA60" i="15" s="1"/>
  <c r="BD60" i="15" s="1"/>
  <c r="BA61" i="15" a="1"/>
  <c r="BA61" i="15" s="1"/>
  <c r="BD61" i="15" s="1"/>
  <c r="BA63" i="15" a="1"/>
  <c r="BA63" i="15" s="1"/>
  <c r="BD63" i="15" s="1"/>
  <c r="BA64" i="15" a="1"/>
  <c r="BA64" i="15" s="1"/>
  <c r="BD64" i="15" s="1"/>
  <c r="BC60" i="15"/>
  <c r="BC61" i="15"/>
  <c r="BC63" i="15"/>
  <c r="BC64" i="15"/>
  <c r="BK60" i="15"/>
  <c r="BK61" i="15"/>
  <c r="BK63" i="15"/>
  <c r="BK64" i="15"/>
  <c r="BM60" i="15"/>
  <c r="BM61" i="15"/>
  <c r="BM63" i="15"/>
  <c r="BM64" i="15"/>
  <c r="AV9" i="15"/>
  <c r="AW9" i="15" s="1"/>
  <c r="E83" i="14"/>
  <c r="E6" i="25"/>
  <c r="F6" i="25"/>
  <c r="G6" i="25"/>
  <c r="H6" i="25" s="1"/>
  <c r="E8" i="25"/>
  <c r="F8" i="25"/>
  <c r="G8" i="25"/>
  <c r="L8" i="25" s="1"/>
  <c r="E10" i="25"/>
  <c r="F10" i="25"/>
  <c r="G10" i="25"/>
  <c r="L10" i="25" s="1"/>
  <c r="O11" i="25"/>
  <c r="G11" i="25" s="1"/>
  <c r="O12" i="25"/>
  <c r="G12" i="25" s="1"/>
  <c r="F14" i="15"/>
  <c r="AX14" i="15"/>
  <c r="AY14" i="15"/>
  <c r="AZ14" i="15"/>
  <c r="BA14" i="15" a="1"/>
  <c r="BA14" i="15" s="1"/>
  <c r="BB14" i="15"/>
  <c r="BC14" i="15"/>
  <c r="BI14" i="15"/>
  <c r="BK14" i="15"/>
  <c r="BL14" i="15"/>
  <c r="BM14" i="15"/>
  <c r="BN14" i="15"/>
  <c r="F15" i="15"/>
  <c r="AX15" i="15"/>
  <c r="BA15" i="15" a="1"/>
  <c r="BA15" i="15" s="1"/>
  <c r="BB15" i="15"/>
  <c r="BC15" i="15"/>
  <c r="BI15" i="15"/>
  <c r="BK15" i="15"/>
  <c r="BM15" i="15"/>
  <c r="BN15" i="15"/>
  <c r="CD5" i="28"/>
  <c r="CD6" i="28"/>
  <c r="CD7" i="28"/>
  <c r="CD8" i="28"/>
  <c r="CD9" i="28"/>
  <c r="CD10" i="28"/>
  <c r="CD11" i="28"/>
  <c r="CD12" i="28"/>
  <c r="CD13" i="28"/>
  <c r="CD14" i="28"/>
  <c r="AM26" i="15"/>
  <c r="AM27" i="15"/>
  <c r="AV40" i="15"/>
  <c r="AW40" i="15" s="1"/>
  <c r="AV52" i="15"/>
  <c r="AW52" i="15" s="1"/>
  <c r="AV58" i="15"/>
  <c r="AW58" i="15" s="1"/>
  <c r="G29" i="29"/>
  <c r="G30" i="29"/>
  <c r="G31" i="29"/>
  <c r="G32" i="29"/>
  <c r="G33" i="29"/>
  <c r="G34" i="29"/>
  <c r="H29" i="29"/>
  <c r="H30" i="29"/>
  <c r="H31" i="29"/>
  <c r="H32" i="29"/>
  <c r="H33" i="29"/>
  <c r="H34" i="29"/>
  <c r="I29" i="29"/>
  <c r="I30" i="29"/>
  <c r="I31" i="29"/>
  <c r="I32" i="29"/>
  <c r="I33" i="29"/>
  <c r="I34" i="29"/>
  <c r="E46" i="32"/>
  <c r="E45" i="32"/>
  <c r="E44" i="32"/>
  <c r="E43" i="32"/>
  <c r="E42" i="32"/>
  <c r="E41" i="32"/>
  <c r="E39" i="32"/>
  <c r="E38" i="32"/>
  <c r="E37" i="32"/>
  <c r="E36" i="32"/>
  <c r="E35" i="32"/>
  <c r="G34" i="32"/>
  <c r="H34" i="32" s="1"/>
  <c r="F34" i="32"/>
  <c r="E34" i="32"/>
  <c r="I34" i="32"/>
  <c r="J34" i="32" s="1"/>
  <c r="D34" i="32"/>
  <c r="E30" i="32"/>
  <c r="E29" i="32"/>
  <c r="E28" i="32"/>
  <c r="E27" i="32"/>
  <c r="E26" i="32"/>
  <c r="E25" i="32"/>
  <c r="E24" i="32"/>
  <c r="E23" i="32"/>
  <c r="G22" i="32"/>
  <c r="H22" i="32" s="1"/>
  <c r="F22" i="32"/>
  <c r="E22" i="32"/>
  <c r="I22" i="32"/>
  <c r="J22" i="32" s="1"/>
  <c r="D22" i="32"/>
  <c r="E21" i="32"/>
  <c r="E20" i="32"/>
  <c r="E19" i="32"/>
  <c r="G18" i="32"/>
  <c r="H18" i="32" s="1"/>
  <c r="F18" i="32"/>
  <c r="E18" i="32"/>
  <c r="I18" i="32"/>
  <c r="J18" i="32" s="1"/>
  <c r="D18" i="32"/>
  <c r="E17" i="32"/>
  <c r="E16" i="32"/>
  <c r="E15" i="32"/>
  <c r="G14" i="32"/>
  <c r="H14" i="32" s="1"/>
  <c r="F14" i="32"/>
  <c r="E14" i="32"/>
  <c r="I14" i="32"/>
  <c r="J14" i="32" s="1"/>
  <c r="D14" i="32"/>
  <c r="G13" i="32"/>
  <c r="H13" i="32" s="1"/>
  <c r="F13" i="32"/>
  <c r="E13" i="32"/>
  <c r="I13" i="32" s="1"/>
  <c r="J13" i="32" s="1"/>
  <c r="D13" i="32"/>
  <c r="E12" i="32"/>
  <c r="E11" i="32"/>
  <c r="E10" i="32"/>
  <c r="G9" i="32"/>
  <c r="H9" i="32" s="1"/>
  <c r="F9" i="32"/>
  <c r="E9" i="32"/>
  <c r="I9" i="32" s="1"/>
  <c r="J9" i="32" s="1"/>
  <c r="D9" i="32"/>
  <c r="E8" i="32"/>
  <c r="E7" i="32"/>
  <c r="E6" i="32"/>
  <c r="G5" i="32"/>
  <c r="H5" i="32" s="1"/>
  <c r="F5" i="32"/>
  <c r="E5" i="32"/>
  <c r="I5" i="32" s="1"/>
  <c r="J5" i="32" s="1"/>
  <c r="D5" i="32"/>
  <c r="L88" i="14"/>
  <c r="O15" i="25"/>
  <c r="G15" i="25" s="1"/>
  <c r="K40" i="18"/>
  <c r="L40" i="18"/>
  <c r="M40" i="18"/>
  <c r="N40" i="18"/>
  <c r="K41" i="18"/>
  <c r="L41" i="18"/>
  <c r="M41" i="18"/>
  <c r="N41" i="18"/>
  <c r="E16" i="18"/>
  <c r="E15" i="18"/>
  <c r="AA71" i="15"/>
  <c r="G38" i="29"/>
  <c r="G39" i="29"/>
  <c r="BC9" i="15"/>
  <c r="BK9" i="15"/>
  <c r="BM9" i="15"/>
  <c r="BN5" i="15"/>
  <c r="BN6" i="15"/>
  <c r="BN23" i="15"/>
  <c r="BN24" i="15"/>
  <c r="BN29" i="15"/>
  <c r="BN30" i="15"/>
  <c r="BN48" i="15"/>
  <c r="BN49" i="15"/>
  <c r="BN54" i="15"/>
  <c r="BN55" i="15"/>
  <c r="BN57" i="15"/>
  <c r="BN58" i="15"/>
  <c r="BN69" i="15"/>
  <c r="BN70" i="15"/>
  <c r="F50" i="15"/>
  <c r="AX50" i="15"/>
  <c r="BA50" i="15" a="1"/>
  <c r="BA50" i="15" s="1"/>
  <c r="BD50" i="15" s="1"/>
  <c r="BC50" i="15"/>
  <c r="BK50" i="15"/>
  <c r="BM50" i="15"/>
  <c r="F70" i="15"/>
  <c r="AX70" i="15"/>
  <c r="BA70" i="15" a="1"/>
  <c r="BA70" i="15" s="1"/>
  <c r="BB70" i="15"/>
  <c r="BC70" i="15"/>
  <c r="BI70" i="15"/>
  <c r="BK70" i="15"/>
  <c r="BM70" i="15"/>
  <c r="F69" i="15"/>
  <c r="AX69" i="15"/>
  <c r="BA69" i="15" a="1"/>
  <c r="BA69" i="15" s="1"/>
  <c r="BB69" i="15"/>
  <c r="BC69" i="15"/>
  <c r="BI69" i="15"/>
  <c r="BK69" i="15"/>
  <c r="BM69" i="15"/>
  <c r="AZ69" i="15"/>
  <c r="BL69" i="15"/>
  <c r="BC5" i="15"/>
  <c r="BC6" i="15"/>
  <c r="BC11" i="15"/>
  <c r="BC23" i="15"/>
  <c r="BC24" i="15"/>
  <c r="BC25" i="15"/>
  <c r="BC26" i="15"/>
  <c r="BC27" i="15"/>
  <c r="BC28" i="15"/>
  <c r="BC29" i="15"/>
  <c r="BC30" i="15"/>
  <c r="BC37" i="15"/>
  <c r="BC38" i="15"/>
  <c r="BC39" i="15"/>
  <c r="BC40" i="15"/>
  <c r="BC41" i="15"/>
  <c r="BC43" i="15"/>
  <c r="BC44" i="15"/>
  <c r="BC45" i="15"/>
  <c r="BC46" i="15"/>
  <c r="BC47" i="15"/>
  <c r="BC48" i="15"/>
  <c r="BC49" i="15"/>
  <c r="BC51" i="15"/>
  <c r="BC52" i="15"/>
  <c r="BC53" i="15"/>
  <c r="BC54" i="15"/>
  <c r="BC55" i="15"/>
  <c r="BC56" i="15"/>
  <c r="BC57" i="15"/>
  <c r="BC58" i="15"/>
  <c r="BC59" i="15"/>
  <c r="BC71" i="15"/>
  <c r="F37" i="15"/>
  <c r="AX37" i="15"/>
  <c r="BA37" i="15" a="1"/>
  <c r="BA37" i="15" s="1"/>
  <c r="BD37" i="15" s="1"/>
  <c r="BK37" i="15"/>
  <c r="BM37" i="15"/>
  <c r="F43" i="15"/>
  <c r="AX43" i="15"/>
  <c r="BA43" i="15" a="1"/>
  <c r="BA43" i="15" s="1"/>
  <c r="BD43" i="15" s="1"/>
  <c r="BK43" i="15"/>
  <c r="BM43" i="15"/>
  <c r="CE5" i="28"/>
  <c r="CF5" i="28" s="1"/>
  <c r="CE6" i="28"/>
  <c r="CF6" i="28"/>
  <c r="CE7" i="28"/>
  <c r="CF7" i="28" s="1"/>
  <c r="CE8" i="28"/>
  <c r="CF8" i="28" s="1"/>
  <c r="CE9" i="28"/>
  <c r="CF9" i="28" s="1"/>
  <c r="CE10" i="28"/>
  <c r="CF10" i="28"/>
  <c r="CE11" i="28"/>
  <c r="CF11" i="28" s="1"/>
  <c r="CE12" i="28"/>
  <c r="CF12" i="28" s="1"/>
  <c r="CE13" i="28"/>
  <c r="CF13" i="28"/>
  <c r="CE14" i="28"/>
  <c r="CF14" i="28"/>
  <c r="CC5" i="28"/>
  <c r="CC6" i="28"/>
  <c r="CC7" i="28"/>
  <c r="CC8" i="28"/>
  <c r="CC9" i="28"/>
  <c r="CC10" i="28"/>
  <c r="CC11" i="28"/>
  <c r="CC12" i="28"/>
  <c r="CC13" i="28"/>
  <c r="CC14" i="28"/>
  <c r="BB5" i="15"/>
  <c r="BB6" i="15"/>
  <c r="BB23" i="15"/>
  <c r="BB24" i="15"/>
  <c r="BB29" i="15"/>
  <c r="BB30" i="15"/>
  <c r="BB48" i="15"/>
  <c r="BB49" i="15"/>
  <c r="BB54" i="15"/>
  <c r="BB55" i="15"/>
  <c r="BB57" i="15"/>
  <c r="BB58" i="15"/>
  <c r="BK5" i="15"/>
  <c r="BK6" i="15"/>
  <c r="BK11" i="15"/>
  <c r="BK23" i="15"/>
  <c r="BK24" i="15"/>
  <c r="BK29" i="15"/>
  <c r="BK30" i="15"/>
  <c r="BK38" i="15"/>
  <c r="BK39" i="15"/>
  <c r="BK40" i="15"/>
  <c r="BK41" i="15"/>
  <c r="BK44" i="15"/>
  <c r="BK45" i="15"/>
  <c r="BK46" i="15"/>
  <c r="BK47" i="15"/>
  <c r="BK48" i="15"/>
  <c r="BK49" i="15"/>
  <c r="BK51" i="15"/>
  <c r="BK52" i="15"/>
  <c r="BK53" i="15"/>
  <c r="BK54" i="15"/>
  <c r="BK55" i="15"/>
  <c r="BK56" i="15"/>
  <c r="BK57" i="15"/>
  <c r="BK58" i="15"/>
  <c r="BK59" i="15"/>
  <c r="BK71" i="15"/>
  <c r="F71" i="15"/>
  <c r="AX71" i="15"/>
  <c r="BM71" i="15"/>
  <c r="CB14" i="31"/>
  <c r="AX11" i="15"/>
  <c r="E11" i="25"/>
  <c r="E5" i="25"/>
  <c r="E7" i="25"/>
  <c r="E9" i="25"/>
  <c r="E15" i="25"/>
  <c r="G14" i="25"/>
  <c r="L14" i="25" s="1"/>
  <c r="E13" i="25"/>
  <c r="G5" i="25"/>
  <c r="L5" i="25" s="1"/>
  <c r="G7" i="25"/>
  <c r="L7" i="25" s="1"/>
  <c r="G9" i="25"/>
  <c r="H9" i="25" s="1"/>
  <c r="G13" i="25"/>
  <c r="L13" i="25" s="1"/>
  <c r="BM5" i="15"/>
  <c r="BM6" i="15"/>
  <c r="BM11" i="15"/>
  <c r="BM23" i="15"/>
  <c r="BM24" i="15"/>
  <c r="BM25" i="15"/>
  <c r="BM26" i="15"/>
  <c r="BM27" i="15"/>
  <c r="BM28" i="15"/>
  <c r="BM29" i="15"/>
  <c r="BM30" i="15"/>
  <c r="BM38" i="15"/>
  <c r="BM39" i="15"/>
  <c r="BM40" i="15"/>
  <c r="BM41" i="15"/>
  <c r="BM44" i="15"/>
  <c r="BM45" i="15"/>
  <c r="BM46" i="15"/>
  <c r="BM47" i="15"/>
  <c r="BM48" i="15"/>
  <c r="BM49" i="15"/>
  <c r="BM51" i="15"/>
  <c r="BM52" i="15"/>
  <c r="BM53" i="15"/>
  <c r="BM54" i="15"/>
  <c r="BM55" i="15"/>
  <c r="BM56" i="15"/>
  <c r="BM57" i="15"/>
  <c r="BM58" i="15"/>
  <c r="BM59" i="15"/>
  <c r="I6" i="24"/>
  <c r="I10" i="24"/>
  <c r="I14" i="24"/>
  <c r="I17" i="24"/>
  <c r="I21" i="24"/>
  <c r="I24" i="24"/>
  <c r="I33" i="24"/>
  <c r="I6" i="18"/>
  <c r="I10" i="18"/>
  <c r="I25" i="18"/>
  <c r="I28" i="18"/>
  <c r="I33" i="18"/>
  <c r="I37" i="18"/>
  <c r="I45" i="18"/>
  <c r="CB5" i="28" a="1"/>
  <c r="CB5" i="28" s="1"/>
  <c r="CB6" i="28" a="1"/>
  <c r="CB6" i="28" s="1"/>
  <c r="CB7" i="28" a="1"/>
  <c r="CB7" i="28" s="1"/>
  <c r="CB8" i="28" a="1"/>
  <c r="CB8" i="28" s="1"/>
  <c r="CB9" i="28" a="1"/>
  <c r="CB9" i="28" s="1"/>
  <c r="CB10" i="28" a="1"/>
  <c r="CB10" i="28" s="1"/>
  <c r="CB11" i="28" a="1"/>
  <c r="CB11" i="28" s="1"/>
  <c r="CB12" i="28" a="1"/>
  <c r="CB12" i="28" s="1"/>
  <c r="CB13" i="28" a="1"/>
  <c r="CB13" i="28" s="1"/>
  <c r="CB14" i="28" a="1"/>
  <c r="CB14" i="28" s="1"/>
  <c r="BA5" i="15" a="1"/>
  <c r="BA5" i="15" s="1"/>
  <c r="BA6" i="15" a="1"/>
  <c r="BA6" i="15" s="1"/>
  <c r="G13" i="29"/>
  <c r="G14" i="29"/>
  <c r="G17" i="29"/>
  <c r="BA9" i="15" a="1"/>
  <c r="BA9" i="15" s="1"/>
  <c r="BD9" i="15" s="1"/>
  <c r="G24" i="29"/>
  <c r="G25" i="29"/>
  <c r="BA11" i="15" a="1"/>
  <c r="BA11" i="15" s="1"/>
  <c r="BD11" i="15" s="1"/>
  <c r="BA23" i="15" a="1"/>
  <c r="BA23" i="15" s="1"/>
  <c r="BA24" i="15" a="1"/>
  <c r="BA24" i="15" s="1"/>
  <c r="BA25" i="15" a="1"/>
  <c r="BA25" i="15" s="1"/>
  <c r="BD25" i="15" s="1"/>
  <c r="BA26" i="15" a="1"/>
  <c r="BA26" i="15" s="1"/>
  <c r="BD26" i="15" s="1"/>
  <c r="BA27" i="15" a="1"/>
  <c r="BA27" i="15" s="1"/>
  <c r="BD27" i="15" s="1"/>
  <c r="BA28" i="15" a="1"/>
  <c r="BA28" i="15" s="1"/>
  <c r="BD28" i="15" s="1"/>
  <c r="BA29" i="15" a="1"/>
  <c r="BA29" i="15" s="1"/>
  <c r="BA30" i="15" a="1"/>
  <c r="BA30" i="15" s="1"/>
  <c r="H24" i="29"/>
  <c r="H25" i="29"/>
  <c r="BA38" i="15" a="1"/>
  <c r="BA38" i="15" s="1"/>
  <c r="BD38" i="15" s="1"/>
  <c r="BA39" i="15" a="1"/>
  <c r="BA39" i="15" s="1"/>
  <c r="BD39" i="15" s="1"/>
  <c r="I13" i="29"/>
  <c r="I14" i="29"/>
  <c r="I17" i="29"/>
  <c r="BA41" i="15" a="1"/>
  <c r="BA41" i="15" s="1"/>
  <c r="BD41" i="15" s="1"/>
  <c r="BA44" i="15" a="1"/>
  <c r="BA44" i="15" s="1"/>
  <c r="BD44" i="15" s="1"/>
  <c r="BA45" i="15" a="1"/>
  <c r="BA45" i="15" s="1"/>
  <c r="BD45" i="15" s="1"/>
  <c r="BA47" i="15" a="1"/>
  <c r="BA47" i="15" s="1"/>
  <c r="BD47" i="15" s="1"/>
  <c r="BA48" i="15" a="1"/>
  <c r="BA48" i="15" s="1"/>
  <c r="BA49" i="15" a="1"/>
  <c r="BA49" i="15" s="1"/>
  <c r="BA54" i="15" a="1"/>
  <c r="BA54" i="15" s="1"/>
  <c r="BA55" i="15" a="1"/>
  <c r="BA55" i="15" s="1"/>
  <c r="F92" i="29"/>
  <c r="H92" i="29" s="1"/>
  <c r="F93" i="29"/>
  <c r="H93" i="29" s="1"/>
  <c r="F94" i="29"/>
  <c r="G94" i="29"/>
  <c r="F95" i="29"/>
  <c r="BA57" i="15" a="1"/>
  <c r="BA57" i="15" s="1"/>
  <c r="BA58" i="15" a="1"/>
  <c r="BA58" i="15" s="1"/>
  <c r="I6" i="29"/>
  <c r="I7" i="29"/>
  <c r="I11" i="29"/>
  <c r="I12" i="29"/>
  <c r="I18" i="29"/>
  <c r="I19" i="29"/>
  <c r="I20" i="29"/>
  <c r="I21" i="29"/>
  <c r="I22" i="29"/>
  <c r="I23" i="29"/>
  <c r="I24" i="29"/>
  <c r="I25" i="29"/>
  <c r="I26" i="29"/>
  <c r="I27" i="29"/>
  <c r="I28" i="29"/>
  <c r="I35" i="29"/>
  <c r="I36" i="29"/>
  <c r="I37" i="29"/>
  <c r="I38" i="29"/>
  <c r="I39" i="29"/>
  <c r="I44" i="29"/>
  <c r="I45" i="29"/>
  <c r="I46" i="29"/>
  <c r="I47" i="29"/>
  <c r="I48" i="29"/>
  <c r="I49" i="29"/>
  <c r="I50" i="29"/>
  <c r="I51" i="29"/>
  <c r="I52" i="29"/>
  <c r="I53" i="29"/>
  <c r="I54" i="29"/>
  <c r="I55" i="29"/>
  <c r="I56" i="29"/>
  <c r="I57" i="29"/>
  <c r="I58" i="29"/>
  <c r="I59" i="29"/>
  <c r="I60" i="29"/>
  <c r="I61" i="29"/>
  <c r="I62" i="29"/>
  <c r="I63" i="29"/>
  <c r="I64" i="29"/>
  <c r="I65" i="29"/>
  <c r="I66" i="29"/>
  <c r="I67" i="29"/>
  <c r="I68" i="29"/>
  <c r="I69" i="29"/>
  <c r="I70" i="29"/>
  <c r="I71" i="29"/>
  <c r="I72" i="29"/>
  <c r="I73" i="29"/>
  <c r="I74" i="29"/>
  <c r="I75" i="29"/>
  <c r="I76" i="29"/>
  <c r="I77" i="29"/>
  <c r="I78" i="29"/>
  <c r="I79" i="29"/>
  <c r="I80" i="29"/>
  <c r="I81" i="29"/>
  <c r="I82" i="29"/>
  <c r="I83" i="29"/>
  <c r="I84" i="29"/>
  <c r="I85" i="29"/>
  <c r="I86" i="29"/>
  <c r="I87" i="29"/>
  <c r="I88" i="29"/>
  <c r="I89" i="29"/>
  <c r="I90" i="29"/>
  <c r="I91" i="29"/>
  <c r="I96" i="29"/>
  <c r="I97" i="29"/>
  <c r="I101" i="29"/>
  <c r="H6" i="29"/>
  <c r="H7" i="29"/>
  <c r="H11" i="29"/>
  <c r="H12" i="29"/>
  <c r="H13" i="29"/>
  <c r="H14" i="29"/>
  <c r="H17" i="29"/>
  <c r="H18" i="29"/>
  <c r="H19" i="29"/>
  <c r="H20" i="29"/>
  <c r="H21" i="29"/>
  <c r="H22" i="29"/>
  <c r="H23" i="29"/>
  <c r="H26" i="29"/>
  <c r="H27" i="29"/>
  <c r="H28" i="29"/>
  <c r="H35" i="29"/>
  <c r="H36" i="29"/>
  <c r="H37" i="29"/>
  <c r="H38" i="29"/>
  <c r="H39" i="29"/>
  <c r="H44" i="29"/>
  <c r="H45" i="29"/>
  <c r="H46" i="29"/>
  <c r="H47" i="29"/>
  <c r="H48" i="29"/>
  <c r="H49" i="29"/>
  <c r="H50" i="29"/>
  <c r="H51" i="29"/>
  <c r="H52" i="29"/>
  <c r="H53" i="29"/>
  <c r="H54" i="29"/>
  <c r="H55" i="29"/>
  <c r="H56" i="29"/>
  <c r="H57" i="29"/>
  <c r="H58" i="29"/>
  <c r="H59" i="29"/>
  <c r="H60" i="29"/>
  <c r="H61" i="29"/>
  <c r="H62" i="29"/>
  <c r="H63" i="29"/>
  <c r="H64" i="29"/>
  <c r="H65" i="29"/>
  <c r="H66" i="29"/>
  <c r="H67" i="29"/>
  <c r="H68" i="29"/>
  <c r="H69" i="29"/>
  <c r="H70" i="29"/>
  <c r="H71" i="29"/>
  <c r="H72" i="29"/>
  <c r="H73" i="29"/>
  <c r="H74" i="29"/>
  <c r="H75" i="29"/>
  <c r="H76" i="29"/>
  <c r="H77" i="29"/>
  <c r="H78" i="29"/>
  <c r="H79" i="29"/>
  <c r="H80" i="29"/>
  <c r="H81" i="29"/>
  <c r="H82" i="29"/>
  <c r="H83" i="29"/>
  <c r="H84" i="29"/>
  <c r="H85" i="29"/>
  <c r="H86" i="29"/>
  <c r="H87" i="29"/>
  <c r="H88" i="29"/>
  <c r="H89" i="29"/>
  <c r="H90" i="29"/>
  <c r="H91" i="29"/>
  <c r="H96" i="29"/>
  <c r="H97" i="29"/>
  <c r="H101" i="29"/>
  <c r="G6" i="29"/>
  <c r="G7" i="29"/>
  <c r="G11" i="29"/>
  <c r="G12" i="29"/>
  <c r="G18" i="29"/>
  <c r="G19" i="29"/>
  <c r="G20" i="29"/>
  <c r="G21" i="29"/>
  <c r="G22" i="29"/>
  <c r="G23" i="29"/>
  <c r="G26" i="29"/>
  <c r="G27" i="29"/>
  <c r="G28" i="29"/>
  <c r="G35" i="29"/>
  <c r="G36" i="29"/>
  <c r="G37" i="29"/>
  <c r="G44" i="29"/>
  <c r="G45" i="29"/>
  <c r="G46" i="29"/>
  <c r="G47" i="29"/>
  <c r="G48" i="29"/>
  <c r="G49" i="29"/>
  <c r="G50" i="29"/>
  <c r="G51" i="29"/>
  <c r="G52" i="29"/>
  <c r="G53" i="29"/>
  <c r="G54" i="29"/>
  <c r="G55" i="29"/>
  <c r="G56" i="29"/>
  <c r="G57" i="29"/>
  <c r="G58" i="29"/>
  <c r="G59" i="29"/>
  <c r="G60" i="29"/>
  <c r="G61" i="29"/>
  <c r="G62" i="29"/>
  <c r="G63" i="29"/>
  <c r="G64" i="29"/>
  <c r="G65" i="29"/>
  <c r="G66" i="29"/>
  <c r="G67" i="29"/>
  <c r="G68" i="29"/>
  <c r="G69" i="29"/>
  <c r="G70" i="29"/>
  <c r="G71" i="29"/>
  <c r="G72" i="29"/>
  <c r="G73" i="29"/>
  <c r="G74" i="29"/>
  <c r="G75" i="29"/>
  <c r="G76" i="29"/>
  <c r="G77" i="29"/>
  <c r="G78" i="29"/>
  <c r="G79" i="29"/>
  <c r="G80" i="29"/>
  <c r="G81" i="29"/>
  <c r="G82" i="29"/>
  <c r="G83" i="29"/>
  <c r="G84" i="29"/>
  <c r="G85" i="29"/>
  <c r="G86" i="29"/>
  <c r="G87" i="29"/>
  <c r="G88" i="29"/>
  <c r="G89" i="29"/>
  <c r="G90" i="29"/>
  <c r="G91" i="29"/>
  <c r="G96" i="29"/>
  <c r="G97" i="29"/>
  <c r="G101" i="29"/>
  <c r="CB7" i="31"/>
  <c r="CB28" i="31"/>
  <c r="CB42" i="31"/>
  <c r="CB49" i="31"/>
  <c r="CB81" i="31"/>
  <c r="CB88" i="31"/>
  <c r="CB106" i="31"/>
  <c r="CB130" i="31"/>
  <c r="CB134" i="31"/>
  <c r="AJ56" i="15"/>
  <c r="AK56" i="15" s="1"/>
  <c r="AH56" i="15"/>
  <c r="F70" i="31"/>
  <c r="I70" i="31"/>
  <c r="L70" i="31"/>
  <c r="O70" i="31"/>
  <c r="R70" i="31"/>
  <c r="U70" i="31"/>
  <c r="X70" i="31"/>
  <c r="AA70" i="31"/>
  <c r="AD70" i="31"/>
  <c r="AG70" i="31"/>
  <c r="AJ70" i="31"/>
  <c r="AM70" i="31"/>
  <c r="AP70" i="31"/>
  <c r="AS70" i="31"/>
  <c r="AV70" i="31"/>
  <c r="AY70" i="31"/>
  <c r="BB70" i="31"/>
  <c r="BE70" i="31"/>
  <c r="BH70" i="31"/>
  <c r="BK70" i="31"/>
  <c r="BN70" i="31"/>
  <c r="BQ70" i="31"/>
  <c r="BT70" i="31"/>
  <c r="BW70" i="31"/>
  <c r="BZ70" i="31"/>
  <c r="BI5" i="15"/>
  <c r="BI6" i="15"/>
  <c r="BI23" i="15"/>
  <c r="BI24" i="15"/>
  <c r="BI29" i="15"/>
  <c r="BI30" i="15"/>
  <c r="BI48" i="15"/>
  <c r="BI49" i="15"/>
  <c r="BI54" i="15"/>
  <c r="BI55" i="15"/>
  <c r="BI57" i="15"/>
  <c r="BI58" i="15"/>
  <c r="CI5" i="28"/>
  <c r="CI6" i="28"/>
  <c r="CI7" i="28"/>
  <c r="CI8" i="28"/>
  <c r="CI9" i="28"/>
  <c r="CI10" i="28"/>
  <c r="CI11" i="28"/>
  <c r="CI12" i="28"/>
  <c r="CI13" i="28"/>
  <c r="CI14" i="28"/>
  <c r="G6" i="28"/>
  <c r="G8" i="28"/>
  <c r="G10" i="28"/>
  <c r="G12" i="28"/>
  <c r="G14" i="28"/>
  <c r="F5" i="28"/>
  <c r="G5" i="28" s="1"/>
  <c r="F7" i="28"/>
  <c r="G7" i="28" s="1"/>
  <c r="F9" i="28"/>
  <c r="G9" i="28" s="1"/>
  <c r="F11" i="28"/>
  <c r="G11" i="28" s="1"/>
  <c r="F13" i="28"/>
  <c r="G13" i="28" s="1"/>
  <c r="E11" i="33"/>
  <c r="F11" i="33" s="1"/>
  <c r="E22" i="24"/>
  <c r="E34" i="18"/>
  <c r="E11" i="24"/>
  <c r="J19" i="24"/>
  <c r="J34" i="24" s="1"/>
  <c r="C9" i="13" s="1"/>
  <c r="J15" i="24"/>
  <c r="F38" i="15"/>
  <c r="F39" i="15"/>
  <c r="F40" i="15"/>
  <c r="F41" i="15"/>
  <c r="AX38" i="15"/>
  <c r="AX39" i="15"/>
  <c r="AX40" i="15"/>
  <c r="AX41" i="15"/>
  <c r="F28" i="15"/>
  <c r="AX28" i="15"/>
  <c r="T5" i="28"/>
  <c r="T6" i="28"/>
  <c r="T7" i="28"/>
  <c r="T8" i="28"/>
  <c r="T9" i="28"/>
  <c r="T10" i="28"/>
  <c r="T11" i="28"/>
  <c r="T12" i="28"/>
  <c r="T13" i="28"/>
  <c r="T14" i="28"/>
  <c r="H5" i="24"/>
  <c r="H6" i="24"/>
  <c r="H9" i="24"/>
  <c r="H10" i="24"/>
  <c r="H13" i="24"/>
  <c r="H14" i="24"/>
  <c r="H16" i="24"/>
  <c r="H17" i="24"/>
  <c r="H20" i="24"/>
  <c r="H21" i="24"/>
  <c r="H23" i="24"/>
  <c r="H24" i="24"/>
  <c r="H32" i="24"/>
  <c r="H33" i="24"/>
  <c r="H5" i="18"/>
  <c r="H6" i="18"/>
  <c r="H9" i="18"/>
  <c r="H10" i="18"/>
  <c r="H24" i="18"/>
  <c r="H25" i="18"/>
  <c r="H27" i="18"/>
  <c r="H28" i="18"/>
  <c r="H32" i="18"/>
  <c r="H33" i="18"/>
  <c r="H36" i="18"/>
  <c r="H37" i="18"/>
  <c r="H44" i="18"/>
  <c r="H45" i="18"/>
  <c r="E35" i="14"/>
  <c r="E36" i="14"/>
  <c r="E37" i="14"/>
  <c r="F5" i="15"/>
  <c r="AX5" i="15"/>
  <c r="F122" i="31"/>
  <c r="I122" i="31"/>
  <c r="L122" i="31"/>
  <c r="O122" i="31"/>
  <c r="R122" i="31"/>
  <c r="U122" i="31"/>
  <c r="X122" i="31"/>
  <c r="AA122" i="31"/>
  <c r="AD122" i="31"/>
  <c r="AG122" i="31"/>
  <c r="AJ122" i="31"/>
  <c r="AM122" i="31"/>
  <c r="AP122" i="31"/>
  <c r="AS122" i="31"/>
  <c r="AV122" i="31"/>
  <c r="AY122" i="31"/>
  <c r="BB122" i="31"/>
  <c r="BE122" i="31"/>
  <c r="BH122" i="31"/>
  <c r="BK122" i="31"/>
  <c r="BN122" i="31"/>
  <c r="BQ122" i="31"/>
  <c r="BT122" i="31"/>
  <c r="BW122" i="31"/>
  <c r="BZ122" i="31"/>
  <c r="BW5" i="31"/>
  <c r="BW13" i="31"/>
  <c r="BW19" i="31"/>
  <c r="BW38" i="31"/>
  <c r="BW45" i="31"/>
  <c r="BW56" i="31"/>
  <c r="BW65" i="31"/>
  <c r="BW75" i="31"/>
  <c r="BW80" i="31"/>
  <c r="BW89" i="31"/>
  <c r="BW93" i="31"/>
  <c r="BW100" i="31"/>
  <c r="BW107" i="31"/>
  <c r="BW112" i="31"/>
  <c r="BW132" i="31"/>
  <c r="BW133" i="31"/>
  <c r="BT5" i="31"/>
  <c r="BT13" i="31"/>
  <c r="BT19" i="31"/>
  <c r="BT38" i="31"/>
  <c r="BT45" i="31"/>
  <c r="BT56" i="31"/>
  <c r="BT65" i="31"/>
  <c r="BT75" i="31"/>
  <c r="BT80" i="31"/>
  <c r="BT89" i="31"/>
  <c r="BT93" i="31"/>
  <c r="BT100" i="31"/>
  <c r="BT107" i="31"/>
  <c r="BT112" i="31"/>
  <c r="BT132" i="31"/>
  <c r="BT133" i="31"/>
  <c r="BZ5" i="31"/>
  <c r="BZ13" i="31"/>
  <c r="BZ19" i="31"/>
  <c r="BZ38" i="31"/>
  <c r="BZ45" i="31"/>
  <c r="BZ56" i="31"/>
  <c r="BZ65" i="31"/>
  <c r="BZ75" i="31"/>
  <c r="BZ80" i="31"/>
  <c r="BZ89" i="31"/>
  <c r="BZ93" i="31"/>
  <c r="BZ100" i="31"/>
  <c r="BZ107" i="31"/>
  <c r="BZ112" i="31"/>
  <c r="BZ132" i="31"/>
  <c r="BZ133" i="31"/>
  <c r="BQ5" i="31"/>
  <c r="BQ13" i="31"/>
  <c r="BQ19" i="31"/>
  <c r="BQ38" i="31"/>
  <c r="BQ45" i="31"/>
  <c r="BQ56" i="31"/>
  <c r="BQ65" i="31"/>
  <c r="BQ75" i="31"/>
  <c r="BQ80" i="31"/>
  <c r="BQ89" i="31"/>
  <c r="BQ93" i="31"/>
  <c r="BQ100" i="31"/>
  <c r="BQ107" i="31"/>
  <c r="BQ112" i="31"/>
  <c r="BQ132" i="31"/>
  <c r="BQ133" i="31"/>
  <c r="E61" i="14"/>
  <c r="E62" i="14"/>
  <c r="G6" i="14"/>
  <c r="H6" i="14" s="1"/>
  <c r="G18" i="14"/>
  <c r="H18" i="14" s="1"/>
  <c r="G68" i="14"/>
  <c r="H68" i="14" s="1"/>
  <c r="G78" i="14"/>
  <c r="H78" i="14" s="1"/>
  <c r="G86" i="14"/>
  <c r="H86" i="14" s="1"/>
  <c r="G100" i="14"/>
  <c r="H100" i="14" s="1"/>
  <c r="G105" i="14"/>
  <c r="H105" i="14" s="1"/>
  <c r="G111" i="14"/>
  <c r="H111" i="14" s="1"/>
  <c r="G116" i="14"/>
  <c r="H116" i="14" s="1"/>
  <c r="G22" i="14"/>
  <c r="H22" i="14" s="1"/>
  <c r="G59" i="14"/>
  <c r="H59" i="14" s="1"/>
  <c r="I6" i="14"/>
  <c r="J6" i="14" s="1"/>
  <c r="I18" i="14"/>
  <c r="J18" i="14" s="1"/>
  <c r="I68" i="14"/>
  <c r="J68" i="14" s="1"/>
  <c r="I78" i="14"/>
  <c r="J78" i="14" s="1"/>
  <c r="I86" i="14"/>
  <c r="J86" i="14" s="1"/>
  <c r="I100" i="14"/>
  <c r="J100" i="14" s="1"/>
  <c r="I105" i="14"/>
  <c r="J105" i="14" s="1"/>
  <c r="I111" i="14"/>
  <c r="J111" i="14" s="1"/>
  <c r="I116" i="14"/>
  <c r="J116" i="14" s="1"/>
  <c r="I22" i="14"/>
  <c r="J22" i="14" s="1"/>
  <c r="I59" i="14"/>
  <c r="J59" i="14" s="1"/>
  <c r="E120" i="14"/>
  <c r="L106" i="14"/>
  <c r="E109" i="14"/>
  <c r="F133" i="31"/>
  <c r="I133" i="31"/>
  <c r="L133" i="31"/>
  <c r="O133" i="31"/>
  <c r="R133" i="31"/>
  <c r="U133" i="31"/>
  <c r="X133" i="31"/>
  <c r="AA133" i="31"/>
  <c r="AD133" i="31"/>
  <c r="AG133" i="31"/>
  <c r="AJ133" i="31"/>
  <c r="AM133" i="31"/>
  <c r="AP133" i="31"/>
  <c r="AS133" i="31"/>
  <c r="AV133" i="31"/>
  <c r="AY133" i="31"/>
  <c r="BB133" i="31"/>
  <c r="BE133" i="31"/>
  <c r="BH133" i="31"/>
  <c r="BK133" i="31"/>
  <c r="BN133" i="31"/>
  <c r="F132" i="31"/>
  <c r="CB132" i="31" s="1"/>
  <c r="I132" i="31"/>
  <c r="L132" i="31"/>
  <c r="O132" i="31"/>
  <c r="R132" i="31"/>
  <c r="U132" i="31"/>
  <c r="X132" i="31"/>
  <c r="AA132" i="31"/>
  <c r="AD132" i="31"/>
  <c r="AG132" i="31"/>
  <c r="AJ132" i="31"/>
  <c r="AM132" i="31"/>
  <c r="AP132" i="31"/>
  <c r="AS132" i="31"/>
  <c r="AV132" i="31"/>
  <c r="AY132" i="31"/>
  <c r="BB132" i="31"/>
  <c r="BE132" i="31"/>
  <c r="BH132" i="31"/>
  <c r="BK132" i="31"/>
  <c r="BN132" i="31"/>
  <c r="F112" i="31"/>
  <c r="I112" i="31"/>
  <c r="L112" i="31"/>
  <c r="O112" i="31"/>
  <c r="R112" i="31"/>
  <c r="U112" i="31"/>
  <c r="X112" i="31"/>
  <c r="AA112" i="31"/>
  <c r="AD112" i="31"/>
  <c r="AG112" i="31"/>
  <c r="AJ112" i="31"/>
  <c r="AM112" i="31"/>
  <c r="AP112" i="31"/>
  <c r="AS112" i="31"/>
  <c r="AV112" i="31"/>
  <c r="AY112" i="31"/>
  <c r="BB112" i="31"/>
  <c r="BE112" i="31"/>
  <c r="BH112" i="31"/>
  <c r="BK112" i="31"/>
  <c r="BN112" i="31"/>
  <c r="F65" i="31"/>
  <c r="I65" i="31"/>
  <c r="L65" i="31"/>
  <c r="O65" i="31"/>
  <c r="R65" i="31"/>
  <c r="U65" i="31"/>
  <c r="X65" i="31"/>
  <c r="AA65" i="31"/>
  <c r="AD65" i="31"/>
  <c r="AG65" i="31"/>
  <c r="AJ65" i="31"/>
  <c r="AM65" i="31"/>
  <c r="AP65" i="31"/>
  <c r="AS65" i="31"/>
  <c r="AV65" i="31"/>
  <c r="AY65" i="31"/>
  <c r="BB65" i="31"/>
  <c r="BE65" i="31"/>
  <c r="BH65" i="31"/>
  <c r="BK65" i="31"/>
  <c r="BN65" i="31"/>
  <c r="BN5" i="31"/>
  <c r="BN13" i="31"/>
  <c r="BN19" i="31"/>
  <c r="BN38" i="31"/>
  <c r="BN45" i="31"/>
  <c r="BN56" i="31"/>
  <c r="BN75" i="31"/>
  <c r="BN80" i="31"/>
  <c r="BN89" i="31"/>
  <c r="BN93" i="31"/>
  <c r="BN100" i="31"/>
  <c r="BN107" i="31"/>
  <c r="BK5" i="31"/>
  <c r="BK13" i="31"/>
  <c r="BK19" i="31"/>
  <c r="BK38" i="31"/>
  <c r="BK45" i="31"/>
  <c r="BK56" i="31"/>
  <c r="BK75" i="31"/>
  <c r="BK80" i="31"/>
  <c r="BK89" i="31"/>
  <c r="BK93" i="31"/>
  <c r="BK100" i="31"/>
  <c r="BK107" i="31"/>
  <c r="F100" i="31"/>
  <c r="CB100" i="31" s="1"/>
  <c r="I100" i="31"/>
  <c r="L100" i="31"/>
  <c r="O100" i="31"/>
  <c r="R100" i="31"/>
  <c r="U100" i="31"/>
  <c r="X100" i="31"/>
  <c r="AA100" i="31"/>
  <c r="AD100" i="31"/>
  <c r="AG100" i="31"/>
  <c r="AJ100" i="31"/>
  <c r="AM100" i="31"/>
  <c r="AP100" i="31"/>
  <c r="AS100" i="31"/>
  <c r="AV100" i="31"/>
  <c r="AY100" i="31"/>
  <c r="BB100" i="31"/>
  <c r="BE100" i="31"/>
  <c r="BH100" i="31"/>
  <c r="F107" i="31"/>
  <c r="I107" i="31"/>
  <c r="L107" i="31"/>
  <c r="O107" i="31"/>
  <c r="R107" i="31"/>
  <c r="U107" i="31"/>
  <c r="X107" i="31"/>
  <c r="AA107" i="31"/>
  <c r="AD107" i="31"/>
  <c r="AG107" i="31"/>
  <c r="AJ107" i="31"/>
  <c r="AM107" i="31"/>
  <c r="AP107" i="31"/>
  <c r="AS107" i="31"/>
  <c r="AV107" i="31"/>
  <c r="AY107" i="31"/>
  <c r="BB107" i="31"/>
  <c r="BE107" i="31"/>
  <c r="BH107" i="31"/>
  <c r="F55" i="15"/>
  <c r="AX55" i="15"/>
  <c r="F58" i="15"/>
  <c r="AX58" i="15"/>
  <c r="F6" i="15"/>
  <c r="F23" i="15"/>
  <c r="F24" i="15"/>
  <c r="F25" i="15"/>
  <c r="F26" i="15"/>
  <c r="F27" i="15"/>
  <c r="F29" i="15"/>
  <c r="F30" i="15"/>
  <c r="F44" i="15"/>
  <c r="F45" i="15"/>
  <c r="F46" i="15"/>
  <c r="F47" i="15"/>
  <c r="F48" i="15"/>
  <c r="F49" i="15"/>
  <c r="F51" i="15"/>
  <c r="F52" i="15"/>
  <c r="F53" i="15"/>
  <c r="F54" i="15"/>
  <c r="F56" i="15"/>
  <c r="F57" i="15"/>
  <c r="F59" i="15"/>
  <c r="E16" i="33"/>
  <c r="F16" i="33" s="1"/>
  <c r="E15" i="33"/>
  <c r="F15" i="33" s="1"/>
  <c r="E13" i="33"/>
  <c r="F13" i="33" s="1"/>
  <c r="AX59" i="15"/>
  <c r="AX57" i="15"/>
  <c r="AX56" i="15"/>
  <c r="AX54" i="15"/>
  <c r="E12" i="33"/>
  <c r="F12" i="33" s="1"/>
  <c r="E17" i="33"/>
  <c r="F17" i="33"/>
  <c r="AZ57" i="15"/>
  <c r="BL57" i="15"/>
  <c r="AZ54" i="15"/>
  <c r="BL54" i="15"/>
  <c r="F75" i="31"/>
  <c r="I75" i="31"/>
  <c r="L75" i="31"/>
  <c r="O75" i="31"/>
  <c r="R75" i="31"/>
  <c r="U75" i="31"/>
  <c r="X75" i="31"/>
  <c r="AA75" i="31"/>
  <c r="AD75" i="31"/>
  <c r="AG75" i="31"/>
  <c r="AJ75" i="31"/>
  <c r="AM75" i="31"/>
  <c r="AP75" i="31"/>
  <c r="AS75" i="31"/>
  <c r="AV75" i="31"/>
  <c r="AY75" i="31"/>
  <c r="BB75" i="31"/>
  <c r="BE75" i="31"/>
  <c r="BH75" i="31"/>
  <c r="F7" i="16"/>
  <c r="F8" i="16"/>
  <c r="F56" i="31"/>
  <c r="L56" i="31"/>
  <c r="CB56" i="31"/>
  <c r="I56" i="31"/>
  <c r="O56" i="31"/>
  <c r="R56" i="31"/>
  <c r="U56" i="31"/>
  <c r="X56" i="31"/>
  <c r="AA56" i="31"/>
  <c r="AD56" i="31"/>
  <c r="AG56" i="31"/>
  <c r="AJ56" i="31"/>
  <c r="AM56" i="31"/>
  <c r="AP56" i="31"/>
  <c r="AS56" i="31"/>
  <c r="AV56" i="31"/>
  <c r="AY56" i="31"/>
  <c r="BB56" i="31"/>
  <c r="BE56" i="31"/>
  <c r="BH56" i="31"/>
  <c r="F38" i="31"/>
  <c r="I38" i="31"/>
  <c r="L38" i="31"/>
  <c r="O38" i="31"/>
  <c r="R38" i="31"/>
  <c r="U38" i="31"/>
  <c r="X38" i="31"/>
  <c r="AA38" i="31"/>
  <c r="AD38" i="31"/>
  <c r="AG38" i="31"/>
  <c r="AJ38" i="31"/>
  <c r="AM38" i="31"/>
  <c r="AP38" i="31"/>
  <c r="AS38" i="31"/>
  <c r="AV38" i="31"/>
  <c r="AY38" i="31"/>
  <c r="BB38" i="31"/>
  <c r="BE38" i="31"/>
  <c r="BH38" i="31"/>
  <c r="F45" i="31"/>
  <c r="L45" i="31"/>
  <c r="I45" i="31"/>
  <c r="O45" i="31"/>
  <c r="R45" i="31"/>
  <c r="U45" i="31"/>
  <c r="X45" i="31"/>
  <c r="AA45" i="31"/>
  <c r="AD45" i="31"/>
  <c r="AG45" i="31"/>
  <c r="AJ45" i="31"/>
  <c r="AM45" i="31"/>
  <c r="AP45" i="31"/>
  <c r="AS45" i="31"/>
  <c r="AV45" i="31"/>
  <c r="AY45" i="31"/>
  <c r="BB45" i="31"/>
  <c r="BE45" i="31"/>
  <c r="BH45" i="31"/>
  <c r="X5" i="31"/>
  <c r="X13" i="31"/>
  <c r="X19" i="31"/>
  <c r="X80" i="31"/>
  <c r="X89" i="31"/>
  <c r="X93" i="31"/>
  <c r="CB48" i="31"/>
  <c r="BH5" i="31"/>
  <c r="BH13" i="31"/>
  <c r="BH19" i="31"/>
  <c r="BH80" i="31"/>
  <c r="BH89" i="31"/>
  <c r="BH93" i="31"/>
  <c r="BE5" i="31"/>
  <c r="BE13" i="31"/>
  <c r="BE19" i="31"/>
  <c r="BE80" i="31"/>
  <c r="BE89" i="31"/>
  <c r="BE93" i="31"/>
  <c r="BB5" i="31"/>
  <c r="BB13" i="31"/>
  <c r="BB19" i="31"/>
  <c r="BB80" i="31"/>
  <c r="BB89" i="31"/>
  <c r="BB93" i="31"/>
  <c r="AY5" i="31"/>
  <c r="AY13" i="31"/>
  <c r="AY19" i="31"/>
  <c r="AY80" i="31"/>
  <c r="AY89" i="31"/>
  <c r="AY93" i="31"/>
  <c r="AV5" i="31"/>
  <c r="AV13" i="31"/>
  <c r="AV19" i="31"/>
  <c r="AV80" i="31"/>
  <c r="AV89" i="31"/>
  <c r="AV93" i="31"/>
  <c r="AS5" i="31"/>
  <c r="AS13" i="31"/>
  <c r="AS19" i="31"/>
  <c r="AS80" i="31"/>
  <c r="AS89" i="31"/>
  <c r="AS93" i="31"/>
  <c r="AP5" i="31"/>
  <c r="AP13" i="31"/>
  <c r="AP19" i="31"/>
  <c r="AP80" i="31"/>
  <c r="AP89" i="31"/>
  <c r="AP93" i="31"/>
  <c r="AM5" i="31"/>
  <c r="AM13" i="31"/>
  <c r="AM19" i="31"/>
  <c r="AM80" i="31"/>
  <c r="AM89" i="31"/>
  <c r="AM93" i="31"/>
  <c r="AJ5" i="31"/>
  <c r="AJ13" i="31"/>
  <c r="AJ19" i="31"/>
  <c r="AJ80" i="31"/>
  <c r="AJ89" i="31"/>
  <c r="AJ93" i="31"/>
  <c r="AG5" i="31"/>
  <c r="AG13" i="31"/>
  <c r="AG19" i="31"/>
  <c r="AG80" i="31"/>
  <c r="AG89" i="31"/>
  <c r="AG93" i="31"/>
  <c r="AD5" i="31"/>
  <c r="AD13" i="31"/>
  <c r="AD19" i="31"/>
  <c r="AD80" i="31"/>
  <c r="AD89" i="31"/>
  <c r="AD93" i="31"/>
  <c r="AA5" i="31"/>
  <c r="AA13" i="31"/>
  <c r="AA19" i="31"/>
  <c r="AA80" i="31"/>
  <c r="AA89" i="31"/>
  <c r="AA93" i="31"/>
  <c r="U5" i="31"/>
  <c r="U13" i="31"/>
  <c r="U19" i="31"/>
  <c r="U80" i="31"/>
  <c r="U89" i="31"/>
  <c r="U93" i="31"/>
  <c r="R5" i="31"/>
  <c r="R13" i="31"/>
  <c r="R19" i="31"/>
  <c r="R80" i="31"/>
  <c r="R89" i="31"/>
  <c r="R93" i="31"/>
  <c r="O5" i="31"/>
  <c r="O13" i="31"/>
  <c r="O19" i="31"/>
  <c r="O80" i="31"/>
  <c r="O89" i="31"/>
  <c r="O93" i="31"/>
  <c r="L5" i="31"/>
  <c r="CB5" i="31" s="1"/>
  <c r="CC5" i="31" s="1"/>
  <c r="CD5" i="31" s="1"/>
  <c r="L13" i="31"/>
  <c r="L19" i="31"/>
  <c r="L80" i="31"/>
  <c r="F80" i="31"/>
  <c r="L89" i="31"/>
  <c r="L93" i="31"/>
  <c r="F93" i="31"/>
  <c r="CB93" i="31"/>
  <c r="I5" i="31"/>
  <c r="I13" i="31"/>
  <c r="I19" i="31"/>
  <c r="I80" i="31"/>
  <c r="I89" i="31"/>
  <c r="I93" i="31"/>
  <c r="F5" i="31"/>
  <c r="F13" i="31"/>
  <c r="F19" i="31"/>
  <c r="F89" i="31"/>
  <c r="E49" i="14"/>
  <c r="E50" i="14"/>
  <c r="E51" i="14"/>
  <c r="E52" i="14"/>
  <c r="E53" i="14"/>
  <c r="E54" i="14"/>
  <c r="E55" i="14"/>
  <c r="E56" i="14"/>
  <c r="E45" i="14"/>
  <c r="E46" i="14"/>
  <c r="E26" i="14"/>
  <c r="E27" i="14"/>
  <c r="E28" i="14"/>
  <c r="E7" i="16"/>
  <c r="E8" i="16"/>
  <c r="E9" i="16"/>
  <c r="E10" i="16"/>
  <c r="E11" i="16"/>
  <c r="E12" i="16"/>
  <c r="E5" i="14"/>
  <c r="G5" i="14"/>
  <c r="H5" i="14" s="1"/>
  <c r="E6" i="14"/>
  <c r="E7" i="14"/>
  <c r="E8" i="14"/>
  <c r="E9" i="14"/>
  <c r="E10" i="14"/>
  <c r="E11" i="14"/>
  <c r="E12" i="14"/>
  <c r="E13" i="14"/>
  <c r="E14" i="14"/>
  <c r="E16" i="14"/>
  <c r="E17" i="14"/>
  <c r="G17" i="14"/>
  <c r="H17" i="14" s="1"/>
  <c r="E18" i="14"/>
  <c r="E19" i="14"/>
  <c r="E20" i="14"/>
  <c r="E66" i="14"/>
  <c r="G66" i="14"/>
  <c r="H66" i="14" s="1"/>
  <c r="E67" i="14"/>
  <c r="E68" i="14"/>
  <c r="E69" i="14"/>
  <c r="E70" i="14"/>
  <c r="E75" i="14"/>
  <c r="E76" i="14"/>
  <c r="E77" i="14"/>
  <c r="I77" i="14" s="1"/>
  <c r="J77" i="14" s="1"/>
  <c r="G77" i="14"/>
  <c r="H77" i="14" s="1"/>
  <c r="E78" i="14"/>
  <c r="E79" i="14"/>
  <c r="E80" i="14"/>
  <c r="E81" i="14"/>
  <c r="E82" i="14"/>
  <c r="E84" i="14"/>
  <c r="E85" i="14"/>
  <c r="G85" i="14" s="1"/>
  <c r="H85" i="14" s="1"/>
  <c r="I85" i="14"/>
  <c r="J85" i="14" s="1"/>
  <c r="E86" i="14"/>
  <c r="E87" i="14"/>
  <c r="E88" i="14"/>
  <c r="E89" i="14"/>
  <c r="E90" i="14"/>
  <c r="E91" i="14"/>
  <c r="E99" i="14"/>
  <c r="I99" i="14" s="1"/>
  <c r="J99" i="14" s="1"/>
  <c r="G99" i="14"/>
  <c r="H99" i="14" s="1"/>
  <c r="E100" i="14"/>
  <c r="E101" i="14"/>
  <c r="E102" i="14"/>
  <c r="E103" i="14"/>
  <c r="E104" i="14"/>
  <c r="E105" i="14"/>
  <c r="E106" i="14"/>
  <c r="E107" i="14"/>
  <c r="E108" i="14"/>
  <c r="E110" i="14"/>
  <c r="G110" i="14" s="1"/>
  <c r="H110" i="14" s="1"/>
  <c r="E111" i="14"/>
  <c r="E112" i="14"/>
  <c r="E113" i="14"/>
  <c r="E114" i="14"/>
  <c r="E115" i="14"/>
  <c r="E116" i="14"/>
  <c r="E117" i="14"/>
  <c r="E118" i="14"/>
  <c r="E119" i="14"/>
  <c r="E21" i="14"/>
  <c r="I21" i="14"/>
  <c r="J21" i="14" s="1"/>
  <c r="E22" i="14"/>
  <c r="E23" i="14"/>
  <c r="E24" i="14"/>
  <c r="E25" i="14"/>
  <c r="E29" i="14"/>
  <c r="E30" i="14"/>
  <c r="E31" i="14"/>
  <c r="E41" i="14"/>
  <c r="E42" i="14"/>
  <c r="E43" i="14"/>
  <c r="E47" i="14"/>
  <c r="E44" i="14"/>
  <c r="E48" i="14"/>
  <c r="E57" i="14"/>
  <c r="E58" i="14"/>
  <c r="I58" i="14"/>
  <c r="J58" i="14" s="1"/>
  <c r="E59" i="14"/>
  <c r="E60" i="14"/>
  <c r="E5" i="24"/>
  <c r="I5" i="24" s="1"/>
  <c r="E6" i="24"/>
  <c r="E7" i="24"/>
  <c r="E8" i="24"/>
  <c r="E9" i="24"/>
  <c r="I9" i="24" s="1"/>
  <c r="E10" i="24"/>
  <c r="E12" i="24"/>
  <c r="E13" i="24"/>
  <c r="I13" i="24" s="1"/>
  <c r="E14" i="24"/>
  <c r="E15" i="24"/>
  <c r="E16" i="24"/>
  <c r="I16" i="24" s="1"/>
  <c r="E17" i="24"/>
  <c r="E18" i="24"/>
  <c r="E19" i="24"/>
  <c r="E20" i="24"/>
  <c r="I20" i="24" s="1"/>
  <c r="E21" i="24"/>
  <c r="E23" i="24"/>
  <c r="I23" i="24" s="1"/>
  <c r="E24" i="24"/>
  <c r="E25" i="24"/>
  <c r="E26" i="24"/>
  <c r="E27" i="24"/>
  <c r="E28" i="24"/>
  <c r="E29" i="24"/>
  <c r="E30" i="24"/>
  <c r="E31" i="24"/>
  <c r="E32" i="24"/>
  <c r="I32" i="24" s="1"/>
  <c r="E33" i="24"/>
  <c r="E34" i="24"/>
  <c r="E35" i="24"/>
  <c r="E36" i="24"/>
  <c r="E37" i="24"/>
  <c r="E38" i="24"/>
  <c r="E5" i="18"/>
  <c r="I5" i="18" s="1"/>
  <c r="E6" i="18"/>
  <c r="E7" i="18"/>
  <c r="E8" i="18"/>
  <c r="E9" i="18"/>
  <c r="I9" i="18" s="1"/>
  <c r="E10" i="18"/>
  <c r="E12" i="18"/>
  <c r="E24" i="18"/>
  <c r="I24" i="18" s="1"/>
  <c r="E25" i="18"/>
  <c r="E26" i="18"/>
  <c r="E27" i="18"/>
  <c r="I27" i="18" s="1"/>
  <c r="E28" i="18"/>
  <c r="E32" i="18"/>
  <c r="I32" i="18" s="1"/>
  <c r="E33" i="18"/>
  <c r="E36" i="18"/>
  <c r="I36" i="18" s="1"/>
  <c r="E37" i="18"/>
  <c r="E38" i="18"/>
  <c r="E39" i="18"/>
  <c r="E40" i="18"/>
  <c r="E41" i="18"/>
  <c r="E42" i="18"/>
  <c r="E43" i="18"/>
  <c r="E44" i="18"/>
  <c r="I44" i="18" s="1"/>
  <c r="E45" i="18"/>
  <c r="E46" i="18"/>
  <c r="E47" i="18"/>
  <c r="E48" i="18"/>
  <c r="E49" i="18"/>
  <c r="E12" i="25"/>
  <c r="E14" i="25"/>
  <c r="E5" i="28"/>
  <c r="E6" i="28"/>
  <c r="E7" i="28"/>
  <c r="E8" i="28"/>
  <c r="E9" i="28"/>
  <c r="E10" i="28"/>
  <c r="E11" i="28"/>
  <c r="E12" i="28"/>
  <c r="E13" i="28"/>
  <c r="E14" i="28"/>
  <c r="L112" i="14"/>
  <c r="L117" i="14"/>
  <c r="L101" i="14"/>
  <c r="F116" i="14"/>
  <c r="F111" i="14"/>
  <c r="F105" i="14"/>
  <c r="L80" i="14"/>
  <c r="F86" i="14"/>
  <c r="F100" i="14"/>
  <c r="F78" i="14"/>
  <c r="L70" i="14"/>
  <c r="F5" i="14"/>
  <c r="F6" i="14"/>
  <c r="F17" i="14"/>
  <c r="F18" i="14"/>
  <c r="F66" i="14"/>
  <c r="F68" i="14"/>
  <c r="F58" i="14"/>
  <c r="F59" i="14"/>
  <c r="F21" i="14"/>
  <c r="F22" i="14"/>
  <c r="F5" i="24"/>
  <c r="F6" i="24"/>
  <c r="F9" i="24"/>
  <c r="F10" i="24"/>
  <c r="F13" i="24"/>
  <c r="F14" i="24"/>
  <c r="F16" i="24"/>
  <c r="F17" i="24"/>
  <c r="F20" i="24"/>
  <c r="F21" i="24"/>
  <c r="F23" i="24"/>
  <c r="F24" i="24"/>
  <c r="F32" i="24"/>
  <c r="F33" i="24"/>
  <c r="F5" i="18"/>
  <c r="F6" i="18"/>
  <c r="F9" i="18"/>
  <c r="F10" i="18"/>
  <c r="F24" i="18"/>
  <c r="F25" i="18"/>
  <c r="F27" i="18"/>
  <c r="F28" i="18"/>
  <c r="F32" i="18"/>
  <c r="F33" i="18"/>
  <c r="F36" i="18"/>
  <c r="F37" i="18"/>
  <c r="F44" i="18"/>
  <c r="F45" i="18"/>
  <c r="F5" i="25"/>
  <c r="F7" i="25"/>
  <c r="F9" i="25"/>
  <c r="F13" i="25"/>
  <c r="F14" i="25"/>
  <c r="H5" i="28"/>
  <c r="H6" i="28"/>
  <c r="H7" i="28"/>
  <c r="H8" i="28"/>
  <c r="H9" i="28"/>
  <c r="H10" i="28"/>
  <c r="H11" i="28"/>
  <c r="H12" i="28"/>
  <c r="H13" i="28"/>
  <c r="H14" i="28"/>
  <c r="AX6" i="15"/>
  <c r="AX23" i="15"/>
  <c r="AX24" i="15"/>
  <c r="AX25" i="15"/>
  <c r="AX26" i="15"/>
  <c r="AX27" i="15"/>
  <c r="AX29" i="15"/>
  <c r="AX30" i="15"/>
  <c r="AX44" i="15"/>
  <c r="AX45" i="15"/>
  <c r="AX46" i="15"/>
  <c r="AX47" i="15"/>
  <c r="AX48" i="15"/>
  <c r="AX49" i="15"/>
  <c r="AX51" i="15"/>
  <c r="AX52" i="15"/>
  <c r="AX53" i="15"/>
  <c r="AY23" i="15"/>
  <c r="AY29" i="15"/>
  <c r="AY48" i="15"/>
  <c r="AZ23" i="15"/>
  <c r="AZ29" i="15"/>
  <c r="AZ48" i="15"/>
  <c r="BL23" i="15"/>
  <c r="BL29" i="15"/>
  <c r="BL48" i="15"/>
  <c r="AY5" i="15"/>
  <c r="K7" i="16"/>
  <c r="K8" i="16"/>
  <c r="G7" i="16"/>
  <c r="H7" i="16" s="1"/>
  <c r="G5" i="18"/>
  <c r="G9" i="18"/>
  <c r="G24" i="18"/>
  <c r="G27" i="18"/>
  <c r="G32" i="18"/>
  <c r="G36" i="18"/>
  <c r="G44" i="18"/>
  <c r="G16" i="24"/>
  <c r="G32" i="24"/>
  <c r="G23" i="24"/>
  <c r="G20" i="24"/>
  <c r="G13" i="24"/>
  <c r="G9" i="24"/>
  <c r="G5" i="24"/>
  <c r="S5" i="28"/>
  <c r="S6" i="28"/>
  <c r="S7" i="28"/>
  <c r="S8" i="28"/>
  <c r="S9" i="28"/>
  <c r="S10" i="28"/>
  <c r="S11" i="28"/>
  <c r="S12" i="28"/>
  <c r="S13" i="28"/>
  <c r="S14" i="28"/>
  <c r="BU5" i="28"/>
  <c r="BU7" i="28"/>
  <c r="BU9" i="28"/>
  <c r="BU11" i="28"/>
  <c r="BU13" i="28"/>
  <c r="BR5" i="28"/>
  <c r="BR7" i="28"/>
  <c r="BR9" i="28"/>
  <c r="BR11" i="28"/>
  <c r="BR13" i="28"/>
  <c r="BO5" i="28"/>
  <c r="BO7" i="28"/>
  <c r="BO9" i="28"/>
  <c r="BO11" i="28"/>
  <c r="BO13" i="28"/>
  <c r="BL5" i="28"/>
  <c r="BL7" i="28"/>
  <c r="BL9" i="28"/>
  <c r="BL11" i="28"/>
  <c r="BL13" i="28"/>
  <c r="BI5" i="28"/>
  <c r="BI7" i="28"/>
  <c r="BI9" i="28"/>
  <c r="BI11" i="28"/>
  <c r="BI13" i="28"/>
  <c r="BF5" i="28"/>
  <c r="BF7" i="28"/>
  <c r="BF9" i="28"/>
  <c r="BF11" i="28"/>
  <c r="BF13" i="28"/>
  <c r="BC5" i="28"/>
  <c r="BC7" i="28"/>
  <c r="BC9" i="28"/>
  <c r="BC11" i="28"/>
  <c r="BC13" i="28"/>
  <c r="AZ5" i="28"/>
  <c r="AZ7" i="28"/>
  <c r="AZ9" i="28"/>
  <c r="AZ11" i="28"/>
  <c r="AZ13" i="28"/>
  <c r="AW5" i="28"/>
  <c r="AW7" i="28"/>
  <c r="AW9" i="28"/>
  <c r="AW11" i="28"/>
  <c r="AW13" i="28"/>
  <c r="AT5" i="28"/>
  <c r="AT7" i="28"/>
  <c r="AT9" i="28"/>
  <c r="AT11" i="28"/>
  <c r="AT13" i="28"/>
  <c r="CA5" i="28"/>
  <c r="CA7" i="28"/>
  <c r="CA9" i="28"/>
  <c r="CA11" i="28"/>
  <c r="CA13" i="28"/>
  <c r="BZ5" i="28"/>
  <c r="BZ7" i="28"/>
  <c r="BZ9" i="28"/>
  <c r="BZ11" i="28"/>
  <c r="BZ13" i="28"/>
  <c r="I7" i="16"/>
  <c r="J7" i="16" s="1"/>
  <c r="I8" i="16"/>
  <c r="J8" i="16" s="1"/>
  <c r="D13" i="28"/>
  <c r="D11" i="28"/>
  <c r="D9" i="28"/>
  <c r="D7" i="28"/>
  <c r="D5" i="28"/>
  <c r="D7" i="16"/>
  <c r="H20" i="26"/>
  <c r="I20" i="26"/>
  <c r="J20" i="26"/>
  <c r="K20" i="26"/>
  <c r="M20" i="26"/>
  <c r="F20" i="26"/>
  <c r="K27" i="24"/>
  <c r="L27" i="24"/>
  <c r="M27" i="24"/>
  <c r="N27" i="24"/>
  <c r="N26" i="24"/>
  <c r="M26" i="24"/>
  <c r="L26" i="24"/>
  <c r="N25" i="24"/>
  <c r="M25" i="24"/>
  <c r="L25" i="24"/>
  <c r="K26" i="24"/>
  <c r="K25" i="24"/>
  <c r="B18" i="26"/>
  <c r="B16" i="26"/>
  <c r="B14" i="26"/>
  <c r="B12" i="26"/>
  <c r="B10" i="26"/>
  <c r="D7" i="26"/>
  <c r="D9" i="26"/>
  <c r="D10" i="26"/>
  <c r="D12" i="26"/>
  <c r="D14" i="26"/>
  <c r="D16" i="26"/>
  <c r="D18" i="26"/>
  <c r="D21" i="26"/>
  <c r="G8" i="26"/>
  <c r="H8" i="26"/>
  <c r="I8" i="26"/>
  <c r="J8" i="26"/>
  <c r="K8" i="26" s="1"/>
  <c r="L8" i="26" s="1"/>
  <c r="M8" i="26" s="1"/>
  <c r="D24" i="18"/>
  <c r="D9" i="25"/>
  <c r="D5" i="25"/>
  <c r="D13" i="25"/>
  <c r="D17" i="14"/>
  <c r="D5" i="14"/>
  <c r="D5" i="24"/>
  <c r="D9" i="24"/>
  <c r="D13" i="24"/>
  <c r="D16" i="24"/>
  <c r="D20" i="24"/>
  <c r="D32" i="24"/>
  <c r="D5" i="18"/>
  <c r="D9" i="18"/>
  <c r="D27" i="18"/>
  <c r="D32" i="18"/>
  <c r="D36" i="18"/>
  <c r="D66" i="14"/>
  <c r="B2" i="24"/>
  <c r="K15" i="24"/>
  <c r="K18" i="24"/>
  <c r="L15" i="24"/>
  <c r="L18" i="24"/>
  <c r="M15" i="24"/>
  <c r="N15" i="24"/>
  <c r="B9" i="13"/>
  <c r="B8" i="13"/>
  <c r="D44" i="18"/>
  <c r="B2" i="18"/>
  <c r="D23" i="24"/>
  <c r="E14" i="18"/>
  <c r="D7" i="25"/>
  <c r="D67" i="14"/>
  <c r="D77" i="14"/>
  <c r="D99" i="14"/>
  <c r="F99" i="14"/>
  <c r="F85" i="14"/>
  <c r="F77" i="14"/>
  <c r="F67" i="14"/>
  <c r="N18" i="24"/>
  <c r="M18" i="24"/>
  <c r="D58" i="14"/>
  <c r="D21" i="14"/>
  <c r="D104" i="14"/>
  <c r="D115" i="14"/>
  <c r="D85" i="14"/>
  <c r="D110" i="14"/>
  <c r="F115" i="14"/>
  <c r="F110" i="14"/>
  <c r="F104" i="14"/>
  <c r="M19" i="24"/>
  <c r="M34" i="24" s="1"/>
  <c r="M38" i="24" s="1"/>
  <c r="L19" i="24"/>
  <c r="L34" i="24" s="1"/>
  <c r="L38" i="24" s="1"/>
  <c r="K19" i="24"/>
  <c r="K34" i="24" s="1"/>
  <c r="K38" i="24" s="1"/>
  <c r="N19" i="24"/>
  <c r="N34" i="24" s="1"/>
  <c r="N38" i="24" s="1"/>
  <c r="AY57" i="15"/>
  <c r="AY54" i="15"/>
  <c r="BL5" i="15"/>
  <c r="AZ5" i="15"/>
  <c r="H13" i="25"/>
  <c r="I17" i="14"/>
  <c r="J17" i="14" s="1"/>
  <c r="H14" i="25"/>
  <c r="I92" i="29"/>
  <c r="CB122" i="31"/>
  <c r="CB137" i="31"/>
  <c r="CB129" i="31"/>
  <c r="CB123" i="31"/>
  <c r="CB127" i="31"/>
  <c r="CB58" i="31"/>
  <c r="CB41" i="31"/>
  <c r="CB139" i="31"/>
  <c r="CB112" i="31"/>
  <c r="CB53" i="31"/>
  <c r="CB11" i="31"/>
  <c r="CB85" i="31"/>
  <c r="CB12" i="31"/>
  <c r="I104" i="14"/>
  <c r="J104" i="14" s="1"/>
  <c r="G104" i="14"/>
  <c r="H104" i="14" s="1"/>
  <c r="CB131" i="31"/>
  <c r="CB101" i="31"/>
  <c r="AY69" i="15"/>
  <c r="BB67" i="15"/>
  <c r="BB60" i="15"/>
  <c r="BB38" i="15"/>
  <c r="BB46" i="15"/>
  <c r="BB26" i="15"/>
  <c r="BB11" i="15"/>
  <c r="BB53" i="15"/>
  <c r="BB41" i="15"/>
  <c r="BB44" i="15"/>
  <c r="BB25" i="15"/>
  <c r="BB39" i="15"/>
  <c r="BB50" i="15"/>
  <c r="BB61" i="15"/>
  <c r="BB65" i="15"/>
  <c r="BB66" i="15"/>
  <c r="BB51" i="15"/>
  <c r="BB47" i="15"/>
  <c r="BB63" i="15"/>
  <c r="BB45" i="15"/>
  <c r="BB59" i="15"/>
  <c r="BB71" i="15"/>
  <c r="BB68" i="15"/>
  <c r="BB40" i="15"/>
  <c r="BB28" i="15"/>
  <c r="BB43" i="15"/>
  <c r="BB64" i="15"/>
  <c r="BB9" i="15"/>
  <c r="BB52" i="15"/>
  <c r="BB62" i="15"/>
  <c r="BB56" i="15"/>
  <c r="BB37" i="15"/>
  <c r="BB27" i="15"/>
  <c r="I94" i="29"/>
  <c r="G93" i="29"/>
  <c r="H94" i="29"/>
  <c r="AV26" i="15"/>
  <c r="AW26" i="15" s="1"/>
  <c r="BN26" i="15"/>
  <c r="BN40" i="15"/>
  <c r="AV51" i="15"/>
  <c r="AW51" i="15" s="1"/>
  <c r="AV66" i="15"/>
  <c r="AW66" i="15" s="1"/>
  <c r="AV67" i="15"/>
  <c r="AW67" i="15" s="1"/>
  <c r="AM40" i="15"/>
  <c r="CB138" i="31"/>
  <c r="CB45" i="31"/>
  <c r="CB119" i="31"/>
  <c r="CB65" i="31"/>
  <c r="CB136" i="31"/>
  <c r="CB64" i="31"/>
  <c r="CB135" i="31"/>
  <c r="CB90" i="31"/>
  <c r="CB121" i="31"/>
  <c r="CB141" i="31"/>
  <c r="CB104" i="31"/>
  <c r="CB113" i="31"/>
  <c r="CB133" i="31"/>
  <c r="CB60" i="31"/>
  <c r="CB115" i="31"/>
  <c r="BN62" i="15"/>
  <c r="CB125" i="31"/>
  <c r="CB117" i="31"/>
  <c r="I5" i="14"/>
  <c r="J5" i="14" s="1"/>
  <c r="AX9" i="15"/>
  <c r="L11" i="16"/>
  <c r="L10" i="16"/>
  <c r="L9" i="16"/>
  <c r="AV11" i="15"/>
  <c r="AW11" i="15" s="1"/>
  <c r="L12" i="16"/>
  <c r="F99" i="29"/>
  <c r="H99" i="29" s="1"/>
  <c r="BA46" i="15" a="1"/>
  <c r="BA46" i="15" s="1"/>
  <c r="BD46" i="15" s="1"/>
  <c r="F98" i="29"/>
  <c r="I98" i="29" s="1"/>
  <c r="F100" i="29"/>
  <c r="I100" i="29" s="1"/>
  <c r="F63" i="14"/>
  <c r="M46" i="18"/>
  <c r="M49" i="18" s="1"/>
  <c r="L46" i="18"/>
  <c r="L49" i="18" s="1"/>
  <c r="K46" i="18"/>
  <c r="K49" i="18" s="1"/>
  <c r="N46" i="18"/>
  <c r="N49" i="18" s="1"/>
  <c r="D63" i="14"/>
  <c r="G71" i="14"/>
  <c r="H71" i="14" s="1"/>
  <c r="I71" i="14"/>
  <c r="J71" i="14" s="1"/>
  <c r="D92" i="14"/>
  <c r="F92" i="14"/>
  <c r="D48" i="15"/>
  <c r="D54" i="15"/>
  <c r="D57" i="15"/>
  <c r="D69" i="15"/>
  <c r="G58" i="14"/>
  <c r="H58" i="14" s="1"/>
  <c r="I66" i="14"/>
  <c r="J66" i="14" s="1"/>
  <c r="I110" i="14"/>
  <c r="J110" i="14" s="1"/>
  <c r="G21" i="14"/>
  <c r="H21" i="14" s="1"/>
  <c r="I63" i="14"/>
  <c r="J63" i="14" s="1"/>
  <c r="H10" i="25"/>
  <c r="H7" i="25"/>
  <c r="AX8" i="15"/>
  <c r="BI28" i="15"/>
  <c r="BA40" i="15" a="1"/>
  <c r="BA40" i="15" s="1"/>
  <c r="BD40" i="15" s="1"/>
  <c r="I93" i="29"/>
  <c r="G92" i="29"/>
  <c r="BA51" i="15" a="1"/>
  <c r="BA51" i="15" s="1"/>
  <c r="BD51" i="15" s="1"/>
  <c r="BA53" i="15" a="1"/>
  <c r="BA53" i="15" s="1"/>
  <c r="BD53" i="15" s="1"/>
  <c r="CB70" i="31"/>
  <c r="CE74" i="31"/>
  <c r="CF74" i="31" s="1"/>
  <c r="CG74" i="31" s="1"/>
  <c r="CB46" i="31"/>
  <c r="CB35" i="31"/>
  <c r="CB38" i="31"/>
  <c r="CB75" i="31"/>
  <c r="CE104" i="31"/>
  <c r="CF104" i="31" s="1"/>
  <c r="CG104" i="31" s="1"/>
  <c r="CE37" i="31"/>
  <c r="CF37" i="31" s="1"/>
  <c r="CG37" i="31" s="1"/>
  <c r="CB80" i="31"/>
  <c r="CE51" i="31"/>
  <c r="CF51" i="31" s="1"/>
  <c r="CG51" i="31" s="1"/>
  <c r="CE68" i="31"/>
  <c r="CF68" i="31" s="1"/>
  <c r="CG68" i="31"/>
  <c r="CE43" i="31"/>
  <c r="CF43" i="31" s="1"/>
  <c r="CG43" i="31"/>
  <c r="CE99" i="31"/>
  <c r="CF99" i="31" s="1"/>
  <c r="CG99" i="31" s="1"/>
  <c r="CE11" i="31"/>
  <c r="CF11" i="31"/>
  <c r="CG11" i="31" s="1"/>
  <c r="CE101" i="31"/>
  <c r="CF101" i="31" s="1"/>
  <c r="CG101" i="31" s="1"/>
  <c r="CE77" i="31"/>
  <c r="CF77" i="31" s="1"/>
  <c r="CG77" i="31" s="1"/>
  <c r="CE27" i="31"/>
  <c r="CF27" i="31" s="1"/>
  <c r="CG27" i="31" s="1"/>
  <c r="CE40" i="31"/>
  <c r="CF40" i="31"/>
  <c r="CG40" i="31" s="1"/>
  <c r="CE24" i="31"/>
  <c r="CF24" i="31" s="1"/>
  <c r="CG24" i="31" s="1"/>
  <c r="CE54" i="31"/>
  <c r="CF54" i="31" s="1"/>
  <c r="CG54" i="31" s="1"/>
  <c r="CE59" i="31"/>
  <c r="CF59" i="31" s="1"/>
  <c r="CG59" i="31" s="1"/>
  <c r="CE52" i="31"/>
  <c r="CF52" i="31"/>
  <c r="CG52" i="31" s="1"/>
  <c r="CE86" i="31"/>
  <c r="CF86" i="31" s="1"/>
  <c r="CG86" i="31" s="1"/>
  <c r="CB89" i="31"/>
  <c r="CB107" i="31"/>
  <c r="CE97" i="31"/>
  <c r="CF97" i="31" s="1"/>
  <c r="CG97" i="31" s="1"/>
  <c r="CE83" i="31"/>
  <c r="CF83" i="31" s="1"/>
  <c r="CG83" i="31" s="1"/>
  <c r="CG60" i="31"/>
  <c r="CE53" i="31"/>
  <c r="CF53" i="31" s="1"/>
  <c r="CG53" i="31" s="1"/>
  <c r="CE42" i="31"/>
  <c r="CF42" i="31" s="1"/>
  <c r="CG42" i="31"/>
  <c r="CE10" i="31"/>
  <c r="CF10" i="31" s="1"/>
  <c r="CG10" i="31" s="1"/>
  <c r="CB19" i="31"/>
  <c r="CE50" i="31"/>
  <c r="CF50" i="31" s="1"/>
  <c r="CG50" i="31" s="1"/>
  <c r="CE20" i="31"/>
  <c r="CF20" i="31"/>
  <c r="CG20" i="31" s="1"/>
  <c r="CB13" i="31"/>
  <c r="CB52" i="31"/>
  <c r="CB94" i="31"/>
  <c r="CB26" i="31"/>
  <c r="CE49" i="31"/>
  <c r="CF49" i="31" s="1"/>
  <c r="CG49" i="31" s="1"/>
  <c r="CE28" i="31"/>
  <c r="CF28" i="31" s="1"/>
  <c r="CG28" i="31" s="1"/>
  <c r="CE84" i="31"/>
  <c r="CF84" i="31"/>
  <c r="CG84" i="31"/>
  <c r="CE44" i="31"/>
  <c r="CF44" i="31" s="1"/>
  <c r="CG44" i="31"/>
  <c r="CE98" i="31"/>
  <c r="CF98" i="31" s="1"/>
  <c r="CG98" i="31" s="1"/>
  <c r="CB105" i="31"/>
  <c r="CE95" i="31"/>
  <c r="CF95" i="31"/>
  <c r="CG95" i="31"/>
  <c r="CE111" i="31"/>
  <c r="CF111" i="31" s="1"/>
  <c r="CG111" i="31" s="1"/>
  <c r="CB111" i="31"/>
  <c r="CE39" i="31"/>
  <c r="CF39" i="31"/>
  <c r="CG39" i="31" s="1"/>
  <c r="CB39" i="31"/>
  <c r="CB72" i="31"/>
  <c r="CE72" i="31"/>
  <c r="CF72" i="31" s="1"/>
  <c r="CG72" i="31" s="1"/>
  <c r="CB110" i="31"/>
  <c r="CE33" i="31"/>
  <c r="CF33" i="31" s="1"/>
  <c r="CG33" i="31" s="1"/>
  <c r="CE9" i="31"/>
  <c r="CF9" i="31" s="1"/>
  <c r="CG9" i="31" s="1"/>
  <c r="CB6" i="31"/>
  <c r="CE96" i="31"/>
  <c r="CF96" i="31" s="1"/>
  <c r="CG96" i="31" s="1"/>
  <c r="CE18" i="31"/>
  <c r="CF18" i="31" s="1"/>
  <c r="CG18" i="31" s="1"/>
  <c r="CE67" i="31"/>
  <c r="CF67" i="31"/>
  <c r="CG67" i="31" s="1"/>
  <c r="CB67" i="31"/>
  <c r="CE61" i="31"/>
  <c r="CF61" i="31" s="1"/>
  <c r="CG61" i="31" s="1"/>
  <c r="CB61" i="31"/>
  <c r="CE31" i="31"/>
  <c r="CF31" i="31" s="1"/>
  <c r="CG31" i="31" s="1"/>
  <c r="CB31" i="31"/>
  <c r="CF25" i="31"/>
  <c r="CG25" i="31" s="1"/>
  <c r="CB25" i="31"/>
  <c r="CB73" i="31"/>
  <c r="CB84" i="31"/>
  <c r="CB24" i="31"/>
  <c r="CE35" i="31"/>
  <c r="CF35" i="31" s="1"/>
  <c r="CG35" i="31" s="1"/>
  <c r="CB102" i="31"/>
  <c r="CE102" i="31"/>
  <c r="CF102" i="31" s="1"/>
  <c r="CG102" i="31" s="1"/>
  <c r="CE17" i="31"/>
  <c r="CF17" i="31" s="1"/>
  <c r="CG17" i="31" s="1"/>
  <c r="CE15" i="31"/>
  <c r="CF15" i="31"/>
  <c r="CG15" i="31"/>
  <c r="CB15" i="31"/>
  <c r="CB103" i="31"/>
  <c r="CB8" i="31"/>
  <c r="CE8" i="31"/>
  <c r="CF8" i="31"/>
  <c r="CG8" i="31" s="1"/>
  <c r="CB27" i="31"/>
  <c r="CB83" i="31"/>
  <c r="CB91" i="31"/>
  <c r="CB99" i="31"/>
  <c r="BJ19" i="15"/>
  <c r="BJ18" i="15" s="1"/>
  <c r="AN20" i="15"/>
  <c r="D14" i="25"/>
  <c r="G20" i="14"/>
  <c r="BI12" i="28"/>
  <c r="AP10" i="10"/>
  <c r="AR27" i="10"/>
  <c r="I114" i="14"/>
  <c r="BF10" i="28"/>
  <c r="AW12" i="28"/>
  <c r="BL6" i="28"/>
  <c r="BB6" i="28"/>
  <c r="BL47" i="15"/>
  <c r="W27" i="10"/>
  <c r="BF12" i="28"/>
  <c r="O27" i="10"/>
  <c r="AT18" i="10"/>
  <c r="AG13" i="10"/>
  <c r="BZ8" i="28"/>
  <c r="W18" i="10"/>
  <c r="R18" i="10"/>
  <c r="CH5" i="28"/>
  <c r="AT27" i="10"/>
  <c r="AK27" i="10"/>
  <c r="Z27" i="10"/>
  <c r="D24" i="24"/>
  <c r="Y13" i="10"/>
  <c r="AU10" i="10"/>
  <c r="AM10" i="10"/>
  <c r="CJ14" i="28"/>
  <c r="W10" i="10"/>
  <c r="AW6" i="28"/>
  <c r="D14" i="24"/>
  <c r="AW8" i="28"/>
  <c r="BT12" i="28"/>
  <c r="S10" i="10"/>
  <c r="D105" i="14"/>
  <c r="I62" i="14"/>
  <c r="G84" i="14"/>
  <c r="Z10" i="10"/>
  <c r="BR6" i="28"/>
  <c r="BN8" i="28"/>
  <c r="D30" i="15"/>
  <c r="BL22" i="15"/>
  <c r="I57" i="14"/>
  <c r="P18" i="10"/>
  <c r="BL13" i="15"/>
  <c r="BA27" i="10"/>
  <c r="E18" i="26"/>
  <c r="BE6" i="28"/>
  <c r="AY6" i="15"/>
  <c r="Q27" i="10"/>
  <c r="BR8" i="28"/>
  <c r="AG18" i="10"/>
  <c r="D17" i="26"/>
  <c r="AZ68" i="15"/>
  <c r="E9" i="26"/>
  <c r="AT13" i="10"/>
  <c r="BK8" i="28"/>
  <c r="AZ13" i="10"/>
  <c r="I84" i="14"/>
  <c r="AZ6" i="28"/>
  <c r="AY70" i="15"/>
  <c r="D10" i="28"/>
  <c r="AN13" i="10"/>
  <c r="CA14" i="28"/>
  <c r="AE18" i="10"/>
  <c r="BK10" i="28"/>
  <c r="AY18" i="10"/>
  <c r="V13" i="10"/>
  <c r="BW12" i="28"/>
  <c r="AR10" i="10"/>
  <c r="AZ18" i="10"/>
  <c r="AU14" i="28"/>
  <c r="E15" i="26"/>
  <c r="D11" i="26"/>
  <c r="F14" i="28"/>
  <c r="AM18" i="10"/>
  <c r="BG14" i="28"/>
  <c r="AN53" i="15"/>
  <c r="AV18" i="10"/>
  <c r="AW10" i="10"/>
  <c r="Q13" i="10"/>
  <c r="G76" i="14"/>
  <c r="D15" i="15"/>
  <c r="AR13" i="10"/>
  <c r="AJ13" i="10"/>
  <c r="CJ10" i="28"/>
  <c r="AY10" i="10"/>
  <c r="AQ13" i="10"/>
  <c r="E16" i="26"/>
  <c r="BE5" i="28"/>
  <c r="AY14" i="28"/>
  <c r="AO27" i="10"/>
  <c r="D12" i="28"/>
  <c r="AS10" i="10"/>
  <c r="D21" i="24"/>
  <c r="BO10" i="28"/>
  <c r="E17" i="26"/>
  <c r="E14" i="26"/>
  <c r="CG8" i="28"/>
  <c r="AB10" i="10"/>
  <c r="AY15" i="15"/>
  <c r="S27" i="10"/>
  <c r="CJ6" i="28"/>
  <c r="BH10" i="28"/>
  <c r="BJ56" i="15"/>
  <c r="BB12" i="28"/>
  <c r="AV8" i="28"/>
  <c r="AU18" i="10"/>
  <c r="BN14" i="28"/>
  <c r="AZ22" i="15"/>
  <c r="AH27" i="10"/>
  <c r="D17" i="24"/>
  <c r="BC10" i="28"/>
  <c r="AY24" i="15"/>
  <c r="D22" i="14"/>
  <c r="AN27" i="10"/>
  <c r="G120" i="14"/>
  <c r="CA10" i="28"/>
  <c r="AF10" i="10"/>
  <c r="AF18" i="10"/>
  <c r="E12" i="26"/>
  <c r="BT6" i="28"/>
  <c r="BO71" i="15"/>
  <c r="BF6" i="28"/>
  <c r="BL8" i="28"/>
  <c r="AV12" i="28"/>
  <c r="Y27" i="10"/>
  <c r="BL56" i="15"/>
  <c r="BC12" i="28"/>
  <c r="AD18" i="10"/>
  <c r="BI14" i="28"/>
  <c r="CG12" i="28"/>
  <c r="F12" i="28"/>
  <c r="BW10" i="28"/>
  <c r="S18" i="10"/>
  <c r="AH10" i="10"/>
  <c r="AL10" i="10"/>
  <c r="BC14" i="28"/>
  <c r="AX27" i="10"/>
  <c r="BL14" i="28"/>
  <c r="P10" i="10"/>
  <c r="AG10" i="10"/>
  <c r="AZ12" i="28"/>
  <c r="E11" i="26"/>
  <c r="AX13" i="10"/>
  <c r="O18" i="10"/>
  <c r="D35" i="32"/>
  <c r="G57" i="14"/>
  <c r="D28" i="18"/>
  <c r="D58" i="15"/>
  <c r="AT10" i="10"/>
  <c r="D59" i="14"/>
  <c r="BS14" i="28"/>
  <c r="AQ27" i="10"/>
  <c r="D68" i="14"/>
  <c r="AY13" i="10"/>
  <c r="AW13" i="10"/>
  <c r="AX18" i="10"/>
  <c r="BT14" i="28"/>
  <c r="D6" i="32"/>
  <c r="G65" i="14"/>
  <c r="AB13" i="10"/>
  <c r="BO70" i="15"/>
  <c r="BI6" i="28"/>
  <c r="BB14" i="28"/>
  <c r="N10" i="10"/>
  <c r="BF14" i="28"/>
  <c r="AP18" i="10"/>
  <c r="BJ55" i="15"/>
  <c r="I98" i="14"/>
  <c r="AZ8" i="28"/>
  <c r="T27" i="10"/>
  <c r="AZ27" i="10"/>
  <c r="AH13" i="10"/>
  <c r="D8" i="26"/>
  <c r="BZ12" i="28"/>
  <c r="T18" i="10"/>
  <c r="BP14" i="28"/>
  <c r="I109" i="14"/>
  <c r="AY6" i="28"/>
  <c r="AD10" i="10"/>
  <c r="F8" i="28"/>
  <c r="BH6" i="28"/>
  <c r="G98" i="14"/>
  <c r="AY58" i="15"/>
  <c r="X10" i="10"/>
  <c r="U13" i="10"/>
  <c r="BA14" i="28"/>
  <c r="AZ10" i="28"/>
  <c r="AB27" i="10"/>
  <c r="G62" i="14"/>
  <c r="R27" i="10"/>
  <c r="AT8" i="28"/>
  <c r="W13" i="10"/>
  <c r="AA10" i="10"/>
  <c r="BU10" i="28"/>
  <c r="G91" i="14"/>
  <c r="BB10" i="28"/>
  <c r="BO6" i="28"/>
  <c r="BH5" i="15"/>
  <c r="BJ14" i="28"/>
  <c r="E8" i="26"/>
  <c r="AJ10" i="10"/>
  <c r="CA8" i="28"/>
  <c r="D18" i="14"/>
  <c r="D19" i="14" s="1"/>
  <c r="S13" i="10"/>
  <c r="D100" i="14"/>
  <c r="AL13" i="10"/>
  <c r="BK9" i="28"/>
  <c r="AE13" i="10"/>
  <c r="E13" i="26"/>
  <c r="BJ53" i="15"/>
  <c r="AT12" i="28"/>
  <c r="AK18" i="10"/>
  <c r="AV10" i="10"/>
  <c r="D55" i="15"/>
  <c r="D56" i="15" s="1"/>
  <c r="BQ6" i="28"/>
  <c r="AQ10" i="10"/>
  <c r="AS18" i="10"/>
  <c r="BU8" i="28"/>
  <c r="BQ8" i="28"/>
  <c r="BQ7" i="28" s="1"/>
  <c r="AN10" i="10"/>
  <c r="AZ10" i="10"/>
  <c r="BJ17" i="15"/>
  <c r="BE8" i="28"/>
  <c r="D10" i="24"/>
  <c r="BJ13" i="15"/>
  <c r="D111" i="14"/>
  <c r="G16" i="14"/>
  <c r="D10" i="25"/>
  <c r="U10" i="10"/>
  <c r="BW11" i="28"/>
  <c r="AY27" i="10"/>
  <c r="AE27" i="10"/>
  <c r="AP13" i="10"/>
  <c r="AZ71" i="15"/>
  <c r="BJ28" i="15"/>
  <c r="V18" i="10"/>
  <c r="AT10" i="28"/>
  <c r="E20" i="26"/>
  <c r="AA27" i="10"/>
  <c r="BV14" i="28"/>
  <c r="AA18" i="10"/>
  <c r="AI18" i="10"/>
  <c r="R10" i="10"/>
  <c r="BL71" i="15"/>
  <c r="D23" i="32"/>
  <c r="AP27" i="10"/>
  <c r="D19" i="32"/>
  <c r="E10" i="26"/>
  <c r="AO13" i="10"/>
  <c r="BD14" i="28"/>
  <c r="BU12" i="28"/>
  <c r="BR14" i="28"/>
  <c r="BE14" i="28"/>
  <c r="BE13" i="28" s="1"/>
  <c r="D8" i="16"/>
  <c r="D19" i="26"/>
  <c r="D20" i="26" s="1"/>
  <c r="AK10" i="10"/>
  <c r="AY49" i="15"/>
  <c r="AV6" i="28"/>
  <c r="G109" i="14"/>
  <c r="BQ12" i="28"/>
  <c r="BQ11" i="28" s="1"/>
  <c r="CJ12" i="28"/>
  <c r="CJ11" i="28" s="1"/>
  <c r="BW14" i="28"/>
  <c r="D33" i="18"/>
  <c r="BN10" i="28"/>
  <c r="Y18" i="10"/>
  <c r="AY55" i="15"/>
  <c r="V10" i="10"/>
  <c r="X13" i="10"/>
  <c r="BW6" i="28"/>
  <c r="I65" i="14"/>
  <c r="AY56" i="15"/>
  <c r="T10" i="10"/>
  <c r="BT10" i="28"/>
  <c r="CJ8" i="28"/>
  <c r="I76" i="14"/>
  <c r="D8" i="28"/>
  <c r="BA10" i="10"/>
  <c r="AG27" i="10"/>
  <c r="BZ14" i="28"/>
  <c r="BO14" i="28"/>
  <c r="AS27" i="10"/>
  <c r="BW8" i="28"/>
  <c r="BH8" i="28"/>
  <c r="Z18" i="10"/>
  <c r="R13" i="10"/>
  <c r="AD13" i="10"/>
  <c r="D22" i="26"/>
  <c r="BZ6" i="28"/>
  <c r="D49" i="15"/>
  <c r="BF8" i="28"/>
  <c r="BL53" i="15"/>
  <c r="D9" i="16"/>
  <c r="BI10" i="28"/>
  <c r="E21" i="26"/>
  <c r="CG10" i="28"/>
  <c r="CG9" i="28" s="1"/>
  <c r="D6" i="25"/>
  <c r="BE12" i="28"/>
  <c r="BT8" i="28"/>
  <c r="AC10" i="10"/>
  <c r="BW13" i="28"/>
  <c r="D15" i="26"/>
  <c r="O10" i="10"/>
  <c r="AV11" i="28"/>
  <c r="BW5" i="28"/>
  <c r="AL18" i="10"/>
  <c r="AQ18" i="10"/>
  <c r="AB18" i="10"/>
  <c r="D116" i="14"/>
  <c r="CA12" i="28"/>
  <c r="BQ10" i="28"/>
  <c r="BQ9" i="28" s="1"/>
  <c r="U18" i="10"/>
  <c r="D8" i="25"/>
  <c r="D6" i="15"/>
  <c r="BC8" i="28"/>
  <c r="G103" i="14"/>
  <c r="Q10" i="10"/>
  <c r="D10" i="32"/>
  <c r="BM14" i="28"/>
  <c r="AY12" i="28"/>
  <c r="D6" i="18"/>
  <c r="AD27" i="10"/>
  <c r="BA18" i="10"/>
  <c r="E22" i="26"/>
  <c r="E7" i="26"/>
  <c r="T13" i="10"/>
  <c r="BO20" i="15"/>
  <c r="BQ14" i="28"/>
  <c r="AZ56" i="15"/>
  <c r="AZ55" i="15" s="1"/>
  <c r="BU6" i="28"/>
  <c r="AC13" i="10"/>
  <c r="BO68" i="15"/>
  <c r="O13" i="10"/>
  <c r="D93" i="14"/>
  <c r="D94" i="14" s="1"/>
  <c r="N18" i="10"/>
  <c r="BJ47" i="15"/>
  <c r="BJ46" i="15" s="1"/>
  <c r="AL27" i="10"/>
  <c r="AU27" i="10"/>
  <c r="AC27" i="10"/>
  <c r="BK12" i="28"/>
  <c r="AF27" i="10"/>
  <c r="U27" i="10"/>
  <c r="AM13" i="10"/>
  <c r="I103" i="14"/>
  <c r="I16" i="14"/>
  <c r="BU14" i="28"/>
  <c r="AN18" i="10"/>
  <c r="D6" i="24"/>
  <c r="D10" i="18"/>
  <c r="AW18" i="10"/>
  <c r="AZ14" i="28"/>
  <c r="D78" i="14"/>
  <c r="AY30" i="15"/>
  <c r="BL12" i="28"/>
  <c r="BO12" i="28"/>
  <c r="Y10" i="10"/>
  <c r="BE10" i="28"/>
  <c r="BL10" i="28"/>
  <c r="CA6" i="28"/>
  <c r="F6" i="28"/>
  <c r="BW9" i="28"/>
  <c r="E19" i="26"/>
  <c r="BJ68" i="15"/>
  <c r="BR10" i="28"/>
  <c r="AI13" i="10"/>
  <c r="D14" i="28"/>
  <c r="BC6" i="28"/>
  <c r="AI10" i="10"/>
  <c r="AA13" i="10"/>
  <c r="I91" i="14"/>
  <c r="D70" i="15"/>
  <c r="D45" i="18"/>
  <c r="D13" i="26"/>
  <c r="BI8" i="28"/>
  <c r="P13" i="10"/>
  <c r="D86" i="14"/>
  <c r="AV10" i="28"/>
  <c r="AY10" i="28"/>
  <c r="AC18" i="10"/>
  <c r="BH12" i="28"/>
  <c r="J5" i="25"/>
  <c r="F10" i="28"/>
  <c r="AT6" i="28"/>
  <c r="AV13" i="10"/>
  <c r="Z13" i="10"/>
  <c r="I20" i="14"/>
  <c r="AZ47" i="15"/>
  <c r="BB8" i="28"/>
  <c r="AO10" i="10"/>
  <c r="AF13" i="10"/>
  <c r="AJ27" i="10"/>
  <c r="D7" i="32"/>
  <c r="BJ71" i="15"/>
  <c r="AV27" i="10"/>
  <c r="I120" i="14"/>
  <c r="G114" i="14"/>
  <c r="AX14" i="28"/>
  <c r="D37" i="18"/>
  <c r="D11" i="24"/>
  <c r="AV14" i="28"/>
  <c r="BN12" i="28"/>
  <c r="AW14" i="28"/>
  <c r="AX10" i="10"/>
  <c r="BO19" i="15"/>
  <c r="AZ13" i="15"/>
  <c r="AM27" i="10"/>
  <c r="AH18" i="10"/>
  <c r="AW27" i="10"/>
  <c r="AR18" i="10"/>
  <c r="CG6" i="28"/>
  <c r="BR12" i="28"/>
  <c r="AZ53" i="15"/>
  <c r="D6" i="28"/>
  <c r="X18" i="10"/>
  <c r="D15" i="32"/>
  <c r="BO8" i="28"/>
  <c r="CG14" i="28"/>
  <c r="D33" i="24"/>
  <c r="BK14" i="28"/>
  <c r="BK6" i="28"/>
  <c r="BK5" i="28" s="1"/>
  <c r="D24" i="15"/>
  <c r="AI27" i="10"/>
  <c r="BL28" i="15"/>
  <c r="D6" i="14"/>
  <c r="D7" i="14" s="1"/>
  <c r="V27" i="10"/>
  <c r="Q18" i="10"/>
  <c r="BN6" i="28"/>
  <c r="BH14" i="28"/>
  <c r="BH13" i="28" s="1"/>
  <c r="AO18" i="10"/>
  <c r="AS13" i="10"/>
  <c r="AZ28" i="15"/>
  <c r="AT14" i="28"/>
  <c r="AJ18" i="10"/>
  <c r="P27" i="10"/>
  <c r="AK13" i="10"/>
  <c r="X27" i="10"/>
  <c r="BA13" i="10"/>
  <c r="BZ10" i="28"/>
  <c r="AE10" i="10"/>
  <c r="AU13" i="10"/>
  <c r="BL68" i="15"/>
  <c r="AW10" i="28"/>
  <c r="D64" i="14"/>
  <c r="D25" i="18"/>
  <c r="AY8" i="28"/>
  <c r="CE66" i="31" l="1"/>
  <c r="CF66" i="31" s="1"/>
  <c r="CG66" i="31" s="1"/>
  <c r="CB66" i="31"/>
  <c r="CE92" i="31"/>
  <c r="CF92" i="31" s="1"/>
  <c r="CG92" i="31" s="1"/>
  <c r="CE91" i="31"/>
  <c r="CF91" i="31" s="1"/>
  <c r="CG91" i="31" s="1"/>
  <c r="CE90" i="31"/>
  <c r="CF90" i="31" s="1"/>
  <c r="CG90" i="31" s="1"/>
  <c r="CE87" i="31"/>
  <c r="CF87" i="31" s="1"/>
  <c r="CG87" i="31" s="1"/>
  <c r="CE71" i="31"/>
  <c r="CF71" i="31" s="1"/>
  <c r="CG71" i="31" s="1"/>
  <c r="CE69" i="31"/>
  <c r="CF69" i="31" s="1"/>
  <c r="CG69" i="31" s="1"/>
  <c r="CB69" i="31"/>
  <c r="CE6" i="31"/>
  <c r="CF6" i="31" s="1"/>
  <c r="CG6" i="31" s="1"/>
  <c r="CB128" i="31"/>
  <c r="CE128" i="31"/>
  <c r="CF128" i="31" s="1"/>
  <c r="CG128" i="31" s="1"/>
  <c r="CE57" i="31"/>
  <c r="CF57" i="31" s="1"/>
  <c r="CG57" i="31" s="1"/>
  <c r="CE103" i="31"/>
  <c r="CF103" i="31" s="1"/>
  <c r="CG103" i="31" s="1"/>
  <c r="CB22" i="31"/>
  <c r="CE22" i="31"/>
  <c r="CF22" i="31" s="1"/>
  <c r="CG22" i="31" s="1"/>
  <c r="CE16" i="31"/>
  <c r="CF16" i="31" s="1"/>
  <c r="CG16" i="31" s="1"/>
  <c r="CE63" i="31"/>
  <c r="CF63" i="31" s="1"/>
  <c r="CG63" i="31" s="1"/>
  <c r="CB114" i="31"/>
  <c r="CE114" i="31"/>
  <c r="CF114" i="31" s="1"/>
  <c r="CG114" i="31" s="1"/>
  <c r="CE105" i="31"/>
  <c r="CF105" i="31" s="1"/>
  <c r="CG105" i="31" s="1"/>
  <c r="CE46" i="31"/>
  <c r="CF46" i="31" s="1"/>
  <c r="CG46" i="31" s="1"/>
  <c r="CB32" i="31"/>
  <c r="CE32" i="31"/>
  <c r="CF32" i="31" s="1"/>
  <c r="CG32" i="31" s="1"/>
  <c r="CE30" i="31"/>
  <c r="CF30" i="31" s="1"/>
  <c r="CG30" i="31" s="1"/>
  <c r="CB30" i="31"/>
  <c r="CE29" i="31"/>
  <c r="CF29" i="31" s="1"/>
  <c r="CG29" i="31" s="1"/>
  <c r="CB118" i="31"/>
  <c r="CE118" i="31"/>
  <c r="CF118" i="31" s="1"/>
  <c r="CG118" i="31" s="1"/>
  <c r="CB142" i="31"/>
  <c r="CE142" i="31"/>
  <c r="CF142" i="31" s="1"/>
  <c r="CG142" i="31" s="1"/>
  <c r="CE23" i="31"/>
  <c r="CF23" i="31" s="1"/>
  <c r="CG23" i="31" s="1"/>
  <c r="CE110" i="31"/>
  <c r="CF110" i="31" s="1"/>
  <c r="CG110" i="31" s="1"/>
  <c r="CE62" i="31"/>
  <c r="CF62" i="31" s="1"/>
  <c r="CG62" i="31" s="1"/>
  <c r="CE47" i="31"/>
  <c r="CF47" i="31" s="1"/>
  <c r="CG47" i="31" s="1"/>
  <c r="CE36" i="31"/>
  <c r="CF36" i="31" s="1"/>
  <c r="CG36" i="31" s="1"/>
  <c r="CE34" i="31"/>
  <c r="CF34" i="31" s="1"/>
  <c r="CG34" i="31" s="1"/>
  <c r="CE141" i="31"/>
  <c r="CF141" i="31" s="1"/>
  <c r="CG141" i="31" s="1"/>
  <c r="CE131" i="31"/>
  <c r="CF131" i="31" s="1"/>
  <c r="CG131" i="31" s="1"/>
  <c r="CE113" i="31"/>
  <c r="CF113" i="31" s="1"/>
  <c r="CG113" i="31" s="1"/>
  <c r="CE73" i="31"/>
  <c r="CF73" i="31" s="1"/>
  <c r="CG73" i="31" s="1"/>
  <c r="CE55" i="31"/>
  <c r="CF55" i="31" s="1"/>
  <c r="CG55" i="31" s="1"/>
  <c r="CE21" i="31"/>
  <c r="CF21" i="31" s="1"/>
  <c r="CG21" i="31" s="1"/>
  <c r="CE146" i="31"/>
  <c r="CF146" i="31" s="1"/>
  <c r="CG146" i="31" s="1"/>
  <c r="I92" i="14"/>
  <c r="J92" i="14" s="1"/>
  <c r="G92" i="14"/>
  <c r="H92" i="14" s="1"/>
  <c r="I67" i="14"/>
  <c r="J67" i="14" s="1"/>
  <c r="G67" i="14"/>
  <c r="H67" i="14" s="1"/>
  <c r="BA21" i="15" a="1"/>
  <c r="BA21" i="15" s="1"/>
  <c r="BD21" i="15" s="1"/>
  <c r="BE21" i="15" s="1"/>
  <c r="BF21" i="15" s="1"/>
  <c r="BA16" i="15" a="1"/>
  <c r="BA16" i="15" s="1"/>
  <c r="BD16" i="15" s="1"/>
  <c r="BE16" i="15" s="1"/>
  <c r="BF16" i="15" s="1"/>
  <c r="BA19" i="15" a="1"/>
  <c r="BA19" i="15" s="1"/>
  <c r="BD19" i="15" s="1"/>
  <c r="BE19" i="15" s="1"/>
  <c r="BF19" i="15" s="1"/>
  <c r="BA17" i="15" a="1"/>
  <c r="BA17" i="15" s="1"/>
  <c r="BD17" i="15" s="1"/>
  <c r="BE17" i="15" s="1"/>
  <c r="BF17" i="15" s="1"/>
  <c r="BA18" i="15" a="1"/>
  <c r="BA18" i="15" s="1"/>
  <c r="BD18" i="15" s="1"/>
  <c r="BE18" i="15" s="1"/>
  <c r="BF18" i="15" s="1"/>
  <c r="BA52" i="15" a="1"/>
  <c r="BA52" i="15" s="1"/>
  <c r="BD52" i="15" s="1"/>
  <c r="BE52" i="15" s="1"/>
  <c r="BF52" i="15" s="1"/>
  <c r="BA71" i="15" a="1"/>
  <c r="BA71" i="15" s="1"/>
  <c r="BD71" i="15" s="1"/>
  <c r="BE71" i="15" s="1"/>
  <c r="BF71" i="15" s="1"/>
  <c r="CE14" i="31"/>
  <c r="CF14" i="31" s="1"/>
  <c r="CG14" i="31" s="1"/>
  <c r="CE7" i="31"/>
  <c r="CF7" i="31" s="1"/>
  <c r="CG7" i="31" s="1"/>
  <c r="AV61" i="15"/>
  <c r="AW61" i="15" s="1"/>
  <c r="BN61" i="15"/>
  <c r="CE139" i="31"/>
  <c r="CF139" i="31" s="1"/>
  <c r="CG139" i="31" s="1"/>
  <c r="CB96" i="31"/>
  <c r="CE85" i="31"/>
  <c r="CF85" i="31" s="1"/>
  <c r="CG85" i="31" s="1"/>
  <c r="CE81" i="31"/>
  <c r="CF81" i="31" s="1"/>
  <c r="CG81" i="31" s="1"/>
  <c r="CB47" i="31"/>
  <c r="CB144" i="31"/>
  <c r="CE144" i="31"/>
  <c r="CF144" i="31" s="1"/>
  <c r="CG144" i="31" s="1"/>
  <c r="D8" i="10"/>
  <c r="I115" i="14"/>
  <c r="J115" i="14" s="1"/>
  <c r="G115" i="14"/>
  <c r="H115" i="14" s="1"/>
  <c r="I95" i="29"/>
  <c r="G95" i="29"/>
  <c r="BA56" i="15" s="1" a="1"/>
  <c r="BA56" i="15" s="1"/>
  <c r="BD56" i="15" s="1"/>
  <c r="BE56" i="15" s="1"/>
  <c r="BF56" i="15" s="1"/>
  <c r="CE125" i="31"/>
  <c r="CF125" i="31" s="1"/>
  <c r="CG125" i="31" s="1"/>
  <c r="CE123" i="31"/>
  <c r="CF123" i="31" s="1"/>
  <c r="CG123" i="31" s="1"/>
  <c r="CE121" i="31"/>
  <c r="CF121" i="31" s="1"/>
  <c r="CG121" i="31" s="1"/>
  <c r="CE108" i="31"/>
  <c r="CF108" i="31" s="1"/>
  <c r="CG108" i="31" s="1"/>
  <c r="CE79" i="31"/>
  <c r="CF79" i="31" s="1"/>
  <c r="CG79" i="31" s="1"/>
  <c r="CB79" i="31"/>
  <c r="CE115" i="31"/>
  <c r="CF115" i="31" s="1"/>
  <c r="CG115" i="31" s="1"/>
  <c r="CE106" i="31"/>
  <c r="CF106" i="31" s="1"/>
  <c r="CG106" i="31" s="1"/>
  <c r="CE76" i="31"/>
  <c r="CF76" i="31" s="1"/>
  <c r="CG76" i="31" s="1"/>
  <c r="CE48" i="31"/>
  <c r="CF48" i="31" s="1"/>
  <c r="CG48" i="31" s="1"/>
  <c r="CE41" i="31"/>
  <c r="CF41" i="31" s="1"/>
  <c r="CG41" i="31" s="1"/>
  <c r="CE94" i="31"/>
  <c r="CF94" i="31" s="1"/>
  <c r="CG94" i="31" s="1"/>
  <c r="CE137" i="31"/>
  <c r="CF137" i="31" s="1"/>
  <c r="CG137" i="31" s="1"/>
  <c r="CB95" i="31"/>
  <c r="CB59" i="31"/>
  <c r="CB44" i="31"/>
  <c r="CE26" i="31"/>
  <c r="CF26" i="31" s="1"/>
  <c r="CG26" i="31" s="1"/>
  <c r="CE145" i="31"/>
  <c r="CF145" i="31" s="1"/>
  <c r="CG145" i="31" s="1"/>
  <c r="CB145" i="31"/>
  <c r="BA22" i="15" a="1"/>
  <c r="BA22" i="15" s="1"/>
  <c r="BD22" i="15" s="1"/>
  <c r="BE22" i="15" s="1"/>
  <c r="BF22" i="15" s="1"/>
  <c r="BA20" i="15" a="1"/>
  <c r="BA20" i="15" s="1"/>
  <c r="BD20" i="15" s="1"/>
  <c r="BE20" i="15" s="1"/>
  <c r="BF20" i="15" s="1"/>
  <c r="L15" i="25"/>
  <c r="BE34" i="15"/>
  <c r="BF34" i="15" s="1"/>
  <c r="BN41" i="15"/>
  <c r="AM50" i="15"/>
  <c r="BN27" i="15"/>
  <c r="AV50" i="15"/>
  <c r="AW50" i="15" s="1"/>
  <c r="AM41" i="15"/>
  <c r="BK25" i="15"/>
  <c r="H8" i="25"/>
  <c r="L6" i="25"/>
  <c r="AM13" i="15"/>
  <c r="BN13" i="15"/>
  <c r="BN45" i="15"/>
  <c r="AV45" i="15"/>
  <c r="AW45" i="15" s="1"/>
  <c r="H95" i="29"/>
  <c r="L9" i="25"/>
  <c r="H15" i="25"/>
  <c r="H5" i="25"/>
  <c r="BN47" i="15"/>
  <c r="AM47" i="15"/>
  <c r="AM38" i="15"/>
  <c r="BN38" i="15"/>
  <c r="AV64" i="15"/>
  <c r="AW64" i="15" s="1"/>
  <c r="AM9" i="15"/>
  <c r="J12" i="18"/>
  <c r="J29" i="18" s="1"/>
  <c r="J30" i="18" s="1"/>
  <c r="BK27" i="15"/>
  <c r="BN9" i="15"/>
  <c r="BE31" i="15"/>
  <c r="BF31" i="15" s="1"/>
  <c r="AV25" i="15"/>
  <c r="AW25" i="15" s="1"/>
  <c r="AM65" i="15"/>
  <c r="AM39" i="15"/>
  <c r="AV65" i="15"/>
  <c r="AW65" i="15" s="1"/>
  <c r="AV39" i="15"/>
  <c r="AW39" i="15" s="1"/>
  <c r="BE40" i="15"/>
  <c r="BF40" i="15" s="1"/>
  <c r="BN25" i="15"/>
  <c r="AV34" i="15"/>
  <c r="AW34" i="15" s="1"/>
  <c r="AM34" i="15"/>
  <c r="AM37" i="15"/>
  <c r="BN63" i="15"/>
  <c r="AX12" i="15"/>
  <c r="D11" i="10" s="1"/>
  <c r="BK12" i="15"/>
  <c r="BK13" i="15"/>
  <c r="BE53" i="15"/>
  <c r="BF53" i="15" s="1"/>
  <c r="BK26" i="15"/>
  <c r="BE27" i="15"/>
  <c r="BF27" i="15" s="1"/>
  <c r="L11" i="25"/>
  <c r="H11" i="25"/>
  <c r="BN46" i="15"/>
  <c r="AV46" i="15"/>
  <c r="AW46" i="15" s="1"/>
  <c r="AV53" i="15"/>
  <c r="AW53" i="15" s="1"/>
  <c r="BN53" i="15" s="1"/>
  <c r="BN8" i="15"/>
  <c r="BE26" i="15"/>
  <c r="BF26" i="15" s="1"/>
  <c r="D7" i="10"/>
  <c r="BE50" i="15"/>
  <c r="BF50" i="15" s="1"/>
  <c r="AV71" i="15"/>
  <c r="AW71" i="15" s="1"/>
  <c r="AV37" i="15"/>
  <c r="AW37" i="15" s="1"/>
  <c r="AM71" i="15"/>
  <c r="H12" i="25"/>
  <c r="L12" i="25"/>
  <c r="BE44" i="15"/>
  <c r="BF44" i="15" s="1"/>
  <c r="BE65" i="15"/>
  <c r="BF65" i="15" s="1"/>
  <c r="BE11" i="15"/>
  <c r="BF11" i="15" s="1"/>
  <c r="BE43" i="15"/>
  <c r="BF43" i="15" s="1"/>
  <c r="BE41" i="15"/>
  <c r="BF41" i="15" s="1"/>
  <c r="BE51" i="15"/>
  <c r="BF51" i="15" s="1"/>
  <c r="BE13" i="15"/>
  <c r="BF13" i="15" s="1"/>
  <c r="BE28" i="15"/>
  <c r="BF28" i="15" s="1"/>
  <c r="BE64" i="15"/>
  <c r="BF64" i="15" s="1"/>
  <c r="BE46" i="15"/>
  <c r="BF46" i="15" s="1"/>
  <c r="BE39" i="15"/>
  <c r="BF39" i="15" s="1"/>
  <c r="BE63" i="15"/>
  <c r="BF63" i="15" s="1"/>
  <c r="BE62" i="15"/>
  <c r="BF62" i="15" s="1"/>
  <c r="BE68" i="15"/>
  <c r="BF68" i="15" s="1"/>
  <c r="BE47" i="15"/>
  <c r="BF47" i="15" s="1"/>
  <c r="BE38" i="15"/>
  <c r="BF38" i="15" s="1"/>
  <c r="BE61" i="15"/>
  <c r="BF61" i="15" s="1"/>
  <c r="BE67" i="15"/>
  <c r="BF67" i="15" s="1"/>
  <c r="BE45" i="15"/>
  <c r="BF45" i="15" s="1"/>
  <c r="BE25" i="15"/>
  <c r="BF25" i="15" s="1"/>
  <c r="BE37" i="15"/>
  <c r="BF37" i="15" s="1"/>
  <c r="BE60" i="15"/>
  <c r="BF60" i="15" s="1"/>
  <c r="BE66" i="15"/>
  <c r="BF66" i="15" s="1"/>
  <c r="BN10" i="15"/>
  <c r="BE12" i="15"/>
  <c r="BF12" i="15" s="1"/>
  <c r="AV12" i="15"/>
  <c r="AW12" i="15" s="1"/>
  <c r="BN12" i="15" s="1"/>
  <c r="AV44" i="15"/>
  <c r="AW44" i="15" s="1"/>
  <c r="BN11" i="15"/>
  <c r="J15" i="18"/>
  <c r="J40" i="18" s="1"/>
  <c r="BN52" i="15"/>
  <c r="J11" i="24"/>
  <c r="J27" i="24" s="1"/>
  <c r="BN44" i="15"/>
  <c r="BI10" i="15"/>
  <c r="BE10" i="15"/>
  <c r="BF10" i="15" s="1"/>
  <c r="BN51" i="15"/>
  <c r="BN43" i="15"/>
  <c r="AV43" i="15"/>
  <c r="AW43" i="15" s="1"/>
  <c r="AV68" i="15"/>
  <c r="AW68" i="15" s="1"/>
  <c r="AM60" i="15"/>
  <c r="BN28" i="15"/>
  <c r="BN60" i="15"/>
  <c r="AM28" i="15"/>
  <c r="G99" i="29"/>
  <c r="AV31" i="15"/>
  <c r="AW31" i="15" s="1"/>
  <c r="BN31" i="15"/>
  <c r="BE9" i="15"/>
  <c r="BF9" i="15" s="1"/>
  <c r="H98" i="29"/>
  <c r="G98" i="29"/>
  <c r="I99" i="29"/>
  <c r="C22" i="13"/>
  <c r="I14" i="13"/>
  <c r="BE8" i="15"/>
  <c r="BF8" i="15" s="1"/>
  <c r="CC6" i="31"/>
  <c r="CD6" i="31" s="1"/>
  <c r="G13" i="13"/>
  <c r="K14" i="13"/>
  <c r="AJ59" i="15"/>
  <c r="AK59" i="15" s="1"/>
  <c r="AL62" i="15" s="1"/>
  <c r="AM62" i="15" s="1"/>
  <c r="AM12" i="15"/>
  <c r="AV56" i="15"/>
  <c r="AW56" i="15" s="1"/>
  <c r="BN56" i="15" s="1"/>
  <c r="J12" i="24"/>
  <c r="G14" i="13"/>
  <c r="H14" i="13" s="1"/>
  <c r="AM56" i="15"/>
  <c r="H100" i="29"/>
  <c r="AH59" i="15"/>
  <c r="L14" i="13"/>
  <c r="G100" i="29"/>
  <c r="F94" i="14"/>
  <c r="G6" i="18"/>
  <c r="G9" i="16"/>
  <c r="F9" i="16"/>
  <c r="BY14" i="28"/>
  <c r="F19" i="14"/>
  <c r="BY6" i="28"/>
  <c r="J16" i="14"/>
  <c r="G14" i="24"/>
  <c r="G25" i="18"/>
  <c r="G19" i="32"/>
  <c r="H19" i="32" s="1"/>
  <c r="F19" i="32"/>
  <c r="J20" i="14"/>
  <c r="F35" i="32"/>
  <c r="G35" i="32"/>
  <c r="H35" i="32" s="1"/>
  <c r="J62" i="14"/>
  <c r="J98" i="14"/>
  <c r="J76" i="14"/>
  <c r="G33" i="18"/>
  <c r="H20" i="14"/>
  <c r="H114" i="14"/>
  <c r="F7" i="32"/>
  <c r="G7" i="32"/>
  <c r="H7" i="32" s="1"/>
  <c r="BY8" i="28"/>
  <c r="J120" i="14"/>
  <c r="H65" i="14"/>
  <c r="J57" i="14"/>
  <c r="H103" i="14"/>
  <c r="F11" i="24"/>
  <c r="G11" i="24"/>
  <c r="H11" i="24" s="1"/>
  <c r="K42" i="18" a="1"/>
  <c r="K42" i="18" s="1"/>
  <c r="K47" i="18" s="1"/>
  <c r="L43" i="18" a="1"/>
  <c r="L43" i="18" s="1"/>
  <c r="L48" i="18" s="1"/>
  <c r="N43" i="18" a="1"/>
  <c r="N43" i="18" s="1"/>
  <c r="N48" i="18" s="1"/>
  <c r="K43" i="18" a="1"/>
  <c r="K43" i="18" s="1"/>
  <c r="K48" i="18" s="1"/>
  <c r="M42" i="18" a="1"/>
  <c r="M42" i="18" s="1"/>
  <c r="M47" i="18" s="1"/>
  <c r="M43" i="18" a="1"/>
  <c r="M43" i="18" s="1"/>
  <c r="M48" i="18" s="1"/>
  <c r="N42" i="18" a="1"/>
  <c r="N42" i="18" s="1"/>
  <c r="N47" i="18" s="1"/>
  <c r="L42" i="18" a="1"/>
  <c r="L42" i="18" s="1"/>
  <c r="L47" i="18" s="1"/>
  <c r="H109" i="14"/>
  <c r="H120" i="14"/>
  <c r="H84" i="14"/>
  <c r="G21" i="24"/>
  <c r="G33" i="24"/>
  <c r="G17" i="24"/>
  <c r="J91" i="14"/>
  <c r="G6" i="32"/>
  <c r="H6" i="32" s="1"/>
  <c r="F6" i="32"/>
  <c r="J109" i="14"/>
  <c r="BX14" i="28"/>
  <c r="H76" i="14"/>
  <c r="BY12" i="28"/>
  <c r="J65" i="14"/>
  <c r="G45" i="18"/>
  <c r="H98" i="14"/>
  <c r="BY10" i="28"/>
  <c r="J114" i="14"/>
  <c r="J103" i="14"/>
  <c r="G24" i="24"/>
  <c r="G8" i="16"/>
  <c r="H8" i="16" s="1"/>
  <c r="G10" i="24"/>
  <c r="G10" i="18"/>
  <c r="J84" i="14"/>
  <c r="F64" i="14"/>
  <c r="F7" i="14"/>
  <c r="F23" i="32"/>
  <c r="G23" i="32"/>
  <c r="H23" i="32" s="1"/>
  <c r="H91" i="14"/>
  <c r="G6" i="24"/>
  <c r="G37" i="18"/>
  <c r="G28" i="18"/>
  <c r="H62" i="14"/>
  <c r="H57" i="14"/>
  <c r="H16" i="14"/>
  <c r="G10" i="32"/>
  <c r="H10" i="32" s="1"/>
  <c r="F10" i="32"/>
  <c r="F15" i="32"/>
  <c r="G15" i="32"/>
  <c r="H15" i="32" s="1"/>
  <c r="BH11" i="28"/>
  <c r="AY13" i="28"/>
  <c r="AV13" i="28"/>
  <c r="BT13" i="28"/>
  <c r="BQ5" i="28"/>
  <c r="BJ16" i="15"/>
  <c r="BG53" i="15"/>
  <c r="BG52" i="15"/>
  <c r="D34" i="18"/>
  <c r="BB9" i="28"/>
  <c r="BE7" i="28"/>
  <c r="BP13" i="28"/>
  <c r="BO18" i="15"/>
  <c r="BG68" i="15"/>
  <c r="D112" i="14"/>
  <c r="D65" i="14"/>
  <c r="AY16" i="15"/>
  <c r="BB5" i="28"/>
  <c r="BO56" i="15"/>
  <c r="AY71" i="15"/>
  <c r="BG56" i="15"/>
  <c r="BN11" i="28"/>
  <c r="BE9" i="28"/>
  <c r="CJ9" i="28"/>
  <c r="D7" i="18"/>
  <c r="BK7" i="28"/>
  <c r="D71" i="15"/>
  <c r="D95" i="14"/>
  <c r="I94" i="14" s="1"/>
  <c r="BJ54" i="15"/>
  <c r="AZ67" i="15"/>
  <c r="D79" i="14"/>
  <c r="AN13" i="15"/>
  <c r="D46" i="18"/>
  <c r="BJ12" i="15"/>
  <c r="CJ7" i="28"/>
  <c r="BT5" i="28"/>
  <c r="D35" i="18"/>
  <c r="AV9" i="28"/>
  <c r="BG47" i="15"/>
  <c r="CG13" i="28"/>
  <c r="BO28" i="15"/>
  <c r="BN9" i="28"/>
  <c r="BK13" i="28"/>
  <c r="G64" i="14"/>
  <c r="D24" i="32"/>
  <c r="BN7" i="28"/>
  <c r="D60" i="14"/>
  <c r="D61" i="14" s="1"/>
  <c r="D18" i="24"/>
  <c r="AY31" i="15"/>
  <c r="AV7" i="28"/>
  <c r="BL27" i="15"/>
  <c r="AN71" i="15"/>
  <c r="D15" i="25"/>
  <c r="BH5" i="28"/>
  <c r="CG11" i="28"/>
  <c r="BL46" i="15"/>
  <c r="AN47" i="15"/>
  <c r="D38" i="18"/>
  <c r="AY11" i="28"/>
  <c r="D25" i="24"/>
  <c r="AZ70" i="15"/>
  <c r="D16" i="15"/>
  <c r="BJ45" i="15"/>
  <c r="BO13" i="15"/>
  <c r="D20" i="32"/>
  <c r="BK11" i="28"/>
  <c r="D29" i="18"/>
  <c r="BL70" i="15"/>
  <c r="AZ21" i="15"/>
  <c r="AY25" i="15"/>
  <c r="AZ27" i="15"/>
  <c r="D12" i="24"/>
  <c r="D59" i="15"/>
  <c r="AZ46" i="15"/>
  <c r="I19" i="32"/>
  <c r="BV13" i="28"/>
  <c r="D106" i="14"/>
  <c r="BT9" i="28"/>
  <c r="AV5" i="28"/>
  <c r="AY9" i="28"/>
  <c r="CG5" i="28"/>
  <c r="BG71" i="15"/>
  <c r="D25" i="15"/>
  <c r="AY7" i="15"/>
  <c r="BM13" i="28"/>
  <c r="BO67" i="15"/>
  <c r="BO66" i="15" s="1"/>
  <c r="BL52" i="15"/>
  <c r="D31" i="15"/>
  <c r="BJ13" i="28"/>
  <c r="D11" i="18"/>
  <c r="D11" i="25"/>
  <c r="AN19" i="15"/>
  <c r="AN18" i="15" s="1"/>
  <c r="BD13" i="28"/>
  <c r="BO47" i="15"/>
  <c r="BO46" i="15" s="1"/>
  <c r="I12" i="25"/>
  <c r="D8" i="18"/>
  <c r="I15" i="25"/>
  <c r="D107" i="14"/>
  <c r="AY59" i="15"/>
  <c r="BH7" i="28"/>
  <c r="BL67" i="15"/>
  <c r="BD12" i="28"/>
  <c r="BV12" i="28"/>
  <c r="BL55" i="15"/>
  <c r="BG28" i="15"/>
  <c r="I106" i="14"/>
  <c r="AY7" i="28"/>
  <c r="BB13" i="28"/>
  <c r="D7" i="24"/>
  <c r="D16" i="32"/>
  <c r="BM12" i="28"/>
  <c r="D50" i="15"/>
  <c r="CJ13" i="28"/>
  <c r="BH6" i="15"/>
  <c r="BH9" i="28"/>
  <c r="AN17" i="15"/>
  <c r="D101" i="14"/>
  <c r="BE11" i="28"/>
  <c r="BW7" i="28"/>
  <c r="BG22" i="15"/>
  <c r="AU13" i="28"/>
  <c r="AU12" i="28" s="1"/>
  <c r="BG13" i="28"/>
  <c r="AZ52" i="15"/>
  <c r="AX13" i="28"/>
  <c r="BO69" i="15"/>
  <c r="D10" i="16"/>
  <c r="BL12" i="15"/>
  <c r="BT11" i="28"/>
  <c r="D11" i="32"/>
  <c r="CJ5" i="28"/>
  <c r="D22" i="24"/>
  <c r="D12" i="25"/>
  <c r="D15" i="24"/>
  <c r="BA13" i="28"/>
  <c r="BJ70" i="15"/>
  <c r="D96" i="14"/>
  <c r="BB7" i="28"/>
  <c r="D21" i="32"/>
  <c r="BB11" i="28"/>
  <c r="BJ67" i="15"/>
  <c r="CH6" i="28"/>
  <c r="CH7" i="28" s="1"/>
  <c r="AN56" i="15"/>
  <c r="AY50" i="15"/>
  <c r="BQ13" i="28"/>
  <c r="D87" i="14"/>
  <c r="D20" i="14"/>
  <c r="AY5" i="28"/>
  <c r="D23" i="14"/>
  <c r="D24" i="14" s="1"/>
  <c r="AN28" i="15"/>
  <c r="D34" i="24"/>
  <c r="CH8" i="28"/>
  <c r="D117" i="14"/>
  <c r="D118" i="14" s="1"/>
  <c r="D26" i="18"/>
  <c r="D8" i="14"/>
  <c r="D9" i="14" s="1"/>
  <c r="M15" i="25"/>
  <c r="G94" i="14"/>
  <c r="AZ66" i="15"/>
  <c r="BT7" i="28"/>
  <c r="BG21" i="15"/>
  <c r="BN13" i="28"/>
  <c r="BL21" i="15"/>
  <c r="D8" i="32"/>
  <c r="I7" i="32" s="1"/>
  <c r="D69" i="14"/>
  <c r="J6" i="25"/>
  <c r="BJ52" i="15"/>
  <c r="CG7" i="28"/>
  <c r="BN5" i="28"/>
  <c r="I7" i="14"/>
  <c r="D119" i="14"/>
  <c r="G7" i="14"/>
  <c r="AZ12" i="15"/>
  <c r="D11" i="16"/>
  <c r="D12" i="16" s="1"/>
  <c r="BO53" i="15"/>
  <c r="BG13" i="15"/>
  <c r="BG12" i="15" s="1"/>
  <c r="BS13" i="28"/>
  <c r="M12" i="25"/>
  <c r="D36" i="32"/>
  <c r="D62" i="14"/>
  <c r="BJ27" i="15"/>
  <c r="I64" i="14"/>
  <c r="I23" i="32"/>
  <c r="I6" i="32"/>
  <c r="D25" i="32"/>
  <c r="I60" i="14"/>
  <c r="D108" i="14"/>
  <c r="G106" i="14"/>
  <c r="D12" i="32"/>
  <c r="I10" i="32"/>
  <c r="G95" i="14"/>
  <c r="D97" i="14"/>
  <c r="I95" i="14"/>
  <c r="G19" i="14"/>
  <c r="D25" i="14"/>
  <c r="G23" i="14"/>
  <c r="I23" i="14"/>
  <c r="I117" i="14"/>
  <c r="G117" i="14"/>
  <c r="G8" i="14"/>
  <c r="I8" i="14"/>
  <c r="D120" i="14"/>
  <c r="G118" i="14"/>
  <c r="I118" i="14"/>
  <c r="D37" i="32"/>
  <c r="I35" i="32"/>
  <c r="I61" i="14"/>
  <c r="G61" i="14"/>
  <c r="I107" i="14"/>
  <c r="D109" i="14"/>
  <c r="G107" i="14"/>
  <c r="D98" i="14"/>
  <c r="I96" i="14"/>
  <c r="G96" i="14"/>
  <c r="G24" i="14"/>
  <c r="D26" i="14"/>
  <c r="I24" i="14"/>
  <c r="I119" i="14"/>
  <c r="G119" i="14"/>
  <c r="I108" i="14"/>
  <c r="G108" i="14"/>
  <c r="G97" i="14"/>
  <c r="I97" i="14"/>
  <c r="I25" i="14"/>
  <c r="D27" i="14"/>
  <c r="G25" i="14"/>
  <c r="D28" i="14"/>
  <c r="I26" i="14"/>
  <c r="G26" i="14"/>
  <c r="I27" i="14"/>
  <c r="G27" i="14"/>
  <c r="D29" i="14"/>
  <c r="I28" i="14"/>
  <c r="G28" i="14"/>
  <c r="D30" i="14"/>
  <c r="G29" i="14"/>
  <c r="D31" i="14"/>
  <c r="I29" i="14"/>
  <c r="I30" i="14"/>
  <c r="G30" i="14"/>
  <c r="D32" i="14"/>
  <c r="I31" i="14"/>
  <c r="G31" i="14"/>
  <c r="D33" i="14"/>
  <c r="I32" i="14"/>
  <c r="G32" i="14"/>
  <c r="D34" i="14"/>
  <c r="I33" i="14"/>
  <c r="D35" i="14"/>
  <c r="G33" i="14"/>
  <c r="I34" i="14"/>
  <c r="G34" i="14"/>
  <c r="D36" i="14"/>
  <c r="I35" i="14"/>
  <c r="G35" i="14"/>
  <c r="D37" i="14"/>
  <c r="I36" i="14"/>
  <c r="G36" i="14"/>
  <c r="D38" i="14"/>
  <c r="G37" i="14"/>
  <c r="D39" i="14"/>
  <c r="I37" i="14"/>
  <c r="G38" i="14"/>
  <c r="I38" i="14"/>
  <c r="D40" i="14"/>
  <c r="I39" i="14"/>
  <c r="D41" i="14"/>
  <c r="G39" i="14"/>
  <c r="D42" i="14"/>
  <c r="G40" i="14"/>
  <c r="I40" i="14"/>
  <c r="I41" i="14"/>
  <c r="G41" i="14"/>
  <c r="D43" i="14"/>
  <c r="D44" i="14"/>
  <c r="I42" i="14"/>
  <c r="G42" i="14"/>
  <c r="G43" i="14"/>
  <c r="I43" i="14"/>
  <c r="D45" i="14"/>
  <c r="D46" i="14"/>
  <c r="G44" i="14"/>
  <c r="I44" i="14"/>
  <c r="D47" i="14"/>
  <c r="I45" i="14"/>
  <c r="G45" i="14"/>
  <c r="G46" i="14"/>
  <c r="I46" i="14"/>
  <c r="D48" i="14"/>
  <c r="I47" i="14"/>
  <c r="G47" i="14"/>
  <c r="D49" i="14"/>
  <c r="I48" i="14"/>
  <c r="D50" i="14"/>
  <c r="G48" i="14"/>
  <c r="I49" i="14"/>
  <c r="D51" i="14"/>
  <c r="G49" i="14"/>
  <c r="D52" i="14"/>
  <c r="G50" i="14"/>
  <c r="I50" i="14"/>
  <c r="D53" i="14"/>
  <c r="I51" i="14"/>
  <c r="G51" i="14"/>
  <c r="D54" i="14"/>
  <c r="I52" i="14"/>
  <c r="G52" i="14"/>
  <c r="G53" i="14"/>
  <c r="D55" i="14"/>
  <c r="I53" i="14"/>
  <c r="D56" i="14"/>
  <c r="I54" i="14"/>
  <c r="G54" i="14"/>
  <c r="G55" i="14"/>
  <c r="I55" i="14"/>
  <c r="D57" i="14"/>
  <c r="G56" i="14"/>
  <c r="I56" i="14"/>
  <c r="F11" i="25" l="1"/>
  <c r="F106" i="14"/>
  <c r="F24" i="32"/>
  <c r="G24" i="32"/>
  <c r="H24" i="32" s="1"/>
  <c r="G7" i="18"/>
  <c r="H7" i="18" s="1"/>
  <c r="F7" i="18"/>
  <c r="J56" i="14"/>
  <c r="H56" i="14"/>
  <c r="F57" i="14"/>
  <c r="J55" i="14"/>
  <c r="H55" i="14"/>
  <c r="F56" i="14"/>
  <c r="J54" i="14"/>
  <c r="H54" i="14"/>
  <c r="J53" i="14"/>
  <c r="H53" i="14"/>
  <c r="F55" i="14"/>
  <c r="H52" i="14"/>
  <c r="J52" i="14"/>
  <c r="F54" i="14"/>
  <c r="F53" i="14"/>
  <c r="J51" i="14"/>
  <c r="H51" i="14"/>
  <c r="F52" i="14"/>
  <c r="H50" i="14"/>
  <c r="J50" i="14"/>
  <c r="J49" i="14"/>
  <c r="F51" i="14"/>
  <c r="H49" i="14"/>
  <c r="F50" i="14"/>
  <c r="H48" i="14"/>
  <c r="J48" i="14"/>
  <c r="F49" i="14"/>
  <c r="J47" i="14"/>
  <c r="H47" i="14"/>
  <c r="H46" i="14"/>
  <c r="J46" i="14"/>
  <c r="F48" i="14"/>
  <c r="J45" i="14"/>
  <c r="H45" i="14"/>
  <c r="F47" i="14"/>
  <c r="F46" i="14"/>
  <c r="H44" i="14"/>
  <c r="J44" i="14"/>
  <c r="H43" i="14"/>
  <c r="J43" i="14"/>
  <c r="F45" i="14"/>
  <c r="H42" i="14"/>
  <c r="F44" i="14"/>
  <c r="J42" i="14"/>
  <c r="H41" i="14"/>
  <c r="J41" i="14"/>
  <c r="F43" i="14"/>
  <c r="F42" i="14"/>
  <c r="H40" i="14"/>
  <c r="J40" i="14"/>
  <c r="J39" i="14"/>
  <c r="H39" i="14"/>
  <c r="F41" i="14"/>
  <c r="H38" i="14"/>
  <c r="J38" i="14"/>
  <c r="F40" i="14"/>
  <c r="H37" i="14"/>
  <c r="F39" i="14"/>
  <c r="J37" i="14"/>
  <c r="J36" i="14"/>
  <c r="H36" i="14"/>
  <c r="F38" i="14"/>
  <c r="J35" i="14"/>
  <c r="H35" i="14"/>
  <c r="F37" i="14"/>
  <c r="F36" i="14"/>
  <c r="J34" i="14"/>
  <c r="H34" i="14"/>
  <c r="J33" i="14"/>
  <c r="F35" i="14"/>
  <c r="H33" i="14"/>
  <c r="J32" i="14"/>
  <c r="H32" i="14"/>
  <c r="F34" i="14"/>
  <c r="J31" i="14"/>
  <c r="H31" i="14"/>
  <c r="F33" i="14"/>
  <c r="J30" i="14"/>
  <c r="H30" i="14"/>
  <c r="F32" i="14"/>
  <c r="F31" i="14"/>
  <c r="J29" i="14"/>
  <c r="H29" i="14"/>
  <c r="J28" i="14"/>
  <c r="H28" i="14"/>
  <c r="F30" i="14"/>
  <c r="J27" i="14"/>
  <c r="H27" i="14"/>
  <c r="F29" i="14"/>
  <c r="H26" i="14"/>
  <c r="F28" i="14"/>
  <c r="J26" i="14"/>
  <c r="H25" i="14"/>
  <c r="F27" i="14"/>
  <c r="J25" i="14"/>
  <c r="J119" i="14"/>
  <c r="H119" i="14"/>
  <c r="J24" i="14"/>
  <c r="F26" i="14"/>
  <c r="H24" i="14"/>
  <c r="H118" i="14"/>
  <c r="F120" i="14"/>
  <c r="J118" i="14"/>
  <c r="F25" i="14"/>
  <c r="H23" i="14"/>
  <c r="J23" i="14"/>
  <c r="F119" i="14"/>
  <c r="J117" i="14"/>
  <c r="H117" i="14"/>
  <c r="F24" i="14"/>
  <c r="CL7" i="28"/>
  <c r="CK7" i="28"/>
  <c r="F118" i="14"/>
  <c r="F34" i="24"/>
  <c r="G34" i="24"/>
  <c r="H34" i="24" s="1"/>
  <c r="G20" i="32"/>
  <c r="H20" i="32" s="1"/>
  <c r="F20" i="32"/>
  <c r="F23" i="14"/>
  <c r="F15" i="24"/>
  <c r="G15" i="24"/>
  <c r="H15" i="24" s="1"/>
  <c r="G34" i="18"/>
  <c r="H34" i="18" s="1"/>
  <c r="F34" i="18"/>
  <c r="CK6" i="28"/>
  <c r="F12" i="25"/>
  <c r="G11" i="32"/>
  <c r="H11" i="32" s="1"/>
  <c r="F11" i="32"/>
  <c r="G8" i="18"/>
  <c r="H8" i="18" s="1"/>
  <c r="F8" i="18"/>
  <c r="CK5" i="28"/>
  <c r="F60" i="14"/>
  <c r="F117" i="14"/>
  <c r="D16" i="10"/>
  <c r="J97" i="14"/>
  <c r="H97" i="14"/>
  <c r="F98" i="14"/>
  <c r="J96" i="14"/>
  <c r="H96" i="14"/>
  <c r="H108" i="14"/>
  <c r="J108" i="14"/>
  <c r="H61" i="14"/>
  <c r="J61" i="14"/>
  <c r="F97" i="14"/>
  <c r="J95" i="14"/>
  <c r="H95" i="14"/>
  <c r="H107" i="14"/>
  <c r="F109" i="14"/>
  <c r="J107" i="14"/>
  <c r="F12" i="16"/>
  <c r="G12" i="16"/>
  <c r="K12" i="16" s="1"/>
  <c r="H8" i="14"/>
  <c r="J8" i="14"/>
  <c r="F37" i="32"/>
  <c r="G37" i="32"/>
  <c r="H37" i="32" s="1"/>
  <c r="J60" i="14"/>
  <c r="F62" i="14"/>
  <c r="F96" i="14"/>
  <c r="H94" i="14"/>
  <c r="J94" i="14"/>
  <c r="J64" i="14"/>
  <c r="H64" i="14"/>
  <c r="H19" i="14"/>
  <c r="F108" i="14"/>
  <c r="J106" i="14"/>
  <c r="H106" i="14"/>
  <c r="F11" i="16"/>
  <c r="G11" i="16"/>
  <c r="H11" i="16" s="1"/>
  <c r="J7" i="14"/>
  <c r="H7" i="14"/>
  <c r="F9" i="14"/>
  <c r="F7" i="24"/>
  <c r="G7" i="24"/>
  <c r="H7" i="24" s="1"/>
  <c r="F29" i="18"/>
  <c r="BY9" i="28"/>
  <c r="F87" i="14"/>
  <c r="G8" i="32"/>
  <c r="H8" i="32" s="1"/>
  <c r="F8" i="32"/>
  <c r="F112" i="14"/>
  <c r="G36" i="32"/>
  <c r="H36" i="32" s="1"/>
  <c r="F36" i="32"/>
  <c r="F61" i="14"/>
  <c r="G16" i="32"/>
  <c r="H16" i="32" s="1"/>
  <c r="F16" i="32"/>
  <c r="G38" i="18"/>
  <c r="H38" i="18" s="1"/>
  <c r="F38" i="18"/>
  <c r="F21" i="32"/>
  <c r="G21" i="32"/>
  <c r="H21" i="32" s="1"/>
  <c r="F35" i="18"/>
  <c r="F69" i="14"/>
  <c r="F46" i="18"/>
  <c r="CL5" i="28"/>
  <c r="G18" i="24"/>
  <c r="H18" i="24" s="1"/>
  <c r="F18" i="24"/>
  <c r="G25" i="32"/>
  <c r="H25" i="32" s="1"/>
  <c r="F25" i="32"/>
  <c r="F22" i="24"/>
  <c r="G22" i="24"/>
  <c r="H22" i="24" s="1"/>
  <c r="CL8" i="28"/>
  <c r="CK8" i="28"/>
  <c r="F95" i="14"/>
  <c r="BY7" i="28"/>
  <c r="F65" i="14"/>
  <c r="F20" i="14"/>
  <c r="F12" i="24"/>
  <c r="F107" i="14"/>
  <c r="F79" i="14"/>
  <c r="F26" i="18"/>
  <c r="G26" i="18"/>
  <c r="H26" i="18" s="1"/>
  <c r="G10" i="16"/>
  <c r="K10" i="16" s="1"/>
  <c r="F10" i="16"/>
  <c r="CL6" i="28"/>
  <c r="F12" i="32"/>
  <c r="G12" i="32"/>
  <c r="H12" i="32" s="1"/>
  <c r="F8" i="14"/>
  <c r="G12" i="24"/>
  <c r="H12" i="24" s="1"/>
  <c r="G29" i="18"/>
  <c r="H29" i="18" s="1"/>
  <c r="F25" i="24"/>
  <c r="G25" i="24"/>
  <c r="H25" i="24" s="1"/>
  <c r="F11" i="18"/>
  <c r="G11" i="18"/>
  <c r="H11" i="18" s="1"/>
  <c r="BX13" i="28"/>
  <c r="BY13" i="28"/>
  <c r="F15" i="25"/>
  <c r="F101" i="14"/>
  <c r="BY5" i="28"/>
  <c r="BY11" i="28"/>
  <c r="D12" i="10"/>
  <c r="AL67" i="15"/>
  <c r="AM67" i="15" s="1"/>
  <c r="AL61" i="15"/>
  <c r="AM61" i="15" s="1"/>
  <c r="AL66" i="15"/>
  <c r="AM66" i="15" s="1"/>
  <c r="AM59" i="15"/>
  <c r="AL63" i="15"/>
  <c r="AM63" i="15" s="1"/>
  <c r="BA59" i="15" a="1"/>
  <c r="BA59" i="15" s="1"/>
  <c r="BD59" i="15" s="1"/>
  <c r="BE59" i="15" s="1"/>
  <c r="BF59" i="15" s="1"/>
  <c r="AV59" i="15"/>
  <c r="AW59" i="15" s="1"/>
  <c r="BN59" i="15" s="1"/>
  <c r="AL64" i="15"/>
  <c r="AM64" i="15" s="1"/>
  <c r="L15" i="13"/>
  <c r="L16" i="13" s="1"/>
  <c r="AL68" i="15"/>
  <c r="AM68" i="15" s="1"/>
  <c r="J14" i="13"/>
  <c r="M14" i="13" s="1"/>
  <c r="CC7" i="31"/>
  <c r="CD7" i="31" s="1"/>
  <c r="H13" i="13"/>
  <c r="L12" i="24"/>
  <c r="L28" i="24" s="1"/>
  <c r="K12" i="24"/>
  <c r="K28" i="24" s="1"/>
  <c r="J28" i="24"/>
  <c r="N12" i="24"/>
  <c r="N28" i="24" s="1"/>
  <c r="M12" i="24"/>
  <c r="M28" i="24" s="1"/>
  <c r="J6" i="32"/>
  <c r="J19" i="32"/>
  <c r="J7" i="32"/>
  <c r="J10" i="32"/>
  <c r="J35" i="32"/>
  <c r="J23" i="32"/>
  <c r="H9" i="16"/>
  <c r="K9" i="16"/>
  <c r="BS12" i="28"/>
  <c r="D8" i="24"/>
  <c r="D30" i="18"/>
  <c r="BO17" i="15"/>
  <c r="E10" i="10"/>
  <c r="BJ69" i="15"/>
  <c r="BM11" i="28"/>
  <c r="BJ12" i="28"/>
  <c r="I6" i="25"/>
  <c r="D18" i="10"/>
  <c r="D10" i="10"/>
  <c r="AN12" i="15"/>
  <c r="AZ11" i="15"/>
  <c r="I15" i="24"/>
  <c r="E18" i="10"/>
  <c r="I11" i="25"/>
  <c r="I11" i="16"/>
  <c r="M6" i="25"/>
  <c r="BJ11" i="15"/>
  <c r="G18" i="10"/>
  <c r="AN46" i="15"/>
  <c r="BL11" i="15"/>
  <c r="G10" i="10"/>
  <c r="I7" i="24"/>
  <c r="I7" i="18"/>
  <c r="F10" i="10"/>
  <c r="M14" i="25"/>
  <c r="AY60" i="15"/>
  <c r="D39" i="18"/>
  <c r="BO27" i="15"/>
  <c r="BJ44" i="15"/>
  <c r="AN70" i="15"/>
  <c r="BG11" i="15"/>
  <c r="D10" i="14"/>
  <c r="G60" i="14"/>
  <c r="AZ20" i="15"/>
  <c r="AN52" i="15"/>
  <c r="AX12" i="28"/>
  <c r="BJ51" i="15"/>
  <c r="D88" i="14"/>
  <c r="G87" i="14" s="1"/>
  <c r="D113" i="14"/>
  <c r="AZ26" i="15"/>
  <c r="D26" i="32"/>
  <c r="BO12" i="15"/>
  <c r="I14" i="25"/>
  <c r="AN16" i="15"/>
  <c r="BS11" i="28"/>
  <c r="AY32" i="15"/>
  <c r="I25" i="32"/>
  <c r="I22" i="24"/>
  <c r="I26" i="18"/>
  <c r="BG55" i="15"/>
  <c r="F18" i="10"/>
  <c r="I19" i="14"/>
  <c r="D32" i="15"/>
  <c r="D33" i="15" s="1"/>
  <c r="AN55" i="15"/>
  <c r="AZ51" i="15"/>
  <c r="AZ50" i="15" s="1"/>
  <c r="AY8" i="15"/>
  <c r="I24" i="32"/>
  <c r="BL20" i="15"/>
  <c r="D38" i="32"/>
  <c r="D17" i="15"/>
  <c r="M13" i="25"/>
  <c r="BP12" i="28"/>
  <c r="D102" i="14"/>
  <c r="BO65" i="15"/>
  <c r="BG51" i="15"/>
  <c r="CH9" i="28"/>
  <c r="D51" i="15"/>
  <c r="D52" i="15" s="1"/>
  <c r="D60" i="15"/>
  <c r="BL66" i="15"/>
  <c r="BO55" i="15"/>
  <c r="BJ15" i="15"/>
  <c r="AY9" i="15"/>
  <c r="M11" i="25"/>
  <c r="AY17" i="15"/>
  <c r="D12" i="18"/>
  <c r="D13" i="18" s="1"/>
  <c r="D14" i="18" s="1"/>
  <c r="AY51" i="15"/>
  <c r="I87" i="14"/>
  <c r="I20" i="32"/>
  <c r="D70" i="14"/>
  <c r="G69" i="14" s="1"/>
  <c r="AZ65" i="15"/>
  <c r="D71" i="14"/>
  <c r="D72" i="14" s="1"/>
  <c r="G70" i="14"/>
  <c r="I12" i="32"/>
  <c r="BL45" i="15"/>
  <c r="BL26" i="15"/>
  <c r="M8" i="25"/>
  <c r="D47" i="18"/>
  <c r="BO45" i="15"/>
  <c r="BG46" i="15"/>
  <c r="BO52" i="15"/>
  <c r="I9" i="16"/>
  <c r="BL51" i="15"/>
  <c r="AZ45" i="15"/>
  <c r="I8" i="25"/>
  <c r="BG20" i="15"/>
  <c r="BL50" i="15"/>
  <c r="D17" i="32"/>
  <c r="I15" i="32"/>
  <c r="I11" i="24"/>
  <c r="BG67" i="15"/>
  <c r="BG66" i="15" s="1"/>
  <c r="D61" i="15"/>
  <c r="AU11" i="28"/>
  <c r="D35" i="24"/>
  <c r="AY26" i="15"/>
  <c r="BG70" i="15"/>
  <c r="AX11" i="28"/>
  <c r="BG27" i="15"/>
  <c r="I112" i="14"/>
  <c r="BD11" i="28"/>
  <c r="BG12" i="28"/>
  <c r="BV11" i="28"/>
  <c r="D36" i="24"/>
  <c r="D37" i="24"/>
  <c r="D26" i="15"/>
  <c r="BJ26" i="15"/>
  <c r="D19" i="24"/>
  <c r="I18" i="24" s="1"/>
  <c r="I34" i="24"/>
  <c r="D80" i="14"/>
  <c r="AN27" i="15"/>
  <c r="BJ66" i="15"/>
  <c r="AN68" i="15"/>
  <c r="I8" i="18"/>
  <c r="D26" i="24"/>
  <c r="BA12" i="28"/>
  <c r="BA11" i="28" s="1"/>
  <c r="I70" i="14"/>
  <c r="AY61" i="15"/>
  <c r="I11" i="18"/>
  <c r="I29" i="18"/>
  <c r="I8" i="32"/>
  <c r="I11" i="32"/>
  <c r="I21" i="32"/>
  <c r="I12" i="24"/>
  <c r="I38" i="18"/>
  <c r="I34" i="18"/>
  <c r="I36" i="32"/>
  <c r="D40" i="18"/>
  <c r="G9" i="14"/>
  <c r="I9" i="14"/>
  <c r="I37" i="32"/>
  <c r="D39" i="32"/>
  <c r="G101" i="14"/>
  <c r="D103" i="14"/>
  <c r="I101" i="14"/>
  <c r="G79" i="14"/>
  <c r="D81" i="14"/>
  <c r="I79" i="14"/>
  <c r="G102" i="14"/>
  <c r="I102" i="14"/>
  <c r="G80" i="14"/>
  <c r="I80" i="14"/>
  <c r="D82" i="14"/>
  <c r="G81" i="14"/>
  <c r="I81" i="14"/>
  <c r="D83" i="14"/>
  <c r="G82" i="14"/>
  <c r="D84" i="14"/>
  <c r="I82" i="14"/>
  <c r="G83" i="14"/>
  <c r="I83" i="14"/>
  <c r="J102" i="14" l="1"/>
  <c r="H102" i="14"/>
  <c r="J101" i="14"/>
  <c r="F103" i="14"/>
  <c r="H101" i="14"/>
  <c r="J9" i="14"/>
  <c r="H9" i="14"/>
  <c r="J15" i="32"/>
  <c r="F102" i="14"/>
  <c r="J24" i="32"/>
  <c r="J19" i="14"/>
  <c r="H60" i="14"/>
  <c r="F10" i="14"/>
  <c r="F39" i="18"/>
  <c r="G39" i="18"/>
  <c r="H39" i="18" s="1"/>
  <c r="F30" i="18"/>
  <c r="G8" i="24"/>
  <c r="H8" i="24" s="1"/>
  <c r="F8" i="24"/>
  <c r="H12" i="16"/>
  <c r="K11" i="16"/>
  <c r="G14" i="18"/>
  <c r="H14" i="18" s="1"/>
  <c r="F14" i="18"/>
  <c r="F13" i="18"/>
  <c r="G13" i="18"/>
  <c r="H13" i="18" s="1"/>
  <c r="F36" i="24"/>
  <c r="J20" i="32"/>
  <c r="G12" i="18"/>
  <c r="H12" i="18" s="1"/>
  <c r="F12" i="18"/>
  <c r="J11" i="32"/>
  <c r="F35" i="24"/>
  <c r="H10" i="16"/>
  <c r="H83" i="14"/>
  <c r="J83" i="14"/>
  <c r="H82" i="14"/>
  <c r="J82" i="14"/>
  <c r="F84" i="14"/>
  <c r="F83" i="14"/>
  <c r="H81" i="14"/>
  <c r="J81" i="14"/>
  <c r="J70" i="14"/>
  <c r="H70" i="14"/>
  <c r="F72" i="14"/>
  <c r="J80" i="14"/>
  <c r="F82" i="14"/>
  <c r="H80" i="14"/>
  <c r="J112" i="14"/>
  <c r="F39" i="32"/>
  <c r="G39" i="32"/>
  <c r="H39" i="32" s="1"/>
  <c r="F71" i="14"/>
  <c r="H69" i="14"/>
  <c r="H87" i="14"/>
  <c r="J87" i="14"/>
  <c r="J79" i="14"/>
  <c r="F81" i="14"/>
  <c r="H79" i="14"/>
  <c r="BX12" i="28"/>
  <c r="F113" i="14"/>
  <c r="J37" i="32"/>
  <c r="J21" i="32"/>
  <c r="J25" i="32"/>
  <c r="F37" i="24"/>
  <c r="F38" i="32"/>
  <c r="G38" i="32"/>
  <c r="H38" i="32" s="1"/>
  <c r="G26" i="32"/>
  <c r="H26" i="32" s="1"/>
  <c r="F26" i="32"/>
  <c r="F17" i="32"/>
  <c r="G17" i="32"/>
  <c r="H17" i="32" s="1"/>
  <c r="F47" i="18"/>
  <c r="F70" i="14"/>
  <c r="J12" i="32"/>
  <c r="CL9" i="28"/>
  <c r="CK9" i="28"/>
  <c r="J36" i="32"/>
  <c r="F88" i="14"/>
  <c r="F80" i="14"/>
  <c r="G19" i="24"/>
  <c r="H19" i="24" s="1"/>
  <c r="F19" i="24"/>
  <c r="J8" i="32"/>
  <c r="G30" i="18"/>
  <c r="H30" i="18" s="1"/>
  <c r="J31" i="18"/>
  <c r="J35" i="18" s="1"/>
  <c r="J46" i="18" s="1"/>
  <c r="F40" i="18"/>
  <c r="G40" i="18"/>
  <c r="H40" i="18" s="1"/>
  <c r="F26" i="24"/>
  <c r="G26" i="24"/>
  <c r="H26" i="24" s="1"/>
  <c r="CC8" i="31"/>
  <c r="CD8" i="31" s="1"/>
  <c r="J31" i="24" a="1"/>
  <c r="J31" i="24" s="1"/>
  <c r="J30" i="24" a="1"/>
  <c r="J30" i="24" s="1"/>
  <c r="K30" i="24" a="1"/>
  <c r="K30" i="24" s="1"/>
  <c r="K36" i="24" s="1"/>
  <c r="K31" i="24" a="1"/>
  <c r="K31" i="24" s="1"/>
  <c r="K37" i="24" s="1"/>
  <c r="K29" i="24" a="1"/>
  <c r="K29" i="24" s="1"/>
  <c r="K35" i="24" s="1"/>
  <c r="L30" i="24" a="1"/>
  <c r="L30" i="24" s="1"/>
  <c r="L36" i="24" s="1"/>
  <c r="L31" i="24" a="1"/>
  <c r="L31" i="24" s="1"/>
  <c r="L37" i="24" s="1"/>
  <c r="L29" i="24" a="1"/>
  <c r="L29" i="24" s="1"/>
  <c r="L35" i="24" s="1"/>
  <c r="M30" i="24" a="1"/>
  <c r="M30" i="24" s="1"/>
  <c r="M36" i="24" s="1"/>
  <c r="M29" i="24" a="1"/>
  <c r="M29" i="24" s="1"/>
  <c r="M35" i="24" s="1"/>
  <c r="M31" i="24" a="1"/>
  <c r="M31" i="24" s="1"/>
  <c r="M37" i="24" s="1"/>
  <c r="N29" i="24" a="1"/>
  <c r="N29" i="24" s="1"/>
  <c r="N35" i="24" s="1"/>
  <c r="N31" i="24" a="1"/>
  <c r="N31" i="24" s="1"/>
  <c r="N37" i="24" s="1"/>
  <c r="N30" i="24" a="1"/>
  <c r="N30" i="24" s="1"/>
  <c r="N36" i="24" s="1"/>
  <c r="J9" i="16"/>
  <c r="J11" i="16"/>
  <c r="I16" i="32"/>
  <c r="D27" i="32"/>
  <c r="D15" i="18"/>
  <c r="BG54" i="15"/>
  <c r="BO64" i="15"/>
  <c r="I13" i="25"/>
  <c r="M5" i="25"/>
  <c r="AY10" i="15"/>
  <c r="I26" i="32"/>
  <c r="D53" i="15"/>
  <c r="D40" i="32"/>
  <c r="AY33" i="15"/>
  <c r="I19" i="24"/>
  <c r="D48" i="18"/>
  <c r="BG19" i="15"/>
  <c r="AZ25" i="15"/>
  <c r="BO16" i="15"/>
  <c r="BO15" i="15" s="1"/>
  <c r="I25" i="24"/>
  <c r="I69" i="14"/>
  <c r="I17" i="32"/>
  <c r="D114" i="14"/>
  <c r="BJ65" i="15"/>
  <c r="I10" i="16"/>
  <c r="AN26" i="15"/>
  <c r="D27" i="15"/>
  <c r="BG26" i="15"/>
  <c r="BJ10" i="15"/>
  <c r="AN11" i="15"/>
  <c r="H10" i="10"/>
  <c r="BJ11" i="28"/>
  <c r="AU10" i="28"/>
  <c r="I39" i="32"/>
  <c r="M10" i="25"/>
  <c r="G112" i="14"/>
  <c r="D31" i="18"/>
  <c r="I12" i="18"/>
  <c r="BO54" i="15"/>
  <c r="AZ44" i="15"/>
  <c r="BP11" i="28"/>
  <c r="AN45" i="15"/>
  <c r="BD10" i="28"/>
  <c r="BM10" i="28"/>
  <c r="BL25" i="15"/>
  <c r="BG45" i="15"/>
  <c r="AZ10" i="15"/>
  <c r="BJ43" i="15"/>
  <c r="BA10" i="28"/>
  <c r="I38" i="32"/>
  <c r="D62" i="15"/>
  <c r="AY18" i="15"/>
  <c r="AY19" i="15" s="1"/>
  <c r="BJ9" i="15"/>
  <c r="AZ19" i="15"/>
  <c r="AZ18" i="15" s="1"/>
  <c r="AZ17" i="15" s="1"/>
  <c r="AZ16" i="15" s="1"/>
  <c r="AZ15" i="15" s="1"/>
  <c r="I39" i="18"/>
  <c r="CH10" i="28"/>
  <c r="M9" i="25"/>
  <c r="BG69" i="15"/>
  <c r="BO11" i="15"/>
  <c r="AY27" i="15"/>
  <c r="AZ24" i="15"/>
  <c r="BL65" i="15"/>
  <c r="BV10" i="28"/>
  <c r="AN15" i="15"/>
  <c r="AY52" i="15"/>
  <c r="AN69" i="15"/>
  <c r="BG50" i="15"/>
  <c r="D18" i="15"/>
  <c r="I7" i="25"/>
  <c r="D11" i="14"/>
  <c r="I14" i="18"/>
  <c r="H18" i="10"/>
  <c r="BL19" i="15"/>
  <c r="BL18" i="15" s="1"/>
  <c r="BL17" i="15" s="1"/>
  <c r="I8" i="24"/>
  <c r="BL49" i="15"/>
  <c r="D27" i="24"/>
  <c r="I26" i="24" s="1"/>
  <c r="I10" i="25"/>
  <c r="D41" i="18"/>
  <c r="BG18" i="15"/>
  <c r="D28" i="32"/>
  <c r="D19" i="15"/>
  <c r="BG65" i="15"/>
  <c r="BO26" i="15"/>
  <c r="AN54" i="15"/>
  <c r="BG11" i="28"/>
  <c r="BG10" i="15"/>
  <c r="D89" i="14"/>
  <c r="I113" i="14"/>
  <c r="BS10" i="28"/>
  <c r="I12" i="16"/>
  <c r="BL44" i="15"/>
  <c r="BJ14" i="15"/>
  <c r="AN67" i="15"/>
  <c r="BJ25" i="15"/>
  <c r="D38" i="24"/>
  <c r="BJ50" i="15"/>
  <c r="I13" i="18"/>
  <c r="I5" i="25"/>
  <c r="BO44" i="15"/>
  <c r="AX10" i="28"/>
  <c r="AY62" i="15"/>
  <c r="BL10" i="15"/>
  <c r="AN51" i="15"/>
  <c r="AZ64" i="15"/>
  <c r="AZ49" i="15"/>
  <c r="BO51" i="15"/>
  <c r="BO50" i="15" s="1"/>
  <c r="M7" i="25"/>
  <c r="D73" i="14"/>
  <c r="I30" i="18"/>
  <c r="D12" i="14"/>
  <c r="G10" i="14"/>
  <c r="I40" i="18"/>
  <c r="G88" i="14"/>
  <c r="D90" i="14"/>
  <c r="I88" i="14"/>
  <c r="I11" i="14"/>
  <c r="G11" i="14"/>
  <c r="D13" i="14"/>
  <c r="G89" i="14"/>
  <c r="D91" i="14"/>
  <c r="I89" i="14"/>
  <c r="D14" i="14"/>
  <c r="G12" i="14"/>
  <c r="I12" i="14"/>
  <c r="I90" i="14"/>
  <c r="G90" i="14"/>
  <c r="I13" i="14"/>
  <c r="D15" i="14"/>
  <c r="G13" i="14"/>
  <c r="I14" i="14"/>
  <c r="D16" i="14"/>
  <c r="G14" i="14"/>
  <c r="I15" i="14"/>
  <c r="G15" i="14"/>
  <c r="H15" i="14" l="1"/>
  <c r="J15" i="14"/>
  <c r="H14" i="14"/>
  <c r="F16" i="14"/>
  <c r="J14" i="14"/>
  <c r="H13" i="14"/>
  <c r="F15" i="14"/>
  <c r="J13" i="14"/>
  <c r="J12" i="14"/>
  <c r="H12" i="14"/>
  <c r="F14" i="14"/>
  <c r="F13" i="14"/>
  <c r="H11" i="14"/>
  <c r="J11" i="14"/>
  <c r="H10" i="14"/>
  <c r="F12" i="14"/>
  <c r="F11" i="14"/>
  <c r="F31" i="18"/>
  <c r="G31" i="18"/>
  <c r="H31" i="18" s="1"/>
  <c r="H112" i="14"/>
  <c r="G27" i="32"/>
  <c r="H27" i="32" s="1"/>
  <c r="F27" i="32"/>
  <c r="J16" i="32"/>
  <c r="J12" i="16"/>
  <c r="J10" i="16"/>
  <c r="BQ6" i="15"/>
  <c r="G15" i="18"/>
  <c r="H15" i="18" s="1"/>
  <c r="F15" i="18"/>
  <c r="H90" i="14"/>
  <c r="J90" i="14"/>
  <c r="J89" i="14"/>
  <c r="H89" i="14"/>
  <c r="F91" i="14"/>
  <c r="J113" i="14"/>
  <c r="J88" i="14"/>
  <c r="H88" i="14"/>
  <c r="F90" i="14"/>
  <c r="CL10" i="28"/>
  <c r="CK10" i="28"/>
  <c r="F38" i="24"/>
  <c r="J26" i="32"/>
  <c r="F114" i="14"/>
  <c r="F28" i="32"/>
  <c r="G28" i="32"/>
  <c r="H28" i="32" s="1"/>
  <c r="J39" i="32"/>
  <c r="F89" i="14"/>
  <c r="J69" i="14"/>
  <c r="J38" i="32"/>
  <c r="J17" i="32"/>
  <c r="G40" i="32"/>
  <c r="H40" i="32" s="1"/>
  <c r="F40" i="32"/>
  <c r="F73" i="14"/>
  <c r="BX11" i="28"/>
  <c r="F48" i="18"/>
  <c r="F41" i="18"/>
  <c r="G41" i="18"/>
  <c r="H41" i="18" s="1"/>
  <c r="F27" i="24"/>
  <c r="G27" i="24"/>
  <c r="H27" i="24" s="1"/>
  <c r="K6" i="25"/>
  <c r="N5" i="25"/>
  <c r="N6" i="25"/>
  <c r="K5" i="25"/>
  <c r="G35" i="18"/>
  <c r="H35" i="18" s="1"/>
  <c r="G46" i="18"/>
  <c r="H46" i="18" s="1"/>
  <c r="J47" i="18"/>
  <c r="E8" i="13" s="1"/>
  <c r="C8" i="13"/>
  <c r="C16" i="13" s="1"/>
  <c r="CC9" i="31"/>
  <c r="CC10" i="31" s="1"/>
  <c r="CC11" i="31" s="1"/>
  <c r="J35" i="24"/>
  <c r="AX9" i="28"/>
  <c r="AN10" i="15"/>
  <c r="D28" i="24"/>
  <c r="D41" i="32"/>
  <c r="BJ49" i="15"/>
  <c r="BO10" i="15"/>
  <c r="AN14" i="15"/>
  <c r="BL24" i="15"/>
  <c r="BO25" i="15"/>
  <c r="AZ9" i="15"/>
  <c r="I31" i="18"/>
  <c r="BS9" i="28"/>
  <c r="BS8" i="28" s="1"/>
  <c r="AY53" i="15"/>
  <c r="BJ64" i="15"/>
  <c r="BL9" i="15"/>
  <c r="AY63" i="15"/>
  <c r="D49" i="18"/>
  <c r="CH11" i="28"/>
  <c r="BO49" i="15"/>
  <c r="BO63" i="15"/>
  <c r="BG10" i="28"/>
  <c r="BL64" i="15"/>
  <c r="G113" i="14"/>
  <c r="AY28" i="15"/>
  <c r="BV9" i="28"/>
  <c r="D20" i="15"/>
  <c r="D13" i="10"/>
  <c r="BJ42" i="15"/>
  <c r="E27" i="10"/>
  <c r="BM9" i="28"/>
  <c r="BP10" i="28"/>
  <c r="BP9" i="28" s="1"/>
  <c r="I40" i="32"/>
  <c r="BO43" i="15"/>
  <c r="I9" i="25"/>
  <c r="BG17" i="15"/>
  <c r="BA9" i="28"/>
  <c r="BO14" i="15"/>
  <c r="BL43" i="15"/>
  <c r="D63" i="15"/>
  <c r="I18" i="10"/>
  <c r="AZ43" i="15"/>
  <c r="E13" i="10"/>
  <c r="D28" i="15"/>
  <c r="I10" i="10"/>
  <c r="BA8" i="28"/>
  <c r="D29" i="32"/>
  <c r="I28" i="32" s="1"/>
  <c r="I46" i="18"/>
  <c r="D42" i="18"/>
  <c r="I27" i="32"/>
  <c r="BG49" i="15"/>
  <c r="BG25" i="15"/>
  <c r="BD9" i="28"/>
  <c r="AU9" i="28"/>
  <c r="BG9" i="15"/>
  <c r="AN66" i="15"/>
  <c r="AY20" i="15"/>
  <c r="D16" i="18"/>
  <c r="D27" i="10"/>
  <c r="BL16" i="15"/>
  <c r="BL15" i="15" s="1"/>
  <c r="BG44" i="15"/>
  <c r="BG64" i="15"/>
  <c r="BL63" i="15"/>
  <c r="BL62" i="15" s="1"/>
  <c r="BG9" i="28"/>
  <c r="AN25" i="15"/>
  <c r="D64" i="15"/>
  <c r="AX8" i="28"/>
  <c r="E9" i="10"/>
  <c r="I10" i="14"/>
  <c r="BJ10" i="28"/>
  <c r="AN50" i="15"/>
  <c r="AZ63" i="15"/>
  <c r="I27" i="24"/>
  <c r="BS7" i="28"/>
  <c r="I35" i="18"/>
  <c r="BJ24" i="15"/>
  <c r="D74" i="14"/>
  <c r="AN44" i="15"/>
  <c r="I41" i="18"/>
  <c r="D43" i="18"/>
  <c r="D17" i="18"/>
  <c r="D18" i="18" s="1"/>
  <c r="I15" i="18"/>
  <c r="I73" i="14"/>
  <c r="G73" i="14"/>
  <c r="D75" i="14"/>
  <c r="J10" i="14" l="1"/>
  <c r="J27" i="32"/>
  <c r="G42" i="18"/>
  <c r="H42" i="18" s="1"/>
  <c r="F42" i="18"/>
  <c r="BR6" i="15"/>
  <c r="H113" i="14"/>
  <c r="G18" i="18"/>
  <c r="H18" i="18" s="1"/>
  <c r="F18" i="18"/>
  <c r="G17" i="18"/>
  <c r="H17" i="18" s="1"/>
  <c r="F17" i="18"/>
  <c r="BX10" i="28"/>
  <c r="F16" i="18"/>
  <c r="G16" i="18"/>
  <c r="H16" i="18" s="1"/>
  <c r="H73" i="14"/>
  <c r="F75" i="14"/>
  <c r="J73" i="14"/>
  <c r="CL11" i="28"/>
  <c r="CK11" i="28"/>
  <c r="F49" i="18"/>
  <c r="F74" i="14"/>
  <c r="J28" i="32"/>
  <c r="J40" i="32"/>
  <c r="F29" i="32"/>
  <c r="G29" i="32"/>
  <c r="H29" i="32" s="1"/>
  <c r="G41" i="32"/>
  <c r="H41" i="32" s="1"/>
  <c r="F41" i="32"/>
  <c r="F28" i="24"/>
  <c r="G28" i="24"/>
  <c r="H28" i="24" s="1"/>
  <c r="G43" i="18"/>
  <c r="H43" i="18" s="1"/>
  <c r="F43" i="18"/>
  <c r="J48" i="18"/>
  <c r="G47" i="18"/>
  <c r="H47" i="18" s="1"/>
  <c r="C29" i="13"/>
  <c r="C28" i="13"/>
  <c r="G15" i="13"/>
  <c r="CD9" i="31"/>
  <c r="CD11" i="31"/>
  <c r="CD10" i="31"/>
  <c r="CC12" i="31"/>
  <c r="CD12" i="31" s="1"/>
  <c r="D9" i="13"/>
  <c r="G35" i="24"/>
  <c r="H35" i="24" s="1"/>
  <c r="J36" i="24"/>
  <c r="J37" i="24" s="1"/>
  <c r="E24" i="10"/>
  <c r="D76" i="14"/>
  <c r="BG8" i="28"/>
  <c r="BL42" i="15"/>
  <c r="BO48" i="15"/>
  <c r="BP8" i="28"/>
  <c r="AN49" i="15"/>
  <c r="I35" i="24"/>
  <c r="BS6" i="28"/>
  <c r="BS5" i="28" s="1"/>
  <c r="BG16" i="15"/>
  <c r="BM8" i="28"/>
  <c r="AY64" i="15"/>
  <c r="BG24" i="15"/>
  <c r="BJ9" i="28"/>
  <c r="BM7" i="28"/>
  <c r="G75" i="14"/>
  <c r="AZ42" i="15"/>
  <c r="D29" i="24"/>
  <c r="I28" i="24" s="1"/>
  <c r="D19" i="18"/>
  <c r="I18" i="18" s="1"/>
  <c r="D30" i="32"/>
  <c r="BJ63" i="15"/>
  <c r="BJ62" i="15" s="1"/>
  <c r="BJ61" i="15" s="1"/>
  <c r="BA7" i="28"/>
  <c r="BO42" i="15"/>
  <c r="BO62" i="15"/>
  <c r="AZ62" i="15"/>
  <c r="AN24" i="15"/>
  <c r="BG23" i="15"/>
  <c r="I47" i="18"/>
  <c r="BD8" i="28"/>
  <c r="D42" i="32"/>
  <c r="AN43" i="15"/>
  <c r="CH12" i="28"/>
  <c r="I16" i="18"/>
  <c r="D65" i="15"/>
  <c r="BG48" i="15"/>
  <c r="AN9" i="15"/>
  <c r="I75" i="14"/>
  <c r="BO9" i="15"/>
  <c r="J18" i="10"/>
  <c r="BV8" i="28"/>
  <c r="BG63" i="15"/>
  <c r="I29" i="32"/>
  <c r="BJ41" i="15"/>
  <c r="AX7" i="28"/>
  <c r="BJ48" i="15"/>
  <c r="AN65" i="15"/>
  <c r="BL61" i="15"/>
  <c r="I43" i="18"/>
  <c r="BG43" i="15"/>
  <c r="AU8" i="28"/>
  <c r="BJ23" i="15"/>
  <c r="BO24" i="15"/>
  <c r="J10" i="10"/>
  <c r="I17" i="18"/>
  <c r="I42" i="18"/>
  <c r="BJ8" i="28"/>
  <c r="BJ7" i="28" s="1"/>
  <c r="I41" i="32"/>
  <c r="D43" i="32"/>
  <c r="G42" i="32" l="1"/>
  <c r="H42" i="32" s="1"/>
  <c r="F42" i="32"/>
  <c r="BX9" i="28"/>
  <c r="G19" i="18"/>
  <c r="H19" i="18" s="1"/>
  <c r="F19" i="18"/>
  <c r="J75" i="14"/>
  <c r="H75" i="14"/>
  <c r="D14" i="10" s="1"/>
  <c r="J41" i="32"/>
  <c r="J29" i="32"/>
  <c r="F43" i="32"/>
  <c r="G43" i="32"/>
  <c r="H43" i="32" s="1"/>
  <c r="F30" i="32"/>
  <c r="G30" i="32"/>
  <c r="H30" i="32" s="1"/>
  <c r="CL12" i="28"/>
  <c r="CK12" i="28"/>
  <c r="F76" i="14"/>
  <c r="BX8" i="28"/>
  <c r="F29" i="24"/>
  <c r="G29" i="24"/>
  <c r="H29" i="24" s="1"/>
  <c r="E15" i="13"/>
  <c r="H15" i="13" s="1"/>
  <c r="J15" i="13" s="1"/>
  <c r="G16" i="13"/>
  <c r="C30" i="13"/>
  <c r="J49" i="18"/>
  <c r="G49" i="18" s="1"/>
  <c r="H49" i="18" s="1"/>
  <c r="F8" i="13"/>
  <c r="H8" i="13" s="1"/>
  <c r="J8" i="13" s="1"/>
  <c r="M8" i="13" s="1"/>
  <c r="G48" i="18"/>
  <c r="H48" i="18" s="1"/>
  <c r="CC13" i="31"/>
  <c r="CD13" i="31" s="1"/>
  <c r="F9" i="13"/>
  <c r="G37" i="24"/>
  <c r="H37" i="24" s="1"/>
  <c r="J38" i="24"/>
  <c r="G38" i="24" s="1"/>
  <c r="H38" i="24" s="1"/>
  <c r="E9" i="13"/>
  <c r="G36" i="24"/>
  <c r="H36" i="24" s="1"/>
  <c r="D16" i="13"/>
  <c r="BJ6" i="28"/>
  <c r="BJ5" i="28" s="1"/>
  <c r="BG15" i="15"/>
  <c r="BG42" i="15"/>
  <c r="AY65" i="15"/>
  <c r="BL60" i="15"/>
  <c r="I30" i="32"/>
  <c r="BM6" i="28"/>
  <c r="I36" i="24"/>
  <c r="D44" i="32"/>
  <c r="AU7" i="28"/>
  <c r="AN48" i="15"/>
  <c r="BJ40" i="15"/>
  <c r="I49" i="18"/>
  <c r="BL41" i="15"/>
  <c r="K10" i="10"/>
  <c r="BG7" i="28"/>
  <c r="BG6" i="28"/>
  <c r="BP7" i="28"/>
  <c r="BP6" i="28" s="1"/>
  <c r="AU6" i="28"/>
  <c r="AX6" i="28"/>
  <c r="BG62" i="15"/>
  <c r="AZ61" i="15"/>
  <c r="BJ60" i="15"/>
  <c r="AN23" i="15"/>
  <c r="AZ41" i="15"/>
  <c r="BV7" i="28"/>
  <c r="BV6" i="28" s="1"/>
  <c r="CH13" i="28"/>
  <c r="I37" i="24"/>
  <c r="D20" i="18"/>
  <c r="D21" i="18" s="1"/>
  <c r="D22" i="18" s="1"/>
  <c r="D23" i="18" s="1"/>
  <c r="AU5" i="28"/>
  <c r="BO61" i="15"/>
  <c r="K18" i="10"/>
  <c r="D66" i="15"/>
  <c r="D30" i="24"/>
  <c r="BA6" i="28"/>
  <c r="AN64" i="15"/>
  <c r="I38" i="24"/>
  <c r="BO41" i="15"/>
  <c r="BD7" i="28"/>
  <c r="BO23" i="15"/>
  <c r="AN42" i="15"/>
  <c r="I42" i="32"/>
  <c r="I43" i="32"/>
  <c r="I48" i="18"/>
  <c r="I19" i="18"/>
  <c r="J42" i="32" l="1"/>
  <c r="F23" i="18"/>
  <c r="G23" i="18"/>
  <c r="H23" i="18" s="1"/>
  <c r="F22" i="18"/>
  <c r="G22" i="18"/>
  <c r="H22" i="18" s="1"/>
  <c r="F21" i="18"/>
  <c r="G21" i="18"/>
  <c r="H21" i="18" s="1"/>
  <c r="BX7" i="28"/>
  <c r="F20" i="18"/>
  <c r="G20" i="18"/>
  <c r="H20" i="18" s="1"/>
  <c r="J30" i="32"/>
  <c r="CK13" i="28"/>
  <c r="CL13" i="28"/>
  <c r="J43" i="32"/>
  <c r="F44" i="32"/>
  <c r="G44" i="32"/>
  <c r="H44" i="32" s="1"/>
  <c r="F30" i="24"/>
  <c r="G30" i="24"/>
  <c r="H30" i="24" s="1"/>
  <c r="F16" i="13"/>
  <c r="E16" i="13"/>
  <c r="CC14" i="31"/>
  <c r="CD14" i="31" s="1"/>
  <c r="H9" i="13"/>
  <c r="BG41" i="15"/>
  <c r="BO40" i="15"/>
  <c r="BG40" i="15"/>
  <c r="BL59" i="15"/>
  <c r="AN63" i="15"/>
  <c r="CH14" i="28"/>
  <c r="BM5" i="28"/>
  <c r="BJ59" i="15"/>
  <c r="BD6" i="28"/>
  <c r="BG14" i="15"/>
  <c r="I23" i="18"/>
  <c r="AX5" i="28"/>
  <c r="I29" i="24"/>
  <c r="BL40" i="15"/>
  <c r="AN41" i="15"/>
  <c r="D67" i="15"/>
  <c r="D68" i="15" s="1"/>
  <c r="D31" i="24"/>
  <c r="I20" i="18"/>
  <c r="BO60" i="15"/>
  <c r="BO59" i="15" s="1"/>
  <c r="BO58" i="15" s="1"/>
  <c r="BA5" i="28"/>
  <c r="AZ40" i="15"/>
  <c r="L10" i="10"/>
  <c r="AZ60" i="15"/>
  <c r="BG5" i="28"/>
  <c r="BP5" i="28"/>
  <c r="D45" i="32"/>
  <c r="I21" i="18"/>
  <c r="L18" i="10"/>
  <c r="BJ39" i="15"/>
  <c r="BJ38" i="15" s="1"/>
  <c r="BJ37" i="15" s="1"/>
  <c r="BJ36" i="15" s="1"/>
  <c r="BG61" i="15"/>
  <c r="AY66" i="15"/>
  <c r="BV5" i="28"/>
  <c r="I22" i="18"/>
  <c r="I44" i="32"/>
  <c r="BP6" i="15" l="1"/>
  <c r="BX6" i="28"/>
  <c r="D25" i="10"/>
  <c r="J44" i="32"/>
  <c r="CK14" i="28"/>
  <c r="CL14" i="28"/>
  <c r="G45" i="32"/>
  <c r="H45" i="32" s="1"/>
  <c r="F45" i="32"/>
  <c r="F31" i="24"/>
  <c r="G31" i="24"/>
  <c r="H31" i="24" s="1"/>
  <c r="J9" i="13"/>
  <c r="H16" i="13"/>
  <c r="I13" i="13" s="1"/>
  <c r="CC15" i="31"/>
  <c r="CD15" i="31" s="1"/>
  <c r="AY67" i="15"/>
  <c r="BJ58" i="15"/>
  <c r="I30" i="24"/>
  <c r="M18" i="10"/>
  <c r="D46" i="32"/>
  <c r="BO39" i="15"/>
  <c r="BG39" i="15"/>
  <c r="BL58" i="15"/>
  <c r="AN62" i="15"/>
  <c r="AZ59" i="15"/>
  <c r="BO57" i="15"/>
  <c r="AZ39" i="15"/>
  <c r="BJ35" i="15"/>
  <c r="BL39" i="15"/>
  <c r="AN40" i="15"/>
  <c r="BG60" i="15"/>
  <c r="M10" i="10"/>
  <c r="AN39" i="15"/>
  <c r="E17" i="10"/>
  <c r="BD5" i="28"/>
  <c r="I45" i="32"/>
  <c r="I31" i="24"/>
  <c r="BX5" i="28" l="1"/>
  <c r="G46" i="32"/>
  <c r="H46" i="32" s="1"/>
  <c r="F46" i="32"/>
  <c r="J45" i="32"/>
  <c r="D26" i="10"/>
  <c r="I16" i="13"/>
  <c r="J13" i="13"/>
  <c r="M13" i="13" s="1"/>
  <c r="M9" i="13"/>
  <c r="CC16" i="31"/>
  <c r="CC17" i="31" s="1"/>
  <c r="CD17" i="31" s="1"/>
  <c r="AN61" i="15"/>
  <c r="BL38" i="15"/>
  <c r="BG38" i="15"/>
  <c r="BG59" i="15"/>
  <c r="AZ38" i="15"/>
  <c r="AZ58" i="15"/>
  <c r="AN38" i="15"/>
  <c r="I46" i="32"/>
  <c r="BO38" i="15"/>
  <c r="BO37" i="15" s="1"/>
  <c r="BO36" i="15" s="1"/>
  <c r="BO35" i="15"/>
  <c r="AY68" i="15"/>
  <c r="BJ34" i="15"/>
  <c r="BJ33" i="15" s="1"/>
  <c r="BJ57" i="15"/>
  <c r="J46" i="32" l="1"/>
  <c r="D15" i="10"/>
  <c r="J16" i="13"/>
  <c r="K15" i="13" s="1"/>
  <c r="CC18" i="31"/>
  <c r="CD18" i="31" s="1"/>
  <c r="CD16" i="31"/>
  <c r="AN37" i="15"/>
  <c r="AN36" i="15" s="1"/>
  <c r="AN60" i="15"/>
  <c r="AZ37" i="15"/>
  <c r="BG37" i="15"/>
  <c r="BL37" i="15"/>
  <c r="BL36" i="15" s="1"/>
  <c r="BL35" i="15" s="1"/>
  <c r="BL34" i="15" s="1"/>
  <c r="BG58" i="15"/>
  <c r="BG57" i="15"/>
  <c r="BJ32" i="15"/>
  <c r="BO34" i="15"/>
  <c r="BO33" i="15" s="1"/>
  <c r="M15" i="13" l="1"/>
  <c r="M16" i="13" s="1"/>
  <c r="C23" i="13" s="1"/>
  <c r="D28" i="10" s="1"/>
  <c r="K16" i="13"/>
  <c r="CC19" i="31"/>
  <c r="CD19" i="31" s="1"/>
  <c r="BL33" i="15"/>
  <c r="BL32" i="15" s="1"/>
  <c r="AZ36" i="15"/>
  <c r="AN59" i="15"/>
  <c r="AN35" i="15"/>
  <c r="BO32" i="15"/>
  <c r="BG36" i="15"/>
  <c r="CC20" i="31" l="1"/>
  <c r="CD20" i="31" s="1"/>
  <c r="AZ35" i="15"/>
  <c r="AZ34" i="15" s="1"/>
  <c r="AZ33" i="15" s="1"/>
  <c r="AZ32" i="15" s="1"/>
  <c r="AN34" i="15"/>
  <c r="BG35" i="15"/>
  <c r="AN33" i="15"/>
  <c r="AN58" i="15"/>
  <c r="CC21" i="31" l="1"/>
  <c r="CD21" i="31" s="1"/>
  <c r="BG34" i="15"/>
  <c r="AN32" i="15"/>
  <c r="BG33" i="15"/>
  <c r="AN57" i="15"/>
  <c r="CC22" i="31" l="1"/>
  <c r="CD22" i="31" s="1"/>
  <c r="BG32" i="15"/>
  <c r="CC23" i="31" l="1"/>
  <c r="CD23" i="31" s="1"/>
  <c r="CC24" i="31" l="1"/>
  <c r="CD24" i="31" s="1"/>
  <c r="CC25" i="31" l="1"/>
  <c r="CD25" i="31" s="1"/>
  <c r="CC26" i="31" l="1"/>
  <c r="CD26" i="31" s="1"/>
  <c r="CC27" i="31" l="1"/>
  <c r="CD27" i="31" s="1"/>
  <c r="CC28" i="31" l="1"/>
  <c r="CD28" i="31" s="1"/>
  <c r="CC29" i="31" l="1"/>
  <c r="CD29" i="31" s="1"/>
  <c r="CC30" i="31" l="1"/>
  <c r="CD30" i="31" s="1"/>
  <c r="D34" i="15"/>
  <c r="D35" i="15"/>
  <c r="D36" i="15"/>
  <c r="CC31" i="31" l="1"/>
  <c r="CD31" i="31" s="1"/>
  <c r="D37" i="15"/>
  <c r="CC32" i="31" l="1"/>
  <c r="CD32" i="31" s="1"/>
  <c r="D38" i="15"/>
  <c r="D39" i="15"/>
  <c r="CC33" i="31" l="1"/>
  <c r="CD33" i="31" s="1"/>
  <c r="D40" i="15"/>
  <c r="CC34" i="31" l="1"/>
  <c r="CD34" i="31" s="1"/>
  <c r="D41" i="15"/>
  <c r="CC35" i="31" l="1"/>
  <c r="CD35" i="31" s="1"/>
  <c r="D42" i="15"/>
  <c r="D43" i="15"/>
  <c r="CC36" i="31" l="1"/>
  <c r="CD36" i="31" s="1"/>
  <c r="D44" i="15"/>
  <c r="CC37" i="31" l="1"/>
  <c r="CD37" i="31" s="1"/>
  <c r="D45" i="15"/>
  <c r="CC38" i="31" l="1"/>
  <c r="CC39" i="31" s="1"/>
  <c r="D46" i="15"/>
  <c r="CD38" i="31" l="1"/>
  <c r="CD39" i="31"/>
  <c r="CC40" i="31"/>
  <c r="D47" i="15"/>
  <c r="CD40" i="31" l="1"/>
  <c r="CC41" i="31"/>
  <c r="AY34" i="15"/>
  <c r="CD41" i="31" l="1"/>
  <c r="CC42" i="31"/>
  <c r="AY35" i="15"/>
  <c r="AN31" i="15"/>
  <c r="BJ31" i="15"/>
  <c r="BL31" i="15"/>
  <c r="CD42" i="31" l="1"/>
  <c r="CC43" i="31"/>
  <c r="AY36" i="15"/>
  <c r="AY37" i="15" s="1"/>
  <c r="AN30" i="15"/>
  <c r="BJ30" i="15"/>
  <c r="BL30" i="15"/>
  <c r="AY38" i="15"/>
  <c r="CD43" i="31" l="1"/>
  <c r="CC44" i="31"/>
  <c r="BJ29" i="15"/>
  <c r="AY39" i="15"/>
  <c r="AN29" i="15"/>
  <c r="CD44" i="31" l="1"/>
  <c r="CC45" i="31"/>
  <c r="AY40" i="15"/>
  <c r="AZ31" i="15"/>
  <c r="CD45" i="31" l="1"/>
  <c r="CC46" i="31"/>
  <c r="AZ30" i="15"/>
  <c r="BO31" i="15"/>
  <c r="AY41" i="15"/>
  <c r="CD46" i="31" l="1"/>
  <c r="CC47" i="31"/>
  <c r="AY42" i="15"/>
  <c r="BO30" i="15"/>
  <c r="AY43" i="15"/>
  <c r="CD47" i="31" l="1"/>
  <c r="CC48" i="31"/>
  <c r="AY44" i="15"/>
  <c r="BO29" i="15"/>
  <c r="CD48" i="31" l="1"/>
  <c r="CC49" i="31"/>
  <c r="AY45" i="15"/>
  <c r="CD49" i="31" l="1"/>
  <c r="CC50" i="31"/>
  <c r="BG31" i="15"/>
  <c r="AY46" i="15"/>
  <c r="CD50" i="31" l="1"/>
  <c r="CC51" i="31"/>
  <c r="BG30" i="15"/>
  <c r="AY47" i="15"/>
  <c r="CD51" i="31" l="1"/>
  <c r="CC52" i="31"/>
  <c r="BG29" i="15"/>
  <c r="CD52" i="31" l="1"/>
  <c r="CC53" i="31"/>
  <c r="CD53" i="31" l="1"/>
  <c r="CC54" i="31"/>
  <c r="CD54" i="31" l="1"/>
  <c r="CC55" i="31"/>
  <c r="CD55" i="31" l="1"/>
  <c r="CC56" i="31"/>
  <c r="CD56" i="31" l="1"/>
  <c r="CC57" i="31"/>
  <c r="CD57" i="31" l="1"/>
  <c r="CC58" i="31"/>
  <c r="CD58" i="31" l="1"/>
  <c r="CC59" i="31"/>
  <c r="CD59" i="31" l="1"/>
  <c r="CC60" i="31"/>
  <c r="CD60" i="31" l="1"/>
  <c r="CC61" i="31"/>
  <c r="CD61" i="31" l="1"/>
  <c r="CC62" i="31"/>
  <c r="CD62" i="31" l="1"/>
  <c r="CC63" i="31"/>
  <c r="CD63" i="31" l="1"/>
  <c r="CC64" i="31"/>
  <c r="CD64" i="31" l="1"/>
  <c r="CC65" i="31"/>
  <c r="CD65" i="31" l="1"/>
  <c r="CC66" i="31"/>
  <c r="CD66" i="31" l="1"/>
  <c r="CC67" i="31"/>
  <c r="CD67" i="31" l="1"/>
  <c r="CC68" i="31"/>
  <c r="CD68" i="31" l="1"/>
  <c r="CC69" i="31"/>
  <c r="CD69" i="31" l="1"/>
  <c r="CC70" i="31"/>
  <c r="CD70" i="31" l="1"/>
  <c r="CC71" i="31"/>
  <c r="CD71" i="31" l="1"/>
  <c r="CC72" i="31"/>
  <c r="CD72" i="31" l="1"/>
  <c r="CC73" i="31"/>
  <c r="CD73" i="31" l="1"/>
  <c r="CC74" i="31"/>
  <c r="CD74" i="31" l="1"/>
  <c r="CC75" i="31"/>
  <c r="CD75" i="31" l="1"/>
  <c r="CC76" i="31"/>
  <c r="CD76" i="31" l="1"/>
  <c r="CC77" i="31"/>
  <c r="CD77" i="31" l="1"/>
  <c r="CC78" i="31"/>
  <c r="CD78" i="31" l="1"/>
  <c r="CC79" i="31"/>
  <c r="CD79" i="31" l="1"/>
  <c r="CC80" i="31"/>
  <c r="CD80" i="31" l="1"/>
  <c r="CC81" i="31"/>
  <c r="CD81" i="31" l="1"/>
  <c r="CC82" i="31"/>
  <c r="CD82" i="31" l="1"/>
  <c r="CC83" i="31"/>
  <c r="CD83" i="31" l="1"/>
  <c r="CC84" i="31"/>
  <c r="CD84" i="31" l="1"/>
  <c r="CC85" i="31"/>
  <c r="CD85" i="31" l="1"/>
  <c r="CC86" i="31"/>
  <c r="CD86" i="31" l="1"/>
  <c r="CC87" i="31"/>
  <c r="CD87" i="31" l="1"/>
  <c r="CC88" i="31"/>
  <c r="CD88" i="31" l="1"/>
  <c r="CC89" i="31"/>
  <c r="CD89" i="31" l="1"/>
  <c r="CC90" i="31"/>
  <c r="CD90" i="31" l="1"/>
  <c r="CC91" i="31"/>
  <c r="CD91" i="31" l="1"/>
  <c r="CC92" i="31"/>
  <c r="CD92" i="31" l="1"/>
  <c r="CC93" i="31"/>
  <c r="CD93" i="31" l="1"/>
  <c r="CC94" i="31"/>
  <c r="CD94" i="31" l="1"/>
  <c r="CC95" i="31"/>
  <c r="CD95" i="31" l="1"/>
  <c r="CC96" i="31"/>
  <c r="CD96" i="31" l="1"/>
  <c r="CC97" i="31"/>
  <c r="CD97" i="31" l="1"/>
  <c r="CC98" i="31"/>
  <c r="CD98" i="31" l="1"/>
  <c r="CC99" i="31"/>
  <c r="CD99" i="31" l="1"/>
  <c r="CC100" i="31"/>
  <c r="CD100" i="31" l="1"/>
  <c r="CC101" i="31"/>
  <c r="CD101" i="31" l="1"/>
  <c r="CC102" i="31"/>
  <c r="CD102" i="31" l="1"/>
  <c r="CC103" i="31"/>
  <c r="CD103" i="31" l="1"/>
  <c r="CC104" i="31"/>
  <c r="CD104" i="31" l="1"/>
  <c r="CC105" i="31"/>
  <c r="CD105" i="31" l="1"/>
  <c r="CC106" i="31"/>
  <c r="CD106" i="31" l="1"/>
  <c r="CC107" i="31"/>
  <c r="CD107" i="31" l="1"/>
  <c r="CC108" i="31"/>
  <c r="CD108" i="31" l="1"/>
  <c r="CC109" i="31"/>
  <c r="CD109" i="31" l="1"/>
  <c r="CC110" i="31"/>
  <c r="CD110" i="31" l="1"/>
  <c r="CC111" i="31"/>
  <c r="CD111" i="31" l="1"/>
  <c r="CC112" i="31"/>
  <c r="CD112" i="31" l="1"/>
  <c r="CC113" i="31"/>
  <c r="CD113" i="31" l="1"/>
  <c r="CC114" i="31"/>
  <c r="CD114" i="31" l="1"/>
  <c r="CC115" i="31"/>
  <c r="CD115" i="31" l="1"/>
  <c r="CC116" i="31"/>
  <c r="CD116" i="31" l="1"/>
  <c r="CC117" i="31"/>
  <c r="CD117" i="31" l="1"/>
  <c r="CC118" i="31"/>
  <c r="CD118" i="31" l="1"/>
  <c r="CC119" i="31"/>
  <c r="CD119" i="31" l="1"/>
  <c r="CC120" i="31"/>
  <c r="CD120" i="31" l="1"/>
  <c r="CC121" i="31"/>
  <c r="CD121" i="31" l="1"/>
  <c r="CC122" i="31"/>
  <c r="CD122" i="31" l="1"/>
  <c r="CC123" i="31"/>
  <c r="CD123" i="31" l="1"/>
  <c r="CC124" i="31"/>
  <c r="CD124" i="31" l="1"/>
  <c r="CC125" i="31"/>
  <c r="CD125" i="31" l="1"/>
  <c r="CC126" i="31"/>
  <c r="CD126" i="31" l="1"/>
  <c r="CC127" i="31"/>
  <c r="CD127" i="31" l="1"/>
  <c r="CC128" i="31"/>
  <c r="CD128" i="31" l="1"/>
  <c r="CC129" i="31"/>
  <c r="CD129" i="31" l="1"/>
  <c r="CC130" i="31"/>
  <c r="CD130" i="31" l="1"/>
  <c r="CC131" i="31"/>
  <c r="CD131" i="31" l="1"/>
  <c r="CC132" i="31"/>
  <c r="CD132" i="31" l="1"/>
  <c r="CC133" i="31"/>
  <c r="CD133" i="31" l="1"/>
  <c r="CC134" i="31"/>
  <c r="CD134" i="31" l="1"/>
  <c r="CC135" i="31"/>
  <c r="CD135" i="31" l="1"/>
  <c r="CC136" i="31"/>
  <c r="CD136" i="31" l="1"/>
  <c r="CC137" i="31"/>
  <c r="CD137" i="31" l="1"/>
  <c r="CC138" i="31"/>
  <c r="CD138" i="31" l="1"/>
  <c r="CC139" i="31"/>
  <c r="CD139" i="31" l="1"/>
  <c r="CC140" i="31"/>
  <c r="CD140" i="31" l="1"/>
  <c r="CC141" i="31"/>
  <c r="CD141" i="31" l="1"/>
  <c r="CC142" i="31"/>
  <c r="CD142" i="31" l="1"/>
  <c r="CC143" i="31"/>
  <c r="CD143" i="31" l="1"/>
  <c r="CC144" i="31"/>
  <c r="CD144" i="31" l="1"/>
  <c r="CC145" i="31"/>
  <c r="CD145" i="31" l="1"/>
  <c r="CC146" i="31"/>
  <c r="CD146" i="31" s="1"/>
  <c r="E16" i="10" s="1"/>
  <c r="D7" i="15"/>
  <c r="AY11" i="15"/>
  <c r="BH7" i="15"/>
  <c r="AY12" i="15"/>
  <c r="BR7" i="15" l="1"/>
  <c r="BP7" i="15"/>
  <c r="AY13" i="15"/>
  <c r="D8" i="15"/>
  <c r="D9" i="15"/>
  <c r="BH8" i="15"/>
  <c r="BG8" i="15"/>
  <c r="BH9" i="15"/>
  <c r="BH10" i="15" s="1"/>
  <c r="BO8" i="15"/>
  <c r="F24" i="10"/>
  <c r="BJ8" i="15"/>
  <c r="F17" i="10"/>
  <c r="AN8" i="15"/>
  <c r="BR8" i="15" l="1"/>
  <c r="BP8" i="15"/>
  <c r="BR9" i="15"/>
  <c r="BP9" i="15"/>
  <c r="BR10" i="15"/>
  <c r="BP10" i="15"/>
  <c r="BQ9" i="15"/>
  <c r="BQ7" i="15"/>
  <c r="BQ8" i="15"/>
  <c r="BQ10" i="15"/>
  <c r="BO7" i="15"/>
  <c r="H9" i="10"/>
  <c r="BH11" i="15"/>
  <c r="D10" i="15"/>
  <c r="H17" i="10"/>
  <c r="BG7" i="15"/>
  <c r="AN7" i="15"/>
  <c r="G9" i="10"/>
  <c r="I24" i="10"/>
  <c r="BO6" i="15"/>
  <c r="G24" i="10"/>
  <c r="I17" i="10"/>
  <c r="I9" i="10"/>
  <c r="F9" i="10"/>
  <c r="G17" i="10"/>
  <c r="BG6" i="15"/>
  <c r="BL8" i="15"/>
  <c r="BJ7" i="15"/>
  <c r="H24" i="10"/>
  <c r="AZ8" i="15"/>
  <c r="BP11" i="15" l="1"/>
  <c r="BR11" i="15"/>
  <c r="BQ11" i="15"/>
  <c r="BH12" i="15"/>
  <c r="BO5" i="15"/>
  <c r="J9" i="10"/>
  <c r="AZ7" i="15"/>
  <c r="BG5" i="15"/>
  <c r="J24" i="10"/>
  <c r="D11" i="15"/>
  <c r="BJ6" i="15"/>
  <c r="BL7" i="15"/>
  <c r="J17" i="10"/>
  <c r="AN6" i="15"/>
  <c r="BH13" i="15"/>
  <c r="BH14" i="15"/>
  <c r="BH15" i="15"/>
  <c r="BP14" i="15" l="1"/>
  <c r="BQ14" i="15"/>
  <c r="BR14" i="15"/>
  <c r="BR13" i="15"/>
  <c r="BP13" i="15"/>
  <c r="BQ13" i="15"/>
  <c r="BR12" i="15"/>
  <c r="BQ12" i="15"/>
  <c r="BP12" i="15"/>
  <c r="BP5" i="15"/>
  <c r="BR5" i="15"/>
  <c r="BQ15" i="15"/>
  <c r="BR15" i="15"/>
  <c r="BP15" i="15"/>
  <c r="BH16" i="15"/>
  <c r="K9" i="10"/>
  <c r="BL6" i="15"/>
  <c r="D21" i="15"/>
  <c r="J7" i="25"/>
  <c r="BJ5" i="15"/>
  <c r="M17" i="10"/>
  <c r="K17" i="10"/>
  <c r="D17" i="10"/>
  <c r="AN5" i="15"/>
  <c r="N24" i="10"/>
  <c r="M9" i="10"/>
  <c r="N17" i="10"/>
  <c r="M24" i="10"/>
  <c r="D12" i="15"/>
  <c r="AZ6" i="15"/>
  <c r="L24" i="10"/>
  <c r="L17" i="10"/>
  <c r="N9" i="10"/>
  <c r="L9" i="10"/>
  <c r="D24" i="10"/>
  <c r="K24" i="10"/>
  <c r="AY21" i="15"/>
  <c r="BQ16" i="15" l="1"/>
  <c r="BP16" i="15"/>
  <c r="BR16" i="15"/>
  <c r="D23" i="10"/>
  <c r="BQ5" i="15"/>
  <c r="N7" i="25"/>
  <c r="K7" i="25"/>
  <c r="J8" i="25"/>
  <c r="D13" i="15"/>
  <c r="BH17" i="15"/>
  <c r="AY22" i="15"/>
  <c r="O9" i="10"/>
  <c r="F13" i="10"/>
  <c r="O17" i="10"/>
  <c r="D22" i="15"/>
  <c r="O24" i="10"/>
  <c r="D9" i="10"/>
  <c r="F27" i="10"/>
  <c r="J9" i="25"/>
  <c r="BH18" i="15"/>
  <c r="BH19" i="15"/>
  <c r="BH20" i="15" s="1"/>
  <c r="BH21" i="15" s="1"/>
  <c r="BH22" i="15" s="1"/>
  <c r="BR18" i="15" l="1"/>
  <c r="BQ18" i="15"/>
  <c r="BP18" i="15"/>
  <c r="K9" i="25"/>
  <c r="N9" i="25"/>
  <c r="BQ17" i="15"/>
  <c r="BR17" i="15"/>
  <c r="BP17" i="15"/>
  <c r="N8" i="25"/>
  <c r="K8" i="25"/>
  <c r="BQ21" i="15"/>
  <c r="BP21" i="15"/>
  <c r="BR21" i="15"/>
  <c r="BP20" i="15"/>
  <c r="BQ20" i="15"/>
  <c r="BR20" i="15"/>
  <c r="BR19" i="15"/>
  <c r="BP19" i="15"/>
  <c r="BQ19" i="15"/>
  <c r="BR22" i="15"/>
  <c r="BQ22" i="15"/>
  <c r="BP22" i="15"/>
  <c r="BH23" i="15"/>
  <c r="P24" i="10"/>
  <c r="Q24" i="10"/>
  <c r="P17" i="10"/>
  <c r="S24" i="10"/>
  <c r="R24" i="10"/>
  <c r="R17" i="10"/>
  <c r="Q9" i="10"/>
  <c r="G27" i="10"/>
  <c r="Q17" i="10"/>
  <c r="G13" i="10"/>
  <c r="T9" i="10"/>
  <c r="S9" i="10"/>
  <c r="J10" i="25"/>
  <c r="R9" i="10"/>
  <c r="U24" i="10"/>
  <c r="S17" i="10"/>
  <c r="P9" i="10"/>
  <c r="H13" i="10"/>
  <c r="U9" i="10"/>
  <c r="U17" i="10"/>
  <c r="H27" i="10"/>
  <c r="T17" i="10"/>
  <c r="T24" i="10"/>
  <c r="J11" i="25"/>
  <c r="N11" i="25" l="1"/>
  <c r="K11" i="25"/>
  <c r="N10" i="25"/>
  <c r="K10" i="25"/>
  <c r="BQ23" i="15"/>
  <c r="BP23" i="15"/>
  <c r="BR23" i="15"/>
  <c r="J12" i="25"/>
  <c r="V24" i="10"/>
  <c r="J27" i="10"/>
  <c r="J13" i="10"/>
  <c r="BH24" i="15"/>
  <c r="I27" i="10"/>
  <c r="V9" i="10"/>
  <c r="I13" i="10"/>
  <c r="V17" i="10"/>
  <c r="BP24" i="15" l="1"/>
  <c r="BR24" i="15"/>
  <c r="BQ24" i="15"/>
  <c r="K12" i="25"/>
  <c r="N12" i="25"/>
  <c r="W17" i="10"/>
  <c r="J13" i="25"/>
  <c r="W24" i="10"/>
  <c r="W9" i="10"/>
  <c r="K27" i="10"/>
  <c r="BH25" i="15"/>
  <c r="K13" i="10"/>
  <c r="BQ25" i="15" l="1"/>
  <c r="BR25" i="15"/>
  <c r="BP25" i="15"/>
  <c r="K13" i="25"/>
  <c r="N13" i="25"/>
  <c r="BH26" i="15"/>
  <c r="X9" i="10"/>
  <c r="X24" i="10"/>
  <c r="J14" i="25"/>
  <c r="X17" i="10"/>
  <c r="L27" i="10"/>
  <c r="L13" i="10"/>
  <c r="K14" i="25" l="1"/>
  <c r="N14" i="25"/>
  <c r="BP26" i="15"/>
  <c r="BR26" i="15"/>
  <c r="BQ26" i="15"/>
  <c r="J15" i="25"/>
  <c r="M13" i="10"/>
  <c r="Y24" i="10"/>
  <c r="M27" i="10"/>
  <c r="BH27" i="15"/>
  <c r="Y17" i="10"/>
  <c r="Y9" i="10"/>
  <c r="BQ27" i="15" l="1"/>
  <c r="BR27" i="15"/>
  <c r="BP27" i="15"/>
  <c r="K15" i="25"/>
  <c r="N15" i="25"/>
  <c r="Z9" i="10"/>
  <c r="Z17" i="10"/>
  <c r="N27" i="10"/>
  <c r="BH28" i="15"/>
  <c r="Z24" i="10"/>
  <c r="N13" i="10"/>
  <c r="BP28" i="15" l="1"/>
  <c r="BR28" i="15"/>
  <c r="BQ28" i="15"/>
  <c r="AA17" i="10"/>
  <c r="AA9" i="10"/>
  <c r="AA24" i="10"/>
  <c r="BH29" i="15"/>
  <c r="BQ29" i="15" l="1"/>
  <c r="BR29" i="15"/>
  <c r="BP29" i="15"/>
  <c r="AB9" i="10"/>
  <c r="AB17" i="10"/>
  <c r="AB24" i="10"/>
  <c r="BH30" i="15"/>
  <c r="BR30" i="15" l="1"/>
  <c r="BQ30" i="15"/>
  <c r="BP30" i="15"/>
  <c r="AC24" i="10"/>
  <c r="AC17" i="10"/>
  <c r="AC9" i="10"/>
  <c r="BH31" i="15"/>
  <c r="BR31" i="15" l="1"/>
  <c r="BQ31" i="15"/>
  <c r="BP31" i="15"/>
  <c r="AD24" i="10"/>
  <c r="AD17" i="10"/>
  <c r="AD9" i="10"/>
  <c r="BH32" i="15"/>
  <c r="BR32" i="15" l="1"/>
  <c r="BP32" i="15"/>
  <c r="BQ32" i="15"/>
  <c r="AE24" i="10"/>
  <c r="AE9" i="10"/>
  <c r="AE17" i="10"/>
  <c r="BH33" i="15"/>
  <c r="BR33" i="15" l="1"/>
  <c r="BP33" i="15"/>
  <c r="BQ33" i="15"/>
  <c r="AF24" i="10"/>
  <c r="AF9" i="10"/>
  <c r="AF17" i="10"/>
  <c r="BH34" i="15"/>
  <c r="BQ34" i="15" l="1"/>
  <c r="BR34" i="15"/>
  <c r="BP34" i="15"/>
  <c r="BH35" i="15"/>
  <c r="AG9" i="10"/>
  <c r="AG17" i="10"/>
  <c r="AG24" i="10"/>
  <c r="BR35" i="15" l="1"/>
  <c r="BQ35" i="15"/>
  <c r="BP35" i="15"/>
  <c r="BH36" i="15"/>
  <c r="AH9" i="10"/>
  <c r="AH24" i="10"/>
  <c r="AH17" i="10"/>
  <c r="BP36" i="15" l="1"/>
  <c r="BQ36" i="15"/>
  <c r="BR36" i="15"/>
  <c r="BH37" i="15"/>
  <c r="AI9" i="10"/>
  <c r="AI17" i="10"/>
  <c r="AI24" i="10"/>
  <c r="BR37" i="15" l="1"/>
  <c r="BP37" i="15"/>
  <c r="BQ37" i="15"/>
  <c r="BH38" i="15"/>
  <c r="AJ17" i="10"/>
  <c r="AJ24" i="10"/>
  <c r="AJ9" i="10"/>
  <c r="BQ38" i="15" l="1"/>
  <c r="BP38" i="15"/>
  <c r="BR38" i="15"/>
  <c r="BH39" i="15"/>
  <c r="AK17" i="10"/>
  <c r="AK9" i="10"/>
  <c r="AK24" i="10"/>
  <c r="BR39" i="15" l="1"/>
  <c r="BQ39" i="15"/>
  <c r="BP39" i="15"/>
  <c r="BH40" i="15"/>
  <c r="AL9" i="10"/>
  <c r="AL24" i="10"/>
  <c r="AL17" i="10"/>
  <c r="BQ40" i="15" l="1"/>
  <c r="BR40" i="15"/>
  <c r="BP40" i="15"/>
  <c r="BH41" i="15"/>
  <c r="AM24" i="10"/>
  <c r="AM9" i="10"/>
  <c r="AM17" i="10"/>
  <c r="BQ41" i="15" l="1"/>
  <c r="BP41" i="15"/>
  <c r="BR41" i="15"/>
  <c r="BH42" i="15"/>
  <c r="AN17" i="10"/>
  <c r="AN9" i="10"/>
  <c r="AN24" i="10"/>
  <c r="BR42" i="15" l="1"/>
  <c r="BP42" i="15"/>
  <c r="BQ42" i="15"/>
  <c r="BH43" i="15"/>
  <c r="AO17" i="10"/>
  <c r="AO24" i="10"/>
  <c r="AO9" i="10"/>
  <c r="BR43" i="15" l="1"/>
  <c r="BP43" i="15"/>
  <c r="BQ43" i="15"/>
  <c r="BH44" i="15"/>
  <c r="AP17" i="10"/>
  <c r="AP24" i="10"/>
  <c r="AP9" i="10"/>
  <c r="BR44" i="15" l="1"/>
  <c r="BP44" i="15"/>
  <c r="BQ44" i="15"/>
  <c r="BH45" i="15"/>
  <c r="AQ17" i="10"/>
  <c r="AQ24" i="10"/>
  <c r="AQ9" i="10"/>
  <c r="BR45" i="15" l="1"/>
  <c r="BQ45" i="15"/>
  <c r="BP45" i="15"/>
  <c r="BH46" i="15"/>
  <c r="AR9" i="10"/>
  <c r="AR24" i="10"/>
  <c r="AR17" i="10"/>
  <c r="BR46" i="15" l="1"/>
  <c r="BP46" i="15"/>
  <c r="BQ46" i="15"/>
  <c r="BH47" i="15"/>
  <c r="AS17" i="10"/>
  <c r="AS24" i="10"/>
  <c r="AS9" i="10"/>
  <c r="BP47" i="15" l="1"/>
  <c r="BQ47" i="15"/>
  <c r="BR47" i="15"/>
  <c r="BH48" i="15"/>
  <c r="AT9" i="10"/>
  <c r="AT17" i="10"/>
  <c r="AT24" i="10"/>
  <c r="BP48" i="15" l="1"/>
  <c r="BQ48" i="15"/>
  <c r="BR48" i="15"/>
  <c r="BH49" i="15"/>
  <c r="AU9" i="10"/>
  <c r="AU17" i="10"/>
  <c r="AU24" i="10"/>
  <c r="BR49" i="15" l="1"/>
  <c r="BQ49" i="15"/>
  <c r="BP49" i="15"/>
  <c r="BH50" i="15"/>
  <c r="AV9" i="10"/>
  <c r="AV24" i="10"/>
  <c r="AV17" i="10"/>
  <c r="BP50" i="15" l="1"/>
  <c r="BR50" i="15"/>
  <c r="BQ50" i="15"/>
  <c r="BH51" i="15"/>
  <c r="AW24" i="10"/>
  <c r="AW17" i="10"/>
  <c r="AW9" i="10"/>
  <c r="BR51" i="15" l="1"/>
  <c r="BQ51" i="15"/>
  <c r="BP51" i="15"/>
  <c r="BH52" i="15"/>
  <c r="AX9" i="10"/>
  <c r="AX24" i="10"/>
  <c r="AX17" i="10"/>
  <c r="BP52" i="15" l="1"/>
  <c r="BR52" i="15"/>
  <c r="BQ52" i="15"/>
  <c r="BH53" i="15"/>
  <c r="AY24" i="10"/>
  <c r="AY17" i="10"/>
  <c r="AY9" i="10"/>
  <c r="BQ53" i="15" l="1"/>
  <c r="BP53" i="15"/>
  <c r="BR53" i="15"/>
  <c r="BH54" i="15"/>
  <c r="AZ17" i="10"/>
  <c r="AZ9" i="10"/>
  <c r="AZ24" i="10"/>
  <c r="BR54" i="15" l="1"/>
  <c r="BQ54" i="15"/>
  <c r="BP54" i="15"/>
  <c r="BH55" i="15"/>
  <c r="BA9" i="10"/>
  <c r="BA24" i="10"/>
  <c r="BA17" i="10"/>
  <c r="BQ55" i="15" l="1"/>
  <c r="BR55" i="15"/>
  <c r="BP55" i="15"/>
  <c r="BH56" i="15"/>
  <c r="BQ56" i="15" l="1"/>
  <c r="BP56" i="15"/>
  <c r="BR56" i="15"/>
  <c r="BH57" i="15"/>
  <c r="BQ57" i="15" l="1"/>
  <c r="BR57" i="15"/>
  <c r="BP57" i="15"/>
  <c r="BH58" i="15"/>
  <c r="BP58" i="15" l="1"/>
  <c r="BQ58" i="15"/>
  <c r="BR58" i="15"/>
  <c r="BH59" i="15"/>
  <c r="BQ59" i="15" l="1"/>
  <c r="BP59" i="15"/>
  <c r="BR59" i="15"/>
  <c r="BH60" i="15"/>
  <c r="BQ60" i="15" l="1"/>
  <c r="BP60" i="15"/>
  <c r="BR60" i="15"/>
  <c r="BH61" i="15"/>
  <c r="BP61" i="15" l="1"/>
  <c r="BR61" i="15"/>
  <c r="BQ61" i="15"/>
  <c r="BH62" i="15"/>
  <c r="BR62" i="15" l="1"/>
  <c r="BP62" i="15"/>
  <c r="BQ62" i="15"/>
  <c r="BH63" i="15"/>
  <c r="BP63" i="15" l="1"/>
  <c r="BR63" i="15"/>
  <c r="BQ63" i="15"/>
  <c r="BH64" i="15"/>
  <c r="BP64" i="15" l="1"/>
  <c r="BR64" i="15"/>
  <c r="BQ64" i="15"/>
  <c r="BH65" i="15"/>
  <c r="BP65" i="15" l="1"/>
  <c r="BQ65" i="15"/>
  <c r="BR65" i="15"/>
  <c r="BH66" i="15"/>
  <c r="BR66" i="15" l="1"/>
  <c r="BQ66" i="15"/>
  <c r="BP66" i="15"/>
  <c r="BH67" i="15"/>
  <c r="BQ67" i="15" l="1"/>
  <c r="BP67" i="15"/>
  <c r="BR67" i="15"/>
  <c r="BH68" i="15"/>
  <c r="BR68" i="15" l="1"/>
  <c r="BP68" i="15"/>
  <c r="BQ68" i="15"/>
  <c r="BH69" i="15"/>
  <c r="BP69" i="15" l="1"/>
  <c r="BR69" i="15"/>
  <c r="BQ69" i="15"/>
  <c r="BH70" i="15"/>
  <c r="BP70" i="15" l="1"/>
  <c r="BQ70" i="15"/>
  <c r="BR70" i="15"/>
  <c r="BH71" i="15"/>
  <c r="BP71" i="15" l="1"/>
  <c r="BQ71" i="15"/>
  <c r="BR71" i="15"/>
</calcChain>
</file>

<file path=xl/sharedStrings.xml><?xml version="1.0" encoding="utf-8"?>
<sst xmlns="http://schemas.openxmlformats.org/spreadsheetml/2006/main" count="2074" uniqueCount="1058">
  <si>
    <t>Question Sets</t>
  </si>
  <si>
    <t>Property</t>
  </si>
  <si>
    <t>Header</t>
  </si>
  <si>
    <t>Type</t>
  </si>
  <si>
    <t>Key</t>
  </si>
  <si>
    <t>Field Code</t>
  </si>
  <si>
    <t>Value</t>
  </si>
  <si>
    <t>Data Type</t>
  </si>
  <si>
    <t>Field Type</t>
  </si>
  <si>
    <t>Option Set</t>
  </si>
  <si>
    <t>Required</t>
  </si>
  <si>
    <t>Min Qty</t>
  </si>
  <si>
    <t>Max Qty</t>
  </si>
  <si>
    <t>Row</t>
  </si>
  <si>
    <t>X</t>
  </si>
  <si>
    <t>S</t>
  </si>
  <si>
    <t>M</t>
  </si>
  <si>
    <t>L</t>
  </si>
  <si>
    <t>Width</t>
  </si>
  <si>
    <t>Label</t>
  </si>
  <si>
    <t>Question</t>
  </si>
  <si>
    <t>Hide Condition</t>
  </si>
  <si>
    <t>Validation Rules</t>
  </si>
  <si>
    <t>Heading 2</t>
  </si>
  <si>
    <t>Heading 3</t>
  </si>
  <si>
    <t>Heading 4</t>
  </si>
  <si>
    <t>Paragraph</t>
  </si>
  <si>
    <t>HTML</t>
  </si>
  <si>
    <t>Terms</t>
  </si>
  <si>
    <t>Placeholder</t>
  </si>
  <si>
    <t>Help Message</t>
  </si>
  <si>
    <t>Tooltip</t>
  </si>
  <si>
    <t>Icon</t>
  </si>
  <si>
    <t>Default Value</t>
  </si>
  <si>
    <t>Calculated Value</t>
  </si>
  <si>
    <t>Assumed Value</t>
  </si>
  <si>
    <t>Used Value</t>
  </si>
  <si>
    <t>Custom Invalid</t>
  </si>
  <si>
    <t>Invalid</t>
  </si>
  <si>
    <t>Invalid Rollup</t>
  </si>
  <si>
    <t>Disabled Condition</t>
  </si>
  <si>
    <t>Summary Label</t>
  </si>
  <si>
    <t>Affects Premium</t>
  </si>
  <si>
    <t>Affects Triggers</t>
  </si>
  <si>
    <t>Workflow Role</t>
  </si>
  <si>
    <t>Container Class</t>
  </si>
  <si>
    <t>Container Style</t>
  </si>
  <si>
    <t>Text</t>
  </si>
  <si>
    <t>String</t>
  </si>
  <si>
    <t>Summary Key Mapping</t>
  </si>
  <si>
    <t>Config Count Fwd</t>
  </si>
  <si>
    <t>Config Count Back</t>
  </si>
  <si>
    <t>Config Options</t>
  </si>
  <si>
    <t>Config Validators</t>
  </si>
  <si>
    <t>Config TO Repeating</t>
  </si>
  <si>
    <t>Config TO</t>
  </si>
  <si>
    <t>Config Field</t>
  </si>
  <si>
    <t>Config Content</t>
  </si>
  <si>
    <t>Config Rollup</t>
  </si>
  <si>
    <t>Config Use Row</t>
  </si>
  <si>
    <t>Config Keys Nested</t>
  </si>
  <si>
    <t>Config Keys Nested Rollup</t>
  </si>
  <si>
    <t>Config Workflow Roles</t>
  </si>
  <si>
    <t>Calculation Count Back</t>
  </si>
  <si>
    <t>Calculation Repeating</t>
  </si>
  <si>
    <t>Calculation</t>
  </si>
  <si>
    <t>Calculation Rollup</t>
  </si>
  <si>
    <t>Output Config</t>
  </si>
  <si>
    <t>Output Config Keys Nested</t>
  </si>
  <si>
    <t>Output Calculation</t>
  </si>
  <si>
    <t>Rating Primary</t>
  </si>
  <si>
    <t>Yes</t>
  </si>
  <si>
    <t>Traveller Type</t>
  </si>
  <si>
    <t>Single</t>
  </si>
  <si>
    <t>Buttons</t>
  </si>
  <si>
    <t>Traveller Children</t>
  </si>
  <si>
    <t>0</t>
  </si>
  <si>
    <t>Hidden</t>
  </si>
  <si>
    <t>Policy Start Date</t>
  </si>
  <si>
    <t>Date</t>
  </si>
  <si>
    <t>dateAsString(today())</t>
  </si>
  <si>
    <t>policyInceptionDate</t>
  </si>
  <si>
    <t>Policy End Date</t>
  </si>
  <si>
    <t>isDate(policyStartDate) ? dateAsString(addYears(date(policyStartDate), 1)) : ''</t>
  </si>
  <si>
    <t>policyExpiryDate</t>
  </si>
  <si>
    <t>Number</t>
  </si>
  <si>
    <t>12</t>
  </si>
  <si>
    <t>Destination</t>
  </si>
  <si>
    <t>America</t>
  </si>
  <si>
    <t>Rating State</t>
  </si>
  <si>
    <t>VIC</t>
  </si>
  <si>
    <t>Rating Secondary</t>
  </si>
  <si>
    <t>Contact</t>
  </si>
  <si>
    <t>Contact Name</t>
  </si>
  <si>
    <t>Your name</t>
  </si>
  <si>
    <t>customerName</t>
  </si>
  <si>
    <t>Contact Email</t>
  </si>
  <si>
    <t>Email</t>
  </si>
  <si>
    <t>customerEmail</t>
  </si>
  <si>
    <t>Contact Phone</t>
  </si>
  <si>
    <t>Phone</t>
  </si>
  <si>
    <t>customerPhone</t>
  </si>
  <si>
    <t>Contact Mobile</t>
  </si>
  <si>
    <t>Mobile</t>
  </si>
  <si>
    <t>customerMobile</t>
  </si>
  <si>
    <t>Personal</t>
  </si>
  <si>
    <t>None</t>
  </si>
  <si>
    <t>Please enter the details of the individuals who will be travelling under this policy.</t>
  </si>
  <si>
    <t>No</t>
  </si>
  <si>
    <t>5</t>
  </si>
  <si>
    <t>3</t>
  </si>
  <si>
    <t>Date of birth</t>
  </si>
  <si>
    <t>Your Details Heading</t>
  </si>
  <si>
    <t>Please complete the remaining information to finalise your quote.</t>
  </si>
  <si>
    <t>Contact Heading</t>
  </si>
  <si>
    <t>Residential Address</t>
  </si>
  <si>
    <t>Contact Address</t>
  </si>
  <si>
    <t>Address</t>
  </si>
  <si>
    <t>Contact Town</t>
  </si>
  <si>
    <t>Town</t>
  </si>
  <si>
    <t>Contact State</t>
  </si>
  <si>
    <t>Select</t>
  </si>
  <si>
    <t>State</t>
  </si>
  <si>
    <t>Contact Postcode</t>
  </si>
  <si>
    <t>Postcode</t>
  </si>
  <si>
    <t>Postal Heading</t>
  </si>
  <si>
    <t>Postal Address</t>
  </si>
  <si>
    <t>Postal Town</t>
  </si>
  <si>
    <t>Postal State</t>
  </si>
  <si>
    <t>Postal Postcode</t>
  </si>
  <si>
    <t>Disclosure</t>
  </si>
  <si>
    <t>Disclosure Heading</t>
  </si>
  <si>
    <t>Duty of Disclosure</t>
  </si>
  <si>
    <t>Claim</t>
  </si>
  <si>
    <t>Yes/No</t>
  </si>
  <si>
    <t>Declined</t>
  </si>
  <si>
    <t>Text Area</t>
  </si>
  <si>
    <t>Declaration</t>
  </si>
  <si>
    <t>Do you understand and accept your declaration?</t>
  </si>
  <si>
    <t>acceptedDeclaration()</t>
  </si>
  <si>
    <t>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t>
  </si>
  <si>
    <t>Payment Options</t>
  </si>
  <si>
    <t>Payment Option</t>
  </si>
  <si>
    <t>Select payment option</t>
  </si>
  <si>
    <t>Payment Methods</t>
  </si>
  <si>
    <t>Payment Method</t>
  </si>
  <si>
    <t>How would you like to pay for your travel insurance policy today?</t>
  </si>
  <si>
    <t>Credit Card Heading</t>
  </si>
  <si>
    <t>paymentMethod != 'Visa' &amp;&amp; paymentMethod != 'Mastercard'</t>
  </si>
  <si>
    <t>Credit Card Details</t>
  </si>
  <si>
    <t>Credit Card Number</t>
  </si>
  <si>
    <t>6</t>
  </si>
  <si>
    <t>Card number</t>
  </si>
  <si>
    <t>isCreditCardNumber()</t>
  </si>
  <si>
    <t>_ _ _ _   _ _ _ _   _ _ _ _   _ _ _ _</t>
  </si>
  <si>
    <t>Credit Card Name</t>
  </si>
  <si>
    <t>Name on card</t>
  </si>
  <si>
    <t>isName()</t>
  </si>
  <si>
    <t>Credit Card Expiry Date</t>
  </si>
  <si>
    <t>Expiry date</t>
  </si>
  <si>
    <t>isExpiryDate()</t>
  </si>
  <si>
    <t>_ _ / _ _</t>
  </si>
  <si>
    <t>Credit Card CCV</t>
  </si>
  <si>
    <t>CCV</t>
  </si>
  <si>
    <t>isCCV()</t>
  </si>
  <si>
    <t>_ _ _</t>
  </si>
  <si>
    <t>Direct Debit Heading</t>
  </si>
  <si>
    <t>paymentMethod != 'Direct Debit'</t>
  </si>
  <si>
    <t>Direct Debit Details</t>
  </si>
  <si>
    <t>Direct Debit Account Name</t>
  </si>
  <si>
    <t>Account name</t>
  </si>
  <si>
    <t>Direct Debit BSB</t>
  </si>
  <si>
    <t>BSB</t>
  </si>
  <si>
    <t>isBSB()</t>
  </si>
  <si>
    <t>_ _ _   _ _ _</t>
  </si>
  <si>
    <t>Direct Debit Account Number</t>
  </si>
  <si>
    <t>Account number</t>
  </si>
  <si>
    <t>isAccountNumber()</t>
  </si>
  <si>
    <t>Legal Terms</t>
  </si>
  <si>
    <t>Terms And Conditions</t>
  </si>
  <si>
    <t>Terms &amp; Conditions</t>
  </si>
  <si>
    <t xml:space="preserve">    &lt;p&gt;&lt;strong&gt;Terms and Conditions&lt;/strong&gt;&lt;/p&gt;
    &lt;ol&gt;
        &lt;li&gt;Term 1.&lt;/li&gt;
        &lt;li&gt;Term 2.&lt;/li&gt;
        &lt;li&gt;Term 3.&lt;/li&gt;
    &lt;/ol&gt;</t>
  </si>
  <si>
    <t>Repeating Question Sets</t>
  </si>
  <si>
    <t>Field Key Prefix</t>
  </si>
  <si>
    <t>Field Key</t>
  </si>
  <si>
    <t>Value 1</t>
  </si>
  <si>
    <t>Value 2</t>
  </si>
  <si>
    <t>Value 3</t>
  </si>
  <si>
    <t>Value 4</t>
  </si>
  <si>
    <t>Value 5</t>
  </si>
  <si>
    <t>Value 6</t>
  </si>
  <si>
    <t>Value 7</t>
  </si>
  <si>
    <t>Value 8</t>
  </si>
  <si>
    <t>Value 9</t>
  </si>
  <si>
    <t>Value 10</t>
  </si>
  <si>
    <t>Total</t>
  </si>
  <si>
    <t>Count</t>
  </si>
  <si>
    <t>Count 1</t>
  </si>
  <si>
    <t>Invalid 1</t>
  </si>
  <si>
    <t>Calculation 1</t>
  </si>
  <si>
    <t>Count 2</t>
  </si>
  <si>
    <t>Invalid 2</t>
  </si>
  <si>
    <t>Calculation 2</t>
  </si>
  <si>
    <t>Count 3</t>
  </si>
  <si>
    <t>Invalid 3</t>
  </si>
  <si>
    <t>Calculation 3</t>
  </si>
  <si>
    <t>Count 4</t>
  </si>
  <si>
    <t>Invalid 4</t>
  </si>
  <si>
    <t>Calculation 4</t>
  </si>
  <si>
    <t>Count 5</t>
  </si>
  <si>
    <t>Invalid 5</t>
  </si>
  <si>
    <t>Calculation 5</t>
  </si>
  <si>
    <t>Count 6</t>
  </si>
  <si>
    <t>Invalid 6</t>
  </si>
  <si>
    <t>Calculation 6</t>
  </si>
  <si>
    <t>Count 7</t>
  </si>
  <si>
    <t>Invalid 7</t>
  </si>
  <si>
    <t>Calculation 7</t>
  </si>
  <si>
    <t>Count 8</t>
  </si>
  <si>
    <t>Invalid 8</t>
  </si>
  <si>
    <t>Calculation 8</t>
  </si>
  <si>
    <t>Count 9</t>
  </si>
  <si>
    <t>Invalid 9</t>
  </si>
  <si>
    <t>Calculation 9</t>
  </si>
  <si>
    <t>Count 10</t>
  </si>
  <si>
    <t>Invalid 10</t>
  </si>
  <si>
    <t>Calculation 10</t>
  </si>
  <si>
    <t>Repeating 1</t>
  </si>
  <si>
    <t>Repeating 2</t>
  </si>
  <si>
    <t>Repeating 3</t>
  </si>
  <si>
    <t>Repeating 4</t>
  </si>
  <si>
    <t>Repeating 5</t>
  </si>
  <si>
    <t>Question Options</t>
  </si>
  <si>
    <t>Display</t>
  </si>
  <si>
    <t>Config Buttons</t>
  </si>
  <si>
    <t>Config Radio</t>
  </si>
  <si>
    <t>Config Select</t>
  </si>
  <si>
    <t>Individual</t>
  </si>
  <si>
    <t>fa-user</t>
  </si>
  <si>
    <t>Couple</t>
  </si>
  <si>
    <t>fa-user-plus</t>
  </si>
  <si>
    <t>Family</t>
  </si>
  <si>
    <t>fa-users</t>
  </si>
  <si>
    <t>Option 2</t>
  </si>
  <si>
    <t>Option 3</t>
  </si>
  <si>
    <t>glyphicon-ok md</t>
  </si>
  <si>
    <t>glyphicon-remove md</t>
  </si>
  <si>
    <t>ACT</t>
  </si>
  <si>
    <t>NSW</t>
  </si>
  <si>
    <t>NT</t>
  </si>
  <si>
    <t>QLD</t>
  </si>
  <si>
    <t>SA</t>
  </si>
  <si>
    <t>TAS</t>
  </si>
  <si>
    <t>WA</t>
  </si>
  <si>
    <t>Asia</t>
  </si>
  <si>
    <t>Europe</t>
  </si>
  <si>
    <t>Africa</t>
  </si>
  <si>
    <t>Oceania</t>
  </si>
  <si>
    <t>Other</t>
  </si>
  <si>
    <t>Options 13</t>
  </si>
  <si>
    <t>Options 14</t>
  </si>
  <si>
    <t>Options 15</t>
  </si>
  <si>
    <t>Options 16</t>
  </si>
  <si>
    <t>Options 17</t>
  </si>
  <si>
    <t>Options 18</t>
  </si>
  <si>
    <t>Options 19</t>
  </si>
  <si>
    <t>Options 20</t>
  </si>
  <si>
    <t>Options 21</t>
  </si>
  <si>
    <t>Options 22</t>
  </si>
  <si>
    <t>Options 23</t>
  </si>
  <si>
    <t>Options 24</t>
  </si>
  <si>
    <t>Options 25</t>
  </si>
  <si>
    <t>Options 26</t>
  </si>
  <si>
    <t>Options 27</t>
  </si>
  <si>
    <t>Options 28</t>
  </si>
  <si>
    <t>Yearly</t>
  </si>
  <si>
    <t>Monthly</t>
  </si>
  <si>
    <t>Fortnightly</t>
  </si>
  <si>
    <t>Weekly</t>
  </si>
  <si>
    <t>Direct Debit</t>
  </si>
  <si>
    <t>Visa</t>
  </si>
  <si>
    <t>Mastercard</t>
  </si>
  <si>
    <t>Option X</t>
  </si>
  <si>
    <t>Triggers</t>
  </si>
  <si>
    <t>Config</t>
  </si>
  <si>
    <t>Message</t>
  </si>
  <si>
    <t>Soft Referral</t>
  </si>
  <si>
    <t>Decined</t>
  </si>
  <si>
    <t>Hard Referral</t>
  </si>
  <si>
    <t>Decline</t>
  </si>
  <si>
    <t>Error</t>
  </si>
  <si>
    <t>No Cover Selected</t>
  </si>
  <si>
    <t>Test 1</t>
  </si>
  <si>
    <t>Test 2</t>
  </si>
  <si>
    <t>Test 3</t>
  </si>
  <si>
    <t>Test 4</t>
  </si>
  <si>
    <t>Settings</t>
  </si>
  <si>
    <t>Risk Name</t>
  </si>
  <si>
    <t>Field Code Prefix</t>
  </si>
  <si>
    <t>Rating Factors</t>
  </si>
  <si>
    <t>Buyers Agent / Buyers Advocate</t>
  </si>
  <si>
    <t>Leasing</t>
  </si>
  <si>
    <t>Real Estate Agents - Sales</t>
  </si>
  <si>
    <t>Valuations</t>
  </si>
  <si>
    <t>Checks</t>
  </si>
  <si>
    <t>Include Risk</t>
  </si>
  <si>
    <t>Premium</t>
  </si>
  <si>
    <t>Base Premium</t>
  </si>
  <si>
    <t>Age Loading</t>
  </si>
  <si>
    <t>Destination Loading</t>
  </si>
  <si>
    <t>Commission</t>
  </si>
  <si>
    <t>Sales Commission</t>
  </si>
  <si>
    <t>Net Premium</t>
  </si>
  <si>
    <t>Statutory Rates</t>
  </si>
  <si>
    <t>Risk Type</t>
  </si>
  <si>
    <t>General</t>
  </si>
  <si>
    <t>ESL Applicability</t>
  </si>
  <si>
    <t>Not Applicable</t>
  </si>
  <si>
    <t>Jurisdiction</t>
  </si>
  <si>
    <t>Tourist Levy</t>
  </si>
  <si>
    <t>Payment</t>
  </si>
  <si>
    <t>Sales Tax</t>
  </si>
  <si>
    <t>Public Liability</t>
  </si>
  <si>
    <t>Key Prefix</t>
  </si>
  <si>
    <t>PL</t>
  </si>
  <si>
    <t>Base premium</t>
  </si>
  <si>
    <t>Total Premium</t>
  </si>
  <si>
    <t>Blah</t>
  </si>
  <si>
    <t>Val</t>
  </si>
  <si>
    <t>Applicable</t>
  </si>
  <si>
    <t>ESL Rate</t>
  </si>
  <si>
    <t>GST Rate</t>
  </si>
  <si>
    <t>SD Rate</t>
  </si>
  <si>
    <t>ESL</t>
  </si>
  <si>
    <t>GST</t>
  </si>
  <si>
    <t>SD</t>
  </si>
  <si>
    <t>Please note: Rate entries in each category must be entered in chronological order, i.e. from older (top) to newer (bottom)</t>
  </si>
  <si>
    <t>Effective Date</t>
  </si>
  <si>
    <t>Next Value</t>
  </si>
  <si>
    <t>Stamp Duty</t>
  </si>
  <si>
    <t>Risk Types</t>
  </si>
  <si>
    <t>Professional Indemnity</t>
  </si>
  <si>
    <t>Motor</t>
  </si>
  <si>
    <t>Farm</t>
  </si>
  <si>
    <t>ESL Eligibility</t>
  </si>
  <si>
    <t>Payments</t>
  </si>
  <si>
    <t>Item</t>
  </si>
  <si>
    <t>Direct</t>
  </si>
  <si>
    <t>Default</t>
  </si>
  <si>
    <t>Number Of Instalments</t>
  </si>
  <si>
    <t>Once Off Fee</t>
  </si>
  <si>
    <t>Per Instalment Fee</t>
  </si>
  <si>
    <t>Interest Rate</t>
  </si>
  <si>
    <t>Funded</t>
  </si>
  <si>
    <t>EFT</t>
  </si>
  <si>
    <t>Enabled</t>
  </si>
  <si>
    <t>Transaction Fee</t>
  </si>
  <si>
    <t>Merchant Fee</t>
  </si>
  <si>
    <t>Totals</t>
  </si>
  <si>
    <t>Cost Breakdown</t>
  </si>
  <si>
    <t>Service Fees</t>
  </si>
  <si>
    <t>Sub Total 1</t>
  </si>
  <si>
    <t>Interest</t>
  </si>
  <si>
    <t>Sub Total 2</t>
  </si>
  <si>
    <t>Merchant Fees</t>
  </si>
  <si>
    <t>Transaction Costs</t>
  </si>
  <si>
    <t>Insurance Policy</t>
  </si>
  <si>
    <t>Other Charges</t>
  </si>
  <si>
    <t>Insurer Fees</t>
  </si>
  <si>
    <t>Premium Funding</t>
  </si>
  <si>
    <t>Other Fees</t>
  </si>
  <si>
    <t>Instalments</t>
  </si>
  <si>
    <t>Annual Instalments</t>
  </si>
  <si>
    <t>Instalment Amount</t>
  </si>
  <si>
    <t>Revenue</t>
  </si>
  <si>
    <t>Amount</t>
  </si>
  <si>
    <t>Service Fee</t>
  </si>
  <si>
    <t>Config Min</t>
  </si>
  <si>
    <t>Permissions</t>
  </si>
  <si>
    <t>Production Domains</t>
  </si>
  <si>
    <t>www.website.com</t>
  </si>
  <si>
    <t>Staging Domains</t>
  </si>
  <si>
    <t>staging.website.com</t>
  </si>
  <si>
    <t>Development Domains</t>
  </si>
  <si>
    <t>dev.website.com</t>
  </si>
  <si>
    <t>Financial</t>
  </si>
  <si>
    <t>Commission Rate</t>
  </si>
  <si>
    <t>Service Fee Once Off</t>
  </si>
  <si>
    <t>Service Fee Premium Percent</t>
  </si>
  <si>
    <t>Styling</t>
  </si>
  <si>
    <t>Google Fonts</t>
  </si>
  <si>
    <t>Headings</t>
  </si>
  <si>
    <t>Arvo</t>
  </si>
  <si>
    <t>Body Text</t>
  </si>
  <si>
    <t xml:space="preserve">Labels </t>
  </si>
  <si>
    <t>Font Weight</t>
  </si>
  <si>
    <t>Primary Colours</t>
  </si>
  <si>
    <t>Background 1</t>
  </si>
  <si>
    <t>#FFFFFF</t>
  </si>
  <si>
    <t>Background 2</t>
  </si>
  <si>
    <t>#f3f3f3</t>
  </si>
  <si>
    <t>Background 3</t>
  </si>
  <si>
    <t>#d3d3d3</t>
  </si>
  <si>
    <t>Foreground 1</t>
  </si>
  <si>
    <t>#65686b</t>
  </si>
  <si>
    <t>Foreground 2</t>
  </si>
  <si>
    <t>#75787b</t>
  </si>
  <si>
    <t>Accent 1</t>
  </si>
  <si>
    <t>#006ac6</t>
  </si>
  <si>
    <t>Accent 2</t>
  </si>
  <si>
    <t>Borders</t>
  </si>
  <si>
    <t>transparent</t>
  </si>
  <si>
    <t>#e4970a</t>
  </si>
  <si>
    <t>#e40a20</t>
  </si>
  <si>
    <t>Tooltip Icon</t>
  </si>
  <si>
    <t>fa-question-circle</t>
  </si>
  <si>
    <t>Default Border Radius</t>
  </si>
  <si>
    <t>Scroll Duration Multiplier</t>
  </si>
  <si>
    <t>Sidebar Width</t>
  </si>
  <si>
    <t>Sidebar Payment Options</t>
  </si>
  <si>
    <t>Show Price If Declined</t>
  </si>
  <si>
    <t>Small Device Margin</t>
  </si>
  <si>
    <t>Offset Top XS</t>
  </si>
  <si>
    <t>Offset Top SM</t>
  </si>
  <si>
    <t>Offset Top MD</t>
  </si>
  <si>
    <t>Offset Top LG</t>
  </si>
  <si>
    <t>Offset Top XL</t>
  </si>
  <si>
    <t>Styles</t>
  </si>
  <si>
    <t>Element</t>
  </si>
  <si>
    <t>Selector</t>
  </si>
  <si>
    <t>Font Family</t>
  </si>
  <si>
    <t>Font Family Default</t>
  </si>
  <si>
    <t>Font Family Used</t>
  </si>
  <si>
    <t>Font Size</t>
  </si>
  <si>
    <t>Font Size Default</t>
  </si>
  <si>
    <t>Font Size Used</t>
  </si>
  <si>
    <t>Font Weight Default</t>
  </si>
  <si>
    <t>Font Weight Used</t>
  </si>
  <si>
    <t>Colour</t>
  </si>
  <si>
    <t>Colour Default</t>
  </si>
  <si>
    <t>Colour Used</t>
  </si>
  <si>
    <t>Background</t>
  </si>
  <si>
    <t>Background Default</t>
  </si>
  <si>
    <t>Background Used</t>
  </si>
  <si>
    <t>Border</t>
  </si>
  <si>
    <t>Border Default</t>
  </si>
  <si>
    <t>Border Used</t>
  </si>
  <si>
    <t>Border Radius</t>
  </si>
  <si>
    <t>Border Radius Default</t>
  </si>
  <si>
    <t>Border Radius Used</t>
  </si>
  <si>
    <t>MT</t>
  </si>
  <si>
    <t>MT Default</t>
  </si>
  <si>
    <t>MT Used</t>
  </si>
  <si>
    <t>MR</t>
  </si>
  <si>
    <t>MR Default</t>
  </si>
  <si>
    <t>MR Used</t>
  </si>
  <si>
    <t>MB</t>
  </si>
  <si>
    <t>MB Default</t>
  </si>
  <si>
    <t>MB Used</t>
  </si>
  <si>
    <t>ML</t>
  </si>
  <si>
    <t>ML Default</t>
  </si>
  <si>
    <t>ML Used</t>
  </si>
  <si>
    <t>PT</t>
  </si>
  <si>
    <t>PT Default</t>
  </si>
  <si>
    <t>PT Used</t>
  </si>
  <si>
    <t>PR</t>
  </si>
  <si>
    <t>PR Default</t>
  </si>
  <si>
    <t>PR Used</t>
  </si>
  <si>
    <t>PB</t>
  </si>
  <si>
    <t>PB Default</t>
  </si>
  <si>
    <t>PB Used</t>
  </si>
  <si>
    <t>PL Default</t>
  </si>
  <si>
    <t>PL Used</t>
  </si>
  <si>
    <t>BT</t>
  </si>
  <si>
    <t>BT Default</t>
  </si>
  <si>
    <t>BT Used</t>
  </si>
  <si>
    <t>BR</t>
  </si>
  <si>
    <t>BR Default</t>
  </si>
  <si>
    <t>BR Used</t>
  </si>
  <si>
    <t>BB</t>
  </si>
  <si>
    <t>BB Default</t>
  </si>
  <si>
    <t>BB Used</t>
  </si>
  <si>
    <t>BL</t>
  </si>
  <si>
    <t>BL Default</t>
  </si>
  <si>
    <t>BL Used</t>
  </si>
  <si>
    <t>Width Default</t>
  </si>
  <si>
    <t>Width Used</t>
  </si>
  <si>
    <t>Height</t>
  </si>
  <si>
    <t>Height Default</t>
  </si>
  <si>
    <t>Height Used</t>
  </si>
  <si>
    <t>Top</t>
  </si>
  <si>
    <t>Top Default</t>
  </si>
  <si>
    <t>Top Used</t>
  </si>
  <si>
    <t>Right</t>
  </si>
  <si>
    <t>Right Default</t>
  </si>
  <si>
    <t>Right Used</t>
  </si>
  <si>
    <t>Bottom</t>
  </si>
  <si>
    <t>Bottom Default</t>
  </si>
  <si>
    <t>Bottom Used</t>
  </si>
  <si>
    <t>Left</t>
  </si>
  <si>
    <t>Left Default</t>
  </si>
  <si>
    <t>Left Used</t>
  </si>
  <si>
    <t>Custom</t>
  </si>
  <si>
    <t>Font</t>
  </si>
  <si>
    <t>Unique Font</t>
  </si>
  <si>
    <t>Config Font</t>
  </si>
  <si>
    <t>Config Properties</t>
  </si>
  <si>
    <t>Panels</t>
  </si>
  <si>
    <t>Body</t>
  </si>
  <si>
    <t>body</t>
  </si>
  <si>
    <t>15px</t>
  </si>
  <si>
    <t>30px</t>
  </si>
  <si>
    <t>Progress</t>
  </si>
  <si>
    <t>nav#progress-bar</t>
  </si>
  <si>
    <t>Heading</t>
  </si>
  <si>
    <t>h1</t>
  </si>
  <si>
    <t>45px</t>
  </si>
  <si>
    <t>40px</t>
  </si>
  <si>
    <t>Sidebar</t>
  </si>
  <si>
    <t>aside#sidebar</t>
  </si>
  <si>
    <t>Section</t>
  </si>
  <si>
    <t>section</t>
  </si>
  <si>
    <t>Article</t>
  </si>
  <si>
    <t>article</t>
  </si>
  <si>
    <t>23px</t>
  </si>
  <si>
    <t>20px</t>
  </si>
  <si>
    <t>Actions</t>
  </si>
  <si>
    <t>nav#footer-actions</t>
  </si>
  <si>
    <t>Section Text</t>
  </si>
  <si>
    <t>Heading 1</t>
  </si>
  <si>
    <t>section h2</t>
  </si>
  <si>
    <t>35px</t>
  </si>
  <si>
    <t>500</t>
  </si>
  <si>
    <t>10px</t>
  </si>
  <si>
    <t>section h3</t>
  </si>
  <si>
    <t>24px</t>
  </si>
  <si>
    <t>section h4</t>
  </si>
  <si>
    <t>section p</t>
  </si>
  <si>
    <t>5px</t>
  </si>
  <si>
    <t>Form Fields</t>
  </si>
  <si>
    <t>Field Wrapper</t>
  </si>
  <si>
    <t>formly-field .form-group</t>
  </si>
  <si>
    <t>Field Content</t>
  </si>
  <si>
    <t>formly-field .field-content</t>
  </si>
  <si>
    <t>formly-field label</t>
  </si>
  <si>
    <t>16px</t>
  </si>
  <si>
    <t>14px</t>
  </si>
  <si>
    <t>formly-field .question</t>
  </si>
  <si>
    <t>0px</t>
  </si>
  <si>
    <t>Help Text</t>
  </si>
  <si>
    <t>formly-field small.text-muted</t>
  </si>
  <si>
    <t>13px</t>
  </si>
  <si>
    <t>Form Control</t>
  </si>
  <si>
    <t>formly-field .form-control</t>
  </si>
  <si>
    <t>none</t>
  </si>
  <si>
    <t>12px</t>
  </si>
  <si>
    <t>Form Control Addon</t>
  </si>
  <si>
    <t>formly-field span.input-group-addon</t>
  </si>
  <si>
    <t>Form Control Active</t>
  </si>
  <si>
    <t>formly-field .form-control.ng-valid:focus, formly-field .form-control.ng-invalid:focus, formly-field .form-control.ng-pending:focus</t>
  </si>
  <si>
    <t>Form Control Valid</t>
  </si>
  <si>
    <t>formly-field .form-control.ng-valid.ng-touched</t>
  </si>
  <si>
    <t>7px solid #4a9049</t>
  </si>
  <si>
    <t>Form Control Invalid</t>
  </si>
  <si>
    <t>formly-field .form-control.ng-invalid.ng-touched</t>
  </si>
  <si>
    <t>7px solid #b33345</t>
  </si>
  <si>
    <t>Form Control Pending</t>
  </si>
  <si>
    <t>formly-field .form-control.ng-pending.ng-touched</t>
  </si>
  <si>
    <t>Validation Message</t>
  </si>
  <si>
    <t>formly-field formly-validation-message</t>
  </si>
  <si>
    <t>#b33345</t>
  </si>
  <si>
    <t>formly-field textarea</t>
  </si>
  <si>
    <t>formly-field div.terms-and-conditions</t>
  </si>
  <si>
    <t>25px</t>
  </si>
  <si>
    <t>300px</t>
  </si>
  <si>
    <t>Terms And Conditions Paragraph</t>
  </si>
  <si>
    <t>formly-field div.terms-and-conditions p</t>
  </si>
  <si>
    <t>Terms And Conditions List</t>
  </si>
  <si>
    <t>formly-field div.terms-and-conditions ol</t>
  </si>
  <si>
    <t>Terms And Conditions Item</t>
  </si>
  <si>
    <t>formly-field div.terms-and-conditions li</t>
  </si>
  <si>
    <t>formly-field .content-field</t>
  </si>
  <si>
    <t>-15px</t>
  </si>
  <si>
    <t>Button Set</t>
  </si>
  <si>
    <t>Button</t>
  </si>
  <si>
    <t>formly-field label.btn, formly-field label.btn:hover, formly-field label.btn:active</t>
  </si>
  <si>
    <t>7px</t>
  </si>
  <si>
    <t>18px</t>
  </si>
  <si>
    <t>Button Selected</t>
  </si>
  <si>
    <t>formly-field label.btn.selected, formly-field label.btn.selected:hover, formly-field label.selected:active</t>
  </si>
  <si>
    <t>Button Icon</t>
  </si>
  <si>
    <t>formly-field label .btn-icon</t>
  </si>
  <si>
    <t>3px</t>
  </si>
  <si>
    <t>Icon Small</t>
  </si>
  <si>
    <t>formly-field label .btn-icon .sm</t>
  </si>
  <si>
    <t>-4px</t>
  </si>
  <si>
    <t>Icon Medium</t>
  </si>
  <si>
    <t>formly-field label .btn-icon .md</t>
  </si>
  <si>
    <t>-2px</t>
  </si>
  <si>
    <t>Icon Large</t>
  </si>
  <si>
    <t>formly-field label .btn-icon .lg</t>
  </si>
  <si>
    <t>Repeating</t>
  </si>
  <si>
    <t>Repeating Question Set</t>
  </si>
  <si>
    <t>formly-field .repeating-question-set</t>
  </si>
  <si>
    <t>Repeating Button Default</t>
  </si>
  <si>
    <t>formly-field .repeating .btn</t>
  </si>
  <si>
    <t>Repeating Add Button</t>
  </si>
  <si>
    <t>formly-field .repeating .btn.btn-add-item</t>
  </si>
  <si>
    <t>Repeating Add Button Hover</t>
  </si>
  <si>
    <t>formly-field .repeating .btn.btn-add-item:hover</t>
  </si>
  <si>
    <t>Repeating Add Button Active</t>
  </si>
  <si>
    <t>formly-field .repeating .btn.btn-add-item:active</t>
  </si>
  <si>
    <t>Repeating Add Button Icon</t>
  </si>
  <si>
    <t>formly-field .repeating .btn.btn-add-item .btn-icon</t>
  </si>
  <si>
    <t>2px</t>
  </si>
  <si>
    <t>1px</t>
  </si>
  <si>
    <t>Repeating Remove Button</t>
  </si>
  <si>
    <t>formly-field .repeating .btn.btn-remove-item</t>
  </si>
  <si>
    <t>Repeating Remove Button Hover</t>
  </si>
  <si>
    <t>formly-field .repeating .btn.btn-remove-item:hover</t>
  </si>
  <si>
    <t>Repeating Remove Button Active</t>
  </si>
  <si>
    <t>formly-field .repeating .btn.btn-remove-item:active</t>
  </si>
  <si>
    <t>Repeating Remove Button Icon</t>
  </si>
  <si>
    <t>formly-field .repeating .btn.btn-remove-item .btn-icon</t>
  </si>
  <si>
    <t>Datepicker</t>
  </si>
  <si>
    <t>Panel</t>
  </si>
  <si>
    <t>.ui-datepicker.ui-widget.ui-widget-content</t>
  </si>
  <si>
    <t>4px</t>
  </si>
  <si>
    <t>.ui-datepicker .ui-datepicker-header</t>
  </si>
  <si>
    <t>Month Year Select</t>
  </si>
  <si>
    <t>.ui-datepicker .ui-datepicker-title select, .ui-datepicker select.ui-datepicker-month, .ui-datepicker select.ui-datepicker-year</t>
  </si>
  <si>
    <t>40%</t>
  </si>
  <si>
    <t>Weekday Name</t>
  </si>
  <si>
    <t>.ui-datepicker .ui-datepicker-calendar th</t>
  </si>
  <si>
    <t>Date Cell</t>
  </si>
  <si>
    <t>.ui-widget-content .ui-state-default</t>
  </si>
  <si>
    <t>Date Cell Hover</t>
  </si>
  <si>
    <t>.ui-widget-content .ui-state-hover</t>
  </si>
  <si>
    <t>Date Cell Today</t>
  </si>
  <si>
    <t>.ui-widget-content .ui-state-highlight</t>
  </si>
  <si>
    <t>Date Cell Selected</t>
  </si>
  <si>
    <t>.ui-widget-content .ui-state-active</t>
  </si>
  <si>
    <t>Radio</t>
  </si>
  <si>
    <t>formly-field radio-field</t>
  </si>
  <si>
    <t>formly-field .radio label</t>
  </si>
  <si>
    <t>formly-field .radio input[type=radio] ~ .check</t>
  </si>
  <si>
    <t>100%</t>
  </si>
  <si>
    <t>Radio Fill</t>
  </si>
  <si>
    <t>formly-field .radio input[type=radio]:checked ~ .check .inside</t>
  </si>
  <si>
    <t>8px</t>
  </si>
  <si>
    <t>Checkbox</t>
  </si>
  <si>
    <t>formly-field checkbox-field</t>
  </si>
  <si>
    <t>formly-field .checkbox label</t>
  </si>
  <si>
    <t>formly-field .checkbox input[type=checkbox] ~ .check</t>
  </si>
  <si>
    <t>17px</t>
  </si>
  <si>
    <t>Checkbox Fill</t>
  </si>
  <si>
    <t>formly-field .checkbox input[type=checkbox] ~ .check .inside</t>
  </si>
  <si>
    <t>.tooltip-icon</t>
  </si>
  <si>
    <t>.popover</t>
  </si>
  <si>
    <t>6px</t>
  </si>
  <si>
    <t>.popover-title</t>
  </si>
  <si>
    <t>.popover-content</t>
  </si>
  <si>
    <t>Action Icon</t>
  </si>
  <si>
    <t>nav .btn-icon</t>
  </si>
  <si>
    <t>Action Default</t>
  </si>
  <si>
    <t>nav .btn</t>
  </si>
  <si>
    <t>Action Primary</t>
  </si>
  <si>
    <t>nav .btn.btn-primary</t>
  </si>
  <si>
    <t>#218732</t>
  </si>
  <si>
    <t>Action Primary Hover</t>
  </si>
  <si>
    <t>nav .btn.btn-primary:hover</t>
  </si>
  <si>
    <t>Action Primary Active</t>
  </si>
  <si>
    <t>nav .btn.btn-primary:active</t>
  </si>
  <si>
    <t>Action Secondary</t>
  </si>
  <si>
    <t>nav .btn.btn-secondary</t>
  </si>
  <si>
    <t>Action Secondary Hover</t>
  </si>
  <si>
    <t>nav .btn.btn-secondary:hover</t>
  </si>
  <si>
    <t>Action Secondary Active</t>
  </si>
  <si>
    <t>nav .btn.btn-secondary:active</t>
  </si>
  <si>
    <t>Progress Bar</t>
  </si>
  <si>
    <t>Step</t>
  </si>
  <si>
    <t>nav#progress-bar h4</t>
  </si>
  <si>
    <t>Step Active</t>
  </si>
  <si>
    <t>nav#progress-bar h4.active</t>
  </si>
  <si>
    <t>Step Inactive</t>
  </si>
  <si>
    <t>nav#progress-bar h4.inactive</t>
  </si>
  <si>
    <t>#d6dce0</t>
  </si>
  <si>
    <t>4px solid #e4eaee</t>
  </si>
  <si>
    <t>#sidebar aside</t>
  </si>
  <si>
    <t>#sidebar .header</t>
  </si>
  <si>
    <t>#sidebar .body</t>
  </si>
  <si>
    <t>#44474a</t>
  </si>
  <si>
    <t>Footer</t>
  </si>
  <si>
    <t>#sidebar .footer</t>
  </si>
  <si>
    <t>#sidebar .body h3</t>
  </si>
  <si>
    <t>#sidebar .body .message</t>
  </si>
  <si>
    <t>Price</t>
  </si>
  <si>
    <t>#sidebar .body .price</t>
  </si>
  <si>
    <t>62px</t>
  </si>
  <si>
    <t>Price Dollars</t>
  </si>
  <si>
    <t>#sidebar .body .price .dollars</t>
  </si>
  <si>
    <t>Price Cents</t>
  </si>
  <si>
    <t>#sidebar .body .price .cents</t>
  </si>
  <si>
    <t>-10px</t>
  </si>
  <si>
    <t>-14px</t>
  </si>
  <si>
    <t>Price Loader</t>
  </si>
  <si>
    <t>#sidebar .loader</t>
  </si>
  <si>
    <t>Payment Option Button</t>
  </si>
  <si>
    <t>#sidebar buttons-field label.btn</t>
  </si>
  <si>
    <t>Payment Option Button Selected</t>
  </si>
  <si>
    <t>#sidebar buttons-field label.btn.selected</t>
  </si>
  <si>
    <t>Summary</t>
  </si>
  <si>
    <t>Summary Panel</t>
  </si>
  <si>
    <t>#sidebar .body .summary</t>
  </si>
  <si>
    <t>#sidebar .body .summary h4</t>
  </si>
  <si>
    <t>Summary Key</t>
  </si>
  <si>
    <t>#sidebar .body .summary .key</t>
  </si>
  <si>
    <t>700</t>
  </si>
  <si>
    <t>Summary Value</t>
  </si>
  <si>
    <t>#sidebar .body .summary .value</t>
  </si>
  <si>
    <t>Body Actions</t>
  </si>
  <si>
    <t>Action Panel</t>
  </si>
  <si>
    <t>#sidebar .body nav</t>
  </si>
  <si>
    <t>#sidebar .body nav .btn-icon</t>
  </si>
  <si>
    <t>#sidebar .body nav .btn</t>
  </si>
  <si>
    <t>#sidebar .body nav .btn.btn-primary</t>
  </si>
  <si>
    <t>#sidebar .body nav .btn.btn-primary:hover</t>
  </si>
  <si>
    <t>#sidebar .body nav .btn.btn-primary:active</t>
  </si>
  <si>
    <t>#sidebar .body nav .btn.btn-secondary</t>
  </si>
  <si>
    <t>#sidebar .body nav .btn.btn-secondary:hover</t>
  </si>
  <si>
    <t>#sidebar .body nav .btn.btn-secondary:active</t>
  </si>
  <si>
    <t>Header Actions</t>
  </si>
  <si>
    <t>#sidebar .header nav</t>
  </si>
  <si>
    <t>#sidebar .header nav .btn-icon</t>
  </si>
  <si>
    <t>#sidebar .header nav .btn</t>
  </si>
  <si>
    <t>#sidebar .header nav .btn.btn-primary</t>
  </si>
  <si>
    <t>#sidebar .header nav .btn.btn-primary:hover</t>
  </si>
  <si>
    <t>#sidebar .header nav .btn.btn-primary:active</t>
  </si>
  <si>
    <t>#sidebar .header nav .btn.btn-secondary</t>
  </si>
  <si>
    <t>#sidebar .header nav .btn.btn-secondary:hover</t>
  </si>
  <si>
    <t>#sidebar .header nav .btn.btn-secondary:active</t>
  </si>
  <si>
    <t>nav#footer-actions .btn-icon</t>
  </si>
  <si>
    <t>nav#footer-actions .btn</t>
  </si>
  <si>
    <t>nav#footer-actions .btn.btn-primary</t>
  </si>
  <si>
    <t>nav#footer-actions .btn.btn-primary:hover</t>
  </si>
  <si>
    <t>nav#footer-actions .btn.btn-primary:active</t>
  </si>
  <si>
    <t>nav#footer-actions .btn.btn-secondary</t>
  </si>
  <si>
    <t>nav#footer-actions .btn.btn-secondary:hover</t>
  </si>
  <si>
    <t>nav#footer-actions .btn.btn-secondary:active</t>
  </si>
  <si>
    <t>Toggle</t>
  </si>
  <si>
    <t>div.toggle</t>
  </si>
  <si>
    <t>Selector 2</t>
  </si>
  <si>
    <t>.class-2</t>
  </si>
  <si>
    <t>Selector 3</t>
  </si>
  <si>
    <t>.class-3</t>
  </si>
  <si>
    <t>Quote</t>
  </si>
  <si>
    <t>Quote Min</t>
  </si>
  <si>
    <t>Organisation</t>
  </si>
  <si>
    <t>Name</t>
  </si>
  <si>
    <t>Latitude Financial</t>
  </si>
  <si>
    <t>1 Spring Street</t>
  </si>
  <si>
    <t>Melbourne</t>
  </si>
  <si>
    <t>ABN</t>
  </si>
  <si>
    <t>12 456 789 423</t>
  </si>
  <si>
    <t>AFSL</t>
  </si>
  <si>
    <t>1300 123 456</t>
  </si>
  <si>
    <t>contact@latitudefinancial.com.au</t>
  </si>
  <si>
    <t>Website</t>
  </si>
  <si>
    <t>www.latitudefinancial.com.au</t>
  </si>
  <si>
    <t>Product</t>
  </si>
  <si>
    <t>Title</t>
  </si>
  <si>
    <t>Description</t>
  </si>
  <si>
    <t>Incomplete Header</t>
  </si>
  <si>
    <t>Answer a few simple questions to get an instant quote online.</t>
  </si>
  <si>
    <t>Incomplete Label</t>
  </si>
  <si>
    <t>Need Assistance?</t>
  </si>
  <si>
    <t>Incomplete Message</t>
  </si>
  <si>
    <t>Call 13 13 13 (Weekdays 8:30am-5:30pm)</t>
  </si>
  <si>
    <t>Premium Estimate Header</t>
  </si>
  <si>
    <t>We have calculated an estimated premium based on the information provided so far.</t>
  </si>
  <si>
    <t>Premium Estimate Label</t>
  </si>
  <si>
    <t>Your Estimate</t>
  </si>
  <si>
    <t>Premium Estimate Message</t>
  </si>
  <si>
    <t>To calculate your final premium please complete the remaining questions.</t>
  </si>
  <si>
    <t>Premium Complete Header</t>
  </si>
  <si>
    <t>We have calculated a premium based on the information you have provided.</t>
  </si>
  <si>
    <t>Premium Complete Label</t>
  </si>
  <si>
    <t>Your Premium</t>
  </si>
  <si>
    <t>Premium Complete Message</t>
  </si>
  <si>
    <t>To finalise your quote please complete the remaining questions and follow the prompts.</t>
  </si>
  <si>
    <t>Binding Quote Header</t>
  </si>
  <si>
    <t>We have finalised your quote using the information provided.</t>
  </si>
  <si>
    <t>Binding Quote Label</t>
  </si>
  <si>
    <t>Your Quote</t>
  </si>
  <si>
    <t>Binding Quote Message</t>
  </si>
  <si>
    <t>To proceed with your quote please enter your payment details and follow the prompts.</t>
  </si>
  <si>
    <t>Payment Details Complete Header</t>
  </si>
  <si>
    <t>Payment Details Complete Label</t>
  </si>
  <si>
    <t>Payment Details Complete Message</t>
  </si>
  <si>
    <t>To complete your purchase please read and agree to our terms and conditions.</t>
  </si>
  <si>
    <t>Legal Terms Accepted Header</t>
  </si>
  <si>
    <t>Legal Terms Accepted Label</t>
  </si>
  <si>
    <t>Legal Terms Accepted Message</t>
  </si>
  <si>
    <t>To complete your purchase please follow the prompts.</t>
  </si>
  <si>
    <t>Soft Referral Header</t>
  </si>
  <si>
    <t>We cannot complete your purchase online.</t>
  </si>
  <si>
    <t>Soft Referral Label</t>
  </si>
  <si>
    <t>Quote Referral</t>
  </si>
  <si>
    <t>Soft Referral Message Default</t>
  </si>
  <si>
    <t>Unfortunately we are unable to complete your purchase online based on your selections.</t>
  </si>
  <si>
    <t>Soft Referral Message Appendix</t>
  </si>
  <si>
    <t>However, if you enter your contact details one of our qualified insurance experts will assist you in completing your purchase offline.</t>
  </si>
  <si>
    <t>Hard Referral Header</t>
  </si>
  <si>
    <t>We cannot generate your quote online.</t>
  </si>
  <si>
    <t>Hard Referral Label</t>
  </si>
  <si>
    <t>Hard Referral Message Default</t>
  </si>
  <si>
    <t>Unfortunately our online channel cannot provide you with a quote based of your selections.</t>
  </si>
  <si>
    <t>Hard Referral Message Appendix</t>
  </si>
  <si>
    <t>Decline Header</t>
  </si>
  <si>
    <t>We cannot generate your quote.</t>
  </si>
  <si>
    <t>Decline Label</t>
  </si>
  <si>
    <t>Quote Declined</t>
  </si>
  <si>
    <t>Decline Message Default</t>
  </si>
  <si>
    <t>Unfortunately you are ineligible to purchase this insurance product based on your selections.</t>
  </si>
  <si>
    <t>Decline Message Appendix</t>
  </si>
  <si>
    <t>However, if you enter your contact details one of our qualified insurance experts will assist you in exploring alternative insurance products that may suit your situation.</t>
  </si>
  <si>
    <t>Error Header</t>
  </si>
  <si>
    <t>Error Label</t>
  </si>
  <si>
    <t>Calculation Error</t>
  </si>
  <si>
    <t>Error Message Default</t>
  </si>
  <si>
    <t>Error Message Appendix</t>
  </si>
  <si>
    <t>Quote Summary</t>
  </si>
  <si>
    <t>Form Elements</t>
  </si>
  <si>
    <t>Help Message Label</t>
  </si>
  <si>
    <t>What doest this mean and why is it important?</t>
  </si>
  <si>
    <t>Repeating Add Item Button</t>
  </si>
  <si>
    <t>glyphicon-plus</t>
  </si>
  <si>
    <t>Add</t>
  </si>
  <si>
    <t>Repeating Remove Item Button</t>
  </si>
  <si>
    <t>glyphicon-remove</t>
  </si>
  <si>
    <t>Remove</t>
  </si>
  <si>
    <t>Sidebar Panels</t>
  </si>
  <si>
    <t>Test 1 Header</t>
  </si>
  <si>
    <t>Get Noticed</t>
  </si>
  <si>
    <t>Test 1 Body</t>
  </si>
  <si>
    <t>Create impact to make your business stand out from the crowd.</t>
  </si>
  <si>
    <t>Workflow</t>
  </si>
  <si>
    <t>Step 1</t>
  </si>
  <si>
    <t>Tab Label</t>
  </si>
  <si>
    <t>Get a quote</t>
  </si>
  <si>
    <t>Top Heading</t>
  </si>
  <si>
    <t>Rating Heading</t>
  </si>
  <si>
    <t>Rating Text</t>
  </si>
  <si>
    <t>Contact Details</t>
  </si>
  <si>
    <t>Contact Text</t>
  </si>
  <si>
    <t>Next Button</t>
  </si>
  <si>
    <t>glyphicon-arrow-right</t>
  </si>
  <si>
    <t>Next</t>
  </si>
  <si>
    <t>Enquiry Button</t>
  </si>
  <si>
    <t xml:space="preserve"> </t>
  </si>
  <si>
    <t>glyphicon-earphone</t>
  </si>
  <si>
    <t>Request a call-back</t>
  </si>
  <si>
    <t>Step 2</t>
  </si>
  <si>
    <t>Your details</t>
  </si>
  <si>
    <t>Back Button</t>
  </si>
  <si>
    <t>glyphicon-arrow-left</t>
  </si>
  <si>
    <t>Back</t>
  </si>
  <si>
    <t>Enquiry2 Button</t>
  </si>
  <si>
    <t>Step 3</t>
  </si>
  <si>
    <t>fa-check</t>
  </si>
  <si>
    <t>Complete purchase</t>
  </si>
  <si>
    <t xml:space="preserve">fa-pencil </t>
  </si>
  <si>
    <t>Step 4</t>
  </si>
  <si>
    <t>Process payment</t>
  </si>
  <si>
    <t>Success Page</t>
  </si>
  <si>
    <t>Success Heading</t>
  </si>
  <si>
    <t>Purchase completed</t>
  </si>
  <si>
    <t>Success Text</t>
  </si>
  <si>
    <t>Thank you for your purchase. Your policy documents will be emailed to you shortly as well as your invoice and receipt for payment.</t>
  </si>
  <si>
    <t>Enquiry Page</t>
  </si>
  <si>
    <t>Enquiry Heading</t>
  </si>
  <si>
    <t>Call-back requested</t>
  </si>
  <si>
    <t>Enquiry Text</t>
  </si>
  <si>
    <t>Thank you for registering your interest. Your details have been passed on to one of our qualified insurance specialists, who will contact you shortly and assist you in obtaining the right cover.</t>
  </si>
  <si>
    <t>Return to your quote</t>
  </si>
  <si>
    <t>Referral Page</t>
  </si>
  <si>
    <t>Referral Heading</t>
  </si>
  <si>
    <t>Quote Referred</t>
  </si>
  <si>
    <t>Referral Text</t>
  </si>
  <si>
    <t>However, your details have been passed on to one of our qualified insurance specialists, who will contact you shortly and assist you in obtaining the right cover.</t>
  </si>
  <si>
    <t>Decline Page</t>
  </si>
  <si>
    <t>Decline Heading</t>
  </si>
  <si>
    <t>Quote declined</t>
  </si>
  <si>
    <t>Decline Text</t>
  </si>
  <si>
    <t>However, one of our qualified insurance specialists may be able to recommend a different type of insurance product to provide the cover you need. If this would be of interest, please feel free to contact us today.</t>
  </si>
  <si>
    <t>Drop Downs</t>
  </si>
  <si>
    <t>Data Types</t>
  </si>
  <si>
    <t>Currency</t>
  </si>
  <si>
    <t>Percent</t>
  </si>
  <si>
    <t>Boolean</t>
  </si>
  <si>
    <t>URL</t>
  </si>
  <si>
    <t>Number Plate</t>
  </si>
  <si>
    <t>Repeating Data Types</t>
  </si>
  <si>
    <t>Input Type</t>
  </si>
  <si>
    <t>List</t>
  </si>
  <si>
    <t>Iframe</t>
  </si>
  <si>
    <t>Password</t>
  </si>
  <si>
    <t>Bootstrap Columns</t>
  </si>
  <si>
    <t>Yes / No</t>
  </si>
  <si>
    <t>Policy Details</t>
  </si>
  <si>
    <t>(Included for the purposes of testing Word mail merge only)</t>
  </si>
  <si>
    <t>Policy</t>
  </si>
  <si>
    <t>Issue Date</t>
  </si>
  <si>
    <t>Period From</t>
  </si>
  <si>
    <t>Period To</t>
  </si>
  <si>
    <t>Output</t>
  </si>
  <si>
    <t>Configuration</t>
  </si>
  <si>
    <t>Before</t>
  </si>
  <si>
    <t>Value 11</t>
  </si>
  <si>
    <t>Value 12</t>
  </si>
  <si>
    <t>Value 13</t>
  </si>
  <si>
    <t>Value 14</t>
  </si>
  <si>
    <t>Value 15</t>
  </si>
  <si>
    <t>Value 16</t>
  </si>
  <si>
    <t>Value 17</t>
  </si>
  <si>
    <t>Value 18</t>
  </si>
  <si>
    <t>Value 19</t>
  </si>
  <si>
    <t>Value 20</t>
  </si>
  <si>
    <t>Value 21</t>
  </si>
  <si>
    <t>Value 22</t>
  </si>
  <si>
    <t>Value 23</t>
  </si>
  <si>
    <t>Value 24</t>
  </si>
  <si>
    <t>Value 25</t>
  </si>
  <si>
    <t>Value 26</t>
  </si>
  <si>
    <t>Value 27</t>
  </si>
  <si>
    <t>Value 28</t>
  </si>
  <si>
    <t>Value 29</t>
  </si>
  <si>
    <t>Value 30</t>
  </si>
  <si>
    <t>Value 31</t>
  </si>
  <si>
    <t>Value 32</t>
  </si>
  <si>
    <t>Value 33</t>
  </si>
  <si>
    <t>Value 34</t>
  </si>
  <si>
    <t>Value 35</t>
  </si>
  <si>
    <t>Value 36</t>
  </si>
  <si>
    <t>Value 37</t>
  </si>
  <si>
    <t>Value 38</t>
  </si>
  <si>
    <t>Value 39</t>
  </si>
  <si>
    <t>Value 40</t>
  </si>
  <si>
    <t>Value 41</t>
  </si>
  <si>
    <t>Value 42</t>
  </si>
  <si>
    <t>Value 43</t>
  </si>
  <si>
    <t>Value 44</t>
  </si>
  <si>
    <t>Value 45</t>
  </si>
  <si>
    <t>Value 46</t>
  </si>
  <si>
    <t>Value 47</t>
  </si>
  <si>
    <t>Value 48</t>
  </si>
  <si>
    <t>Value 49</t>
  </si>
  <si>
    <t>Value 50</t>
  </si>
  <si>
    <t>After</t>
  </si>
  <si>
    <t>Question Set Keys</t>
  </si>
  <si>
    <t>{"questionSetsKeys":[</t>
  </si>
  <si>
    <t>],</t>
  </si>
  <si>
    <t>Repeating Question Set Keys</t>
  </si>
  <si>
    <t>"repeatingQuestionSetsKeys":[</t>
  </si>
  <si>
    <t>Question Set Keys Nested</t>
  </si>
  <si>
    <t>"questionSetsKeysNested":{</t>
  </si>
  <si>
    <t>},</t>
  </si>
  <si>
    <t>Repeating Question Set Keys Nested</t>
  </si>
  <si>
    <t>"repeatingQuestionSetsKeysNested":{</t>
  </si>
  <si>
    <t>Sidebar Summary Key Mapping</t>
  </si>
  <si>
    <t>"sidebarSummaryKeyMapping":{</t>
  </si>
  <si>
    <t>Workflow Roles</t>
  </si>
  <si>
    <t>"workflowRoles":{</t>
  </si>
  <si>
    <t>"triggers":{</t>
  </si>
  <si>
    <t>Text Elements</t>
  </si>
  <si>
    <t>"textElements":{</t>
  </si>
  <si>
    <t>"settings":{</t>
  </si>
  <si>
    <t>"styles":{</t>
  </si>
  <si>
    <t>"questionSets":{</t>
  </si>
  <si>
    <t>"repeatingQuestionSets":{</t>
  </si>
  <si>
    <t>}}</t>
  </si>
  <si>
    <t>{"state":</t>
  </si>
  <si>
    <t>,</t>
  </si>
  <si>
    <t>Questions</t>
  </si>
  <si>
    <t>"questions":{</t>
  </si>
  <si>
    <t>Risk 1</t>
  </si>
  <si>
    <t>"risk1":{</t>
  </si>
  <si>
    <t>Risk 2</t>
  </si>
  <si>
    <t>"risk2":{</t>
  </si>
  <si>
    <t>"payment":{</t>
  </si>
  <si>
    <t>Mobile Businesses</t>
  </si>
  <si>
    <t>Rates</t>
  </si>
  <si>
    <t>Rate</t>
  </si>
  <si>
    <t>Max Age</t>
  </si>
  <si>
    <t>Loading</t>
  </si>
  <si>
    <t>Zone</t>
  </si>
  <si>
    <t>Premiums</t>
  </si>
  <si>
    <t>Days Insured</t>
  </si>
  <si>
    <t>Additional Child</t>
  </si>
  <si>
    <t>Loan Term</t>
  </si>
  <si>
    <t>What is the interest rate of your loan?</t>
  </si>
  <si>
    <t>Age</t>
  </si>
  <si>
    <t>25</t>
  </si>
  <si>
    <t>What is your current age in years?</t>
  </si>
  <si>
    <t>Your Loan</t>
  </si>
  <si>
    <t>Loan Amount</t>
  </si>
  <si>
    <t>$20000</t>
  </si>
  <si>
    <t>What is your loan amount?</t>
  </si>
  <si>
    <t>What is the term of your loan in years?</t>
  </si>
  <si>
    <t>Motor Loan Protection</t>
  </si>
  <si>
    <t>Death Benefit</t>
  </si>
  <si>
    <t>Accidental Death Benefit</t>
  </si>
  <si>
    <t>Disability Benefit</t>
  </si>
  <si>
    <t>Cash Boost Benefit</t>
  </si>
  <si>
    <t>Involuntary Unemployment Benefit</t>
  </si>
  <si>
    <t>Would you like to include death benefit?</t>
  </si>
  <si>
    <t>Would you like to include accidental death benefit?</t>
  </si>
  <si>
    <t>Would you like to include disability benefit?</t>
  </si>
  <si>
    <t>Would you like to include cash boost benefit?</t>
  </si>
  <si>
    <t>Would you like to include involuntary unemployment benefit?</t>
  </si>
  <si>
    <t>Optional Inclusions</t>
  </si>
  <si>
    <t>If you should suffer from cancer, heart attack or stroke, we will pay you a one-off cash sum up to 10% of your principal loan amount, up to a maximum of $5,000.</t>
  </si>
  <si>
    <t>If illness or injury should prevent you form working, we will make your monthly loan repayments, up to $1,500 per month, until you're back at work.</t>
  </si>
  <si>
    <t>If you should die as the result of an accident, we will pay off your loan up to $100,000 as well as paying the same amount to your estate.</t>
  </si>
  <si>
    <t>If you should die, we will pay off your loan in full, up to $100,000.</t>
  </si>
  <si>
    <t>Loaded Premium</t>
  </si>
  <si>
    <t>Load Heading</t>
  </si>
  <si>
    <t>Full Name</t>
  </si>
  <si>
    <t>DOB</t>
  </si>
  <si>
    <t>Financial Institution</t>
  </si>
  <si>
    <t>Loan Number</t>
  </si>
  <si>
    <t>Facility number</t>
  </si>
  <si>
    <t>Financial institution</t>
  </si>
  <si>
    <t>Personal Details</t>
  </si>
  <si>
    <t>Loan Details</t>
  </si>
  <si>
    <t>Involuntary Unemployment Benefit Extension</t>
  </si>
  <si>
    <t>Cash Boost Benefit Extension</t>
  </si>
  <si>
    <t>Increase the maximum amount to 20% of the loan principal?</t>
  </si>
  <si>
    <t>Full name of the insured</t>
  </si>
  <si>
    <t>Postal Address Different</t>
  </si>
  <si>
    <t>postalAddressDifferent != true</t>
  </si>
  <si>
    <t>In the past 12 months, have you made a claim under any insurance policy?</t>
  </si>
  <si>
    <t>In the past 5 years, have you been declined from purchasing insurance?</t>
  </si>
  <si>
    <t>Motor Loan Insurance</t>
  </si>
  <si>
    <t>100px</t>
  </si>
  <si>
    <t>200px</t>
  </si>
  <si>
    <t>130px</t>
  </si>
  <si>
    <t>Loan Term Years</t>
  </si>
  <si>
    <t>cashBoostBenefit != 'Yes'</t>
  </si>
  <si>
    <t>cashBoostBenefit == '' || (cashBoostBenefit == 'Yes' &amp;&amp; cashBoostBenefitExtension == '')</t>
  </si>
  <si>
    <t>deathBenefit == ''</t>
  </si>
  <si>
    <t>disabilityBenefit == ''</t>
  </si>
  <si>
    <t>accidentalDeathBenefit == ''</t>
  </si>
  <si>
    <t>Extend the cover period to 12 months?</t>
  </si>
  <si>
    <t>customExpression('fieldValue &gt;= 18', 'You must be 18 years or older to apply for this product')</t>
  </si>
  <si>
    <t>involuntaryUnemploymentBenefit != 'Yes' || cashBoostBenefit == '' || (cashBoostBenefit == 'Yes' &amp;&amp; cashBoostBenefitExtension == '')</t>
  </si>
  <si>
    <t>If you were to lose your job unexpectedly, we will make your monthly loan repayments, up to $1,500 per month, until you find work (up to a maximum of 6 months).</t>
  </si>
  <si>
    <t>My postal address is different than my residential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</si>
</sst>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quot;$&quot;* #,##0.00_-;\-&quot;$&quot;* #,##0.00_-;_-&quot;$&quot;* &quot;-&quot;??_-;_-@_-"/>
    <numFmt numFmtId="165" formatCode="0.0%"/>
    <numFmt numFmtId="166" formatCode="#,##0_ ;\-#,##0\ "/>
  </numFmts>
  <fonts count="16">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34"/>
      <scheme val="minor"/>
    </font>
    <font>
      <sz val="11"/>
      <color rgb="FF9CC399"/>
      <name val="Calibri"/>
      <family val="2"/>
      <scheme val="minor"/>
    </font>
    <font>
      <b/>
      <sz val="11"/>
      <color theme="0" tint="0.39994506668294322"/>
      <name val="Calibri"/>
      <family val="2"/>
      <scheme val="minor"/>
    </font>
    <font>
      <b/>
      <sz val="11"/>
      <color theme="1" tint="0.24994659260841701"/>
      <name val="Calibri"/>
      <family val="2"/>
      <scheme val="minor"/>
    </font>
    <font>
      <sz val="11"/>
      <color rgb="FFEEEEEE"/>
      <name val="Calibri"/>
      <family val="2"/>
      <scheme val="minor"/>
    </font>
    <font>
      <b/>
      <sz val="12"/>
      <color theme="0" tint="0.79998168889431442"/>
      <name val="Calibri"/>
      <family val="2"/>
      <scheme val="minor"/>
    </font>
    <font>
      <sz val="36"/>
      <color theme="0" tint="0.79998168889431442"/>
      <name val="Calibri Light"/>
      <family val="2"/>
      <scheme val="major"/>
    </font>
    <font>
      <sz val="11"/>
      <color theme="1" tint="0.749961851863155"/>
      <name val="Calibri"/>
      <family val="2"/>
      <scheme val="minor"/>
    </font>
    <font>
      <sz val="22"/>
      <color theme="0" tint="0.79989013336588644"/>
      <name val="Calibri Light"/>
      <family val="2"/>
      <scheme val="major"/>
    </font>
    <font>
      <sz val="16"/>
      <color theme="0" tint="0.79982909634693444"/>
      <name val="Calibri Light"/>
      <family val="2"/>
      <scheme val="major"/>
    </font>
  </fonts>
  <fills count="9">
    <fill>
      <patternFill patternType="none"/>
    </fill>
    <fill>
      <patternFill patternType="gray125"/>
    </fill>
    <fill>
      <patternFill patternType="solid">
        <fgColor rgb="FFF1F7ED"/>
        <bgColor indexed="64"/>
      </patternFill>
    </fill>
    <fill>
      <patternFill patternType="solid">
        <fgColor rgb="FF42683C"/>
        <bgColor indexed="64"/>
      </patternFill>
    </fill>
    <fill>
      <patternFill patternType="solid">
        <fgColor theme="1" tint="0.34998626667073579"/>
        <bgColor indexed="64"/>
      </patternFill>
    </fill>
    <fill>
      <patternFill patternType="solid">
        <fgColor theme="0" tint="0.39994506668294322"/>
        <bgColor indexed="64"/>
      </patternFill>
    </fill>
    <fill>
      <patternFill patternType="solid">
        <fgColor rgb="FF545454"/>
        <bgColor indexed="64"/>
      </patternFill>
    </fill>
    <fill>
      <patternFill patternType="solid">
        <fgColor rgb="FF414141"/>
        <bgColor indexed="64"/>
      </patternFill>
    </fill>
    <fill>
      <patternFill patternType="solid">
        <fgColor theme="1"/>
        <bgColor indexed="64"/>
      </patternFill>
    </fill>
  </fills>
  <borders count="11">
    <border>
      <left/>
      <right/>
      <top/>
      <bottom/>
      <diagonal/>
    </border>
    <border>
      <left style="thin">
        <color theme="1"/>
      </left>
      <right style="thin">
        <color theme="1"/>
      </right>
      <top style="thin">
        <color theme="1"/>
      </top>
      <bottom style="thin">
        <color theme="1"/>
      </bottom>
      <diagonal/>
    </border>
    <border>
      <left/>
      <right/>
      <top/>
      <bottom style="medium">
        <color theme="0" tint="-0.24994659260841701"/>
      </bottom>
      <diagonal/>
    </border>
    <border>
      <left style="thin">
        <color rgb="FF628448"/>
      </left>
      <right style="thin">
        <color rgb="FF628448"/>
      </right>
      <top style="thin">
        <color rgb="FF628448"/>
      </top>
      <bottom style="thin">
        <color rgb="FF628448"/>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1" tint="0.24994659260841701"/>
      </left>
      <right style="thin">
        <color theme="1" tint="0.24994659260841701"/>
      </right>
      <top style="thin">
        <color theme="1" tint="0.24994659260841701"/>
      </top>
      <bottom style="thin">
        <color theme="1" tint="0.24994659260841701"/>
      </bottom>
      <diagonal/>
    </border>
    <border>
      <left/>
      <right/>
      <top/>
      <bottom style="medium">
        <color rgb="FF7030A0"/>
      </bottom>
      <diagonal/>
    </border>
    <border>
      <left style="thin">
        <color rgb="FF363636"/>
      </left>
      <right style="thin">
        <color rgb="FF363636"/>
      </right>
      <top style="thin">
        <color rgb="FF363636"/>
      </top>
      <bottom style="thin">
        <color rgb="FF363636"/>
      </bottom>
      <diagonal/>
    </border>
    <border>
      <left/>
      <right/>
      <top/>
      <bottom style="medium">
        <color rgb="FF1F5F34"/>
      </bottom>
      <diagonal/>
    </border>
    <border>
      <left/>
      <right/>
      <top/>
      <bottom style="medium">
        <color rgb="FF287A43"/>
      </bottom>
      <diagonal/>
    </border>
    <border>
      <left style="thin">
        <color rgb="FF363636"/>
      </left>
      <right style="thin">
        <color rgb="FF363636"/>
      </right>
      <top style="thin">
        <color rgb="FF363636"/>
      </top>
      <bottom/>
      <diagonal/>
    </border>
  </borders>
  <cellStyleXfs count="15">
    <xf numFmtId="0" fontId="0" fillId="0" borderId="0">
      <alignment vertical="center"/>
    </xf>
    <xf numFmtId="164" fontId="5" fillId="0" borderId="0" applyFont="0" applyFill="0" applyBorder="0" applyAlignment="0" applyProtection="0"/>
    <xf numFmtId="9" fontId="5" fillId="0" borderId="0" applyFont="0" applyFill="0" applyBorder="0" applyAlignment="0" applyProtection="0"/>
    <xf numFmtId="0" fontId="9" fillId="5" borderId="1" applyNumberFormat="0" applyAlignment="0" applyProtection="0"/>
    <xf numFmtId="0" fontId="12" fillId="0" borderId="6" applyNumberFormat="0" applyFill="0" applyAlignment="0" applyProtection="0">
      <alignment vertical="center"/>
    </xf>
    <xf numFmtId="0" fontId="7" fillId="3" borderId="3" applyNumberFormat="0" applyAlignment="0" applyProtection="0"/>
    <xf numFmtId="0" fontId="10" fillId="6" borderId="5" applyNumberFormat="0" applyAlignment="0" applyProtection="0"/>
    <xf numFmtId="0" fontId="8" fillId="4" borderId="4" applyNumberFormat="0" applyAlignment="0" applyProtection="0"/>
    <xf numFmtId="0" fontId="4" fillId="2" borderId="0" applyNumberFormat="0" applyBorder="0" applyAlignment="0" applyProtection="0"/>
    <xf numFmtId="0" fontId="11" fillId="7" borderId="2" applyProtection="0">
      <alignment horizontal="left" vertical="top"/>
    </xf>
    <xf numFmtId="0" fontId="10" fillId="6" borderId="7" applyAlignment="0" applyProtection="0"/>
    <xf numFmtId="0" fontId="12" fillId="8" borderId="9" applyAlignment="0" applyProtection="0">
      <alignment vertical="center"/>
    </xf>
    <xf numFmtId="0" fontId="13" fillId="8" borderId="0">
      <alignment vertical="center"/>
    </xf>
    <xf numFmtId="0" fontId="14" fillId="8" borderId="8" applyAlignment="0" applyProtection="0">
      <alignment vertical="center"/>
    </xf>
    <xf numFmtId="0" fontId="15" fillId="8" borderId="8" applyAlignment="0" applyProtection="0">
      <alignment vertical="center"/>
    </xf>
  </cellStyleXfs>
  <cellXfs count="111">
    <xf numFmtId="0" fontId="0" fillId="0" borderId="0" xfId="0">
      <alignment vertical="center"/>
    </xf>
    <xf numFmtId="0" fontId="6" fillId="0" borderId="0" xfId="0" applyFont="1">
      <alignment vertical="center"/>
    </xf>
    <xf numFmtId="0" fontId="13" fillId="8" borderId="0" xfId="12">
      <alignment vertical="center"/>
    </xf>
    <xf numFmtId="0" fontId="14" fillId="8" borderId="8" xfId="13">
      <alignment vertical="center"/>
    </xf>
    <xf numFmtId="164" fontId="0" fillId="0" borderId="0" xfId="1" applyFont="1" applyAlignment="1">
      <alignment vertical="center"/>
    </xf>
    <xf numFmtId="164" fontId="0" fillId="0" borderId="0" xfId="1" applyFont="1" applyAlignment="1">
      <alignment horizontal="right" vertical="center"/>
    </xf>
    <xf numFmtId="0" fontId="0" fillId="0" borderId="0" xfId="0" applyAlignment="1">
      <alignment horizontal="right" vertical="center"/>
    </xf>
    <xf numFmtId="0" fontId="0" fillId="0" borderId="0" xfId="0" applyProtection="1">
      <alignment vertical="center"/>
      <protection locked="0"/>
    </xf>
    <xf numFmtId="0" fontId="6" fillId="0" borderId="0" xfId="0" applyFont="1" applyProtection="1">
      <alignment vertical="center"/>
      <protection locked="0"/>
    </xf>
    <xf numFmtId="164" fontId="0" fillId="0" borderId="0" xfId="1" applyFont="1" applyAlignment="1" applyProtection="1">
      <alignment vertical="center"/>
      <protection locked="0"/>
    </xf>
    <xf numFmtId="14" fontId="10" fillId="6" borderId="7" xfId="10" applyNumberFormat="1" applyAlignment="1" applyProtection="1">
      <alignment vertical="center"/>
      <protection locked="0"/>
    </xf>
    <xf numFmtId="0" fontId="12" fillId="8" borderId="9" xfId="11">
      <alignment vertical="center"/>
    </xf>
    <xf numFmtId="0" fontId="13" fillId="8" borderId="0" xfId="12" applyProtection="1">
      <alignment vertical="center"/>
      <protection locked="0"/>
    </xf>
    <xf numFmtId="0" fontId="13" fillId="8" borderId="0" xfId="12" applyAlignment="1">
      <alignment horizontal="left" vertical="center"/>
    </xf>
    <xf numFmtId="0" fontId="12" fillId="8" borderId="9" xfId="11" applyAlignment="1">
      <alignment horizontal="left" vertical="center"/>
    </xf>
    <xf numFmtId="0" fontId="0" fillId="0" borderId="0" xfId="0" applyAlignment="1" applyProtection="1">
      <alignment horizontal="left" vertical="center"/>
      <protection locked="0"/>
    </xf>
    <xf numFmtId="9" fontId="0" fillId="0" borderId="0" xfId="2" applyFont="1" applyAlignment="1" applyProtection="1">
      <alignment vertical="center"/>
      <protection locked="0"/>
    </xf>
    <xf numFmtId="0" fontId="0" fillId="0" borderId="0" xfId="0" applyAlignment="1">
      <alignment horizontal="left" vertical="center"/>
    </xf>
    <xf numFmtId="0" fontId="14" fillId="8" borderId="8" xfId="13" applyAlignment="1">
      <alignment horizontal="left" vertical="center"/>
    </xf>
    <xf numFmtId="14" fontId="0" fillId="0" borderId="0" xfId="0" applyNumberFormat="1" applyAlignment="1" applyProtection="1">
      <alignment horizontal="left" vertical="center"/>
      <protection locked="0"/>
    </xf>
    <xf numFmtId="14" fontId="12" fillId="8" borderId="9" xfId="11" applyNumberFormat="1" applyAlignment="1">
      <alignment horizontal="left" vertical="center"/>
    </xf>
    <xf numFmtId="14" fontId="13" fillId="8" borderId="0" xfId="12" applyNumberFormat="1" applyAlignment="1">
      <alignment horizontal="left" vertical="center"/>
    </xf>
    <xf numFmtId="14" fontId="13" fillId="8" borderId="0" xfId="12" applyNumberFormat="1" applyProtection="1">
      <alignment vertical="center"/>
      <protection locked="0"/>
    </xf>
    <xf numFmtId="14" fontId="0" fillId="0" borderId="0" xfId="0" applyNumberFormat="1" applyProtection="1">
      <alignment vertical="center"/>
      <protection locked="0"/>
    </xf>
    <xf numFmtId="9" fontId="0" fillId="0" borderId="0" xfId="0" applyNumberFormat="1" applyProtection="1">
      <alignment vertical="center"/>
      <protection locked="0"/>
    </xf>
    <xf numFmtId="165" fontId="0" fillId="0" borderId="0" xfId="2" applyNumberFormat="1" applyFont="1" applyAlignment="1" applyProtection="1">
      <alignment vertical="center"/>
      <protection locked="0"/>
    </xf>
    <xf numFmtId="164" fontId="0" fillId="0" borderId="0" xfId="0" applyNumberFormat="1" applyProtection="1">
      <alignment vertical="center"/>
      <protection locked="0"/>
    </xf>
    <xf numFmtId="0" fontId="14" fillId="8" borderId="8" xfId="13" applyAlignment="1" applyProtection="1">
      <alignment horizontal="left" vertical="center"/>
      <protection locked="0"/>
    </xf>
    <xf numFmtId="0" fontId="14" fillId="8" borderId="8" xfId="13" applyProtection="1">
      <alignment vertical="center"/>
      <protection locked="0"/>
    </xf>
    <xf numFmtId="0" fontId="6" fillId="0" borderId="0" xfId="0" applyFont="1" applyAlignment="1" applyProtection="1">
      <alignment horizontal="left" vertical="center"/>
      <protection locked="0"/>
    </xf>
    <xf numFmtId="164" fontId="6" fillId="0" borderId="0" xfId="1" applyFont="1" applyAlignment="1" applyProtection="1">
      <alignment vertical="center"/>
      <protection locked="0"/>
    </xf>
    <xf numFmtId="49" fontId="12" fillId="8" borderId="9" xfId="11" applyNumberFormat="1" applyAlignment="1">
      <alignment horizontal="left" vertical="center"/>
    </xf>
    <xf numFmtId="49" fontId="6" fillId="0" borderId="0" xfId="0" applyNumberFormat="1" applyFont="1" applyAlignment="1">
      <alignment horizontal="left" vertical="center"/>
    </xf>
    <xf numFmtId="49" fontId="14" fillId="8" borderId="8" xfId="13" applyNumberFormat="1" applyAlignment="1">
      <alignment horizontal="left" vertical="center"/>
    </xf>
    <xf numFmtId="49" fontId="0" fillId="0" borderId="0" xfId="0" applyNumberFormat="1" applyAlignment="1" applyProtection="1">
      <alignment horizontal="left" vertical="center"/>
      <protection locked="0"/>
    </xf>
    <xf numFmtId="49" fontId="13" fillId="8" borderId="0" xfId="12" applyNumberFormat="1" applyAlignment="1">
      <alignment horizontal="left" vertical="center"/>
    </xf>
    <xf numFmtId="49" fontId="6" fillId="0" borderId="0" xfId="0" applyNumberFormat="1" applyFont="1" applyAlignment="1" applyProtection="1">
      <alignment horizontal="left" vertical="center"/>
      <protection locked="0"/>
    </xf>
    <xf numFmtId="0" fontId="6" fillId="0" borderId="0" xfId="0" applyFont="1" applyAlignment="1">
      <alignment horizontal="left" vertical="center"/>
    </xf>
    <xf numFmtId="0" fontId="13" fillId="0" borderId="0" xfId="12" applyFill="1" applyProtection="1">
      <alignment vertical="center"/>
      <protection locked="0"/>
    </xf>
    <xf numFmtId="0" fontId="15" fillId="8" borderId="8" xfId="14" applyAlignment="1" applyProtection="1">
      <alignment horizontal="left" vertical="center"/>
      <protection locked="0"/>
    </xf>
    <xf numFmtId="14" fontId="6" fillId="0" borderId="0" xfId="0" applyNumberFormat="1" applyFont="1" applyAlignment="1">
      <alignment horizontal="left" vertical="center"/>
    </xf>
    <xf numFmtId="14" fontId="14" fillId="8" borderId="8" xfId="13" applyNumberFormat="1" applyAlignment="1">
      <alignment horizontal="left" vertical="center"/>
    </xf>
    <xf numFmtId="10" fontId="14" fillId="8" borderId="8" xfId="13" applyNumberFormat="1">
      <alignment vertical="center"/>
    </xf>
    <xf numFmtId="49" fontId="14" fillId="8" borderId="8" xfId="13" applyNumberFormat="1">
      <alignment vertical="center"/>
    </xf>
    <xf numFmtId="49" fontId="0" fillId="0" borderId="0" xfId="0" applyNumberFormat="1" applyProtection="1">
      <alignment vertical="center"/>
      <protection locked="0"/>
    </xf>
    <xf numFmtId="49" fontId="6" fillId="0" borderId="0" xfId="0" applyNumberFormat="1" applyFont="1" applyProtection="1">
      <alignment vertical="center"/>
      <protection locked="0"/>
    </xf>
    <xf numFmtId="49" fontId="13" fillId="8" borderId="0" xfId="12" applyNumberFormat="1">
      <alignment vertical="center"/>
    </xf>
    <xf numFmtId="49" fontId="14" fillId="8" borderId="8" xfId="13" applyNumberFormat="1" applyProtection="1">
      <alignment vertical="center"/>
      <protection locked="0"/>
    </xf>
    <xf numFmtId="49" fontId="6" fillId="0" borderId="0" xfId="0" applyNumberFormat="1" applyFont="1">
      <alignment vertical="center"/>
    </xf>
    <xf numFmtId="49" fontId="0" fillId="0" borderId="0" xfId="0" applyNumberFormat="1" applyAlignment="1">
      <alignment horizontal="left" vertical="center"/>
    </xf>
    <xf numFmtId="49" fontId="10" fillId="6" borderId="7" xfId="10" applyNumberFormat="1" applyAlignment="1" applyProtection="1">
      <alignment horizontal="left" vertical="center"/>
      <protection locked="0"/>
    </xf>
    <xf numFmtId="0" fontId="10" fillId="6" borderId="7" xfId="10" applyAlignment="1" applyProtection="1">
      <alignment horizontal="left" vertical="center"/>
      <protection locked="0"/>
    </xf>
    <xf numFmtId="49" fontId="12" fillId="8" borderId="9" xfId="11" applyNumberFormat="1">
      <alignment vertical="center"/>
    </xf>
    <xf numFmtId="0" fontId="15" fillId="8" borderId="8" xfId="14">
      <alignment vertical="center"/>
    </xf>
    <xf numFmtId="0" fontId="15" fillId="8" borderId="8" xfId="14" applyAlignment="1">
      <alignment horizontal="left" vertical="center"/>
    </xf>
    <xf numFmtId="0" fontId="13" fillId="8" borderId="0" xfId="12" applyAlignment="1">
      <alignment horizontal="right" vertical="center"/>
    </xf>
    <xf numFmtId="0" fontId="12" fillId="8" borderId="9" xfId="11" applyAlignment="1">
      <alignment horizontal="right" vertical="center"/>
    </xf>
    <xf numFmtId="0" fontId="14" fillId="8" borderId="8" xfId="13" applyAlignment="1">
      <alignment horizontal="right" vertical="center"/>
    </xf>
    <xf numFmtId="0" fontId="6" fillId="0" borderId="0" xfId="0" applyFont="1" applyAlignment="1">
      <alignment horizontal="right" vertical="center"/>
    </xf>
    <xf numFmtId="164" fontId="0" fillId="0" borderId="0" xfId="0" applyNumberFormat="1" applyAlignment="1">
      <alignment horizontal="right" vertical="center"/>
    </xf>
    <xf numFmtId="164" fontId="14" fillId="8" borderId="8" xfId="13" applyNumberFormat="1" applyAlignment="1">
      <alignment horizontal="right" vertical="center"/>
    </xf>
    <xf numFmtId="164" fontId="14" fillId="8" borderId="8" xfId="1" applyFont="1" applyFill="1" applyBorder="1" applyAlignment="1">
      <alignment horizontal="right" vertical="center"/>
    </xf>
    <xf numFmtId="49" fontId="15" fillId="8" borderId="8" xfId="14" applyNumberFormat="1" applyAlignment="1">
      <alignment horizontal="left" vertical="center"/>
    </xf>
    <xf numFmtId="0" fontId="6" fillId="0" borderId="0" xfId="0" applyFont="1" applyAlignment="1" applyProtection="1">
      <alignment horizontal="left" vertical="center" wrapText="1"/>
      <protection locked="0"/>
    </xf>
    <xf numFmtId="14" fontId="15" fillId="8" borderId="8" xfId="14" applyNumberFormat="1" applyAlignment="1">
      <alignment horizontal="left" vertical="center"/>
    </xf>
    <xf numFmtId="10" fontId="15" fillId="8" borderId="8" xfId="14" applyNumberFormat="1">
      <alignment vertical="center"/>
    </xf>
    <xf numFmtId="9" fontId="13" fillId="8" borderId="0" xfId="2" applyFont="1" applyFill="1" applyAlignment="1">
      <alignment vertical="center"/>
    </xf>
    <xf numFmtId="10" fontId="0" fillId="0" borderId="0" xfId="2" applyNumberFormat="1" applyFont="1" applyAlignment="1" applyProtection="1">
      <alignment vertical="center"/>
      <protection locked="0"/>
    </xf>
    <xf numFmtId="0" fontId="6" fillId="0" borderId="0" xfId="1" applyNumberFormat="1" applyFont="1" applyAlignment="1" applyProtection="1">
      <alignment vertical="center"/>
      <protection locked="0"/>
    </xf>
    <xf numFmtId="0" fontId="6" fillId="0" borderId="0" xfId="0" applyFont="1" applyAlignment="1">
      <alignment vertical="center" wrapText="1"/>
    </xf>
    <xf numFmtId="0" fontId="0" fillId="0" borderId="0" xfId="0" applyAlignment="1">
      <alignment vertical="center" wrapText="1"/>
    </xf>
    <xf numFmtId="0" fontId="0" fillId="0" borderId="0" xfId="0" quotePrefix="1">
      <alignment vertical="center"/>
    </xf>
    <xf numFmtId="49" fontId="0" fillId="0" borderId="0" xfId="0" quotePrefix="1" applyNumberFormat="1" applyProtection="1">
      <alignment vertical="center"/>
      <protection locked="0"/>
    </xf>
    <xf numFmtId="14" fontId="10" fillId="6" borderId="7" xfId="10" applyNumberFormat="1" applyAlignment="1" applyProtection="1">
      <alignment horizontal="left" vertical="center"/>
      <protection locked="0"/>
    </xf>
    <xf numFmtId="0" fontId="10" fillId="6" borderId="7" xfId="10" applyAlignment="1">
      <alignment horizontal="left" vertical="center"/>
    </xf>
    <xf numFmtId="49" fontId="10" fillId="6" borderId="10" xfId="10" applyNumberFormat="1" applyBorder="1" applyAlignment="1" applyProtection="1">
      <alignment horizontal="left" vertical="center"/>
      <protection locked="0"/>
    </xf>
    <xf numFmtId="0" fontId="10" fillId="6" borderId="7" xfId="1" applyNumberFormat="1" applyFont="1" applyFill="1" applyBorder="1" applyAlignment="1" applyProtection="1">
      <alignment vertical="center"/>
      <protection locked="0"/>
    </xf>
    <xf numFmtId="0" fontId="10" fillId="6" borderId="7" xfId="10" applyAlignment="1" applyProtection="1">
      <alignment vertical="center"/>
      <protection locked="0"/>
    </xf>
    <xf numFmtId="0" fontId="10" fillId="6" borderId="7" xfId="1" applyNumberFormat="1" applyFont="1" applyFill="1" applyBorder="1" applyAlignment="1" applyProtection="1">
      <alignment vertical="center" wrapText="1"/>
      <protection locked="0"/>
    </xf>
    <xf numFmtId="0" fontId="14" fillId="0" borderId="8" xfId="13" applyFill="1" applyProtection="1">
      <alignment vertical="center"/>
      <protection locked="0"/>
    </xf>
    <xf numFmtId="2" fontId="6" fillId="0" borderId="0" xfId="0" applyNumberFormat="1" applyFont="1">
      <alignment vertical="center"/>
    </xf>
    <xf numFmtId="49" fontId="6" fillId="0" borderId="0" xfId="1" applyNumberFormat="1" applyFont="1" applyAlignment="1" applyProtection="1">
      <alignment vertical="center"/>
      <protection locked="0"/>
    </xf>
    <xf numFmtId="0" fontId="15" fillId="8" borderId="8" xfId="14" applyProtection="1">
      <alignment vertical="center"/>
      <protection locked="0"/>
    </xf>
    <xf numFmtId="166" fontId="0" fillId="0" borderId="0" xfId="1" applyNumberFormat="1" applyFont="1" applyAlignment="1" applyProtection="1">
      <alignment vertical="center"/>
      <protection locked="0"/>
    </xf>
    <xf numFmtId="9" fontId="0" fillId="0" borderId="0" xfId="0" applyNumberFormat="1">
      <alignment vertical="center"/>
    </xf>
    <xf numFmtId="9" fontId="0" fillId="0" borderId="0" xfId="2" applyFont="1" applyAlignment="1">
      <alignment vertical="center"/>
    </xf>
    <xf numFmtId="0" fontId="3" fillId="0" borderId="0" xfId="0" applyFont="1" applyAlignment="1" applyProtection="1">
      <alignment horizontal="left" vertical="center"/>
      <protection locked="0"/>
    </xf>
    <xf numFmtId="49" fontId="3" fillId="0" borderId="0" xfId="0" applyNumberFormat="1" applyFont="1" applyAlignment="1" applyProtection="1">
      <alignment horizontal="left" vertical="center"/>
      <protection locked="0"/>
    </xf>
    <xf numFmtId="0" fontId="3" fillId="0" borderId="0" xfId="0" applyFont="1" applyProtection="1">
      <alignment vertical="center"/>
      <protection locked="0"/>
    </xf>
    <xf numFmtId="14" fontId="0" fillId="0" borderId="0" xfId="0" quotePrefix="1" applyNumberFormat="1" applyProtection="1">
      <alignment vertical="center"/>
      <protection locked="0"/>
    </xf>
    <xf numFmtId="0" fontId="3" fillId="0" borderId="0" xfId="0" applyFont="1">
      <alignment vertical="center"/>
    </xf>
    <xf numFmtId="0" fontId="3" fillId="0" borderId="0" xfId="0" applyFont="1" applyAlignment="1">
      <alignment horizontal="left" vertical="center"/>
    </xf>
    <xf numFmtId="0" fontId="3" fillId="0" borderId="0" xfId="0" applyFont="1" applyAlignment="1" applyProtection="1">
      <alignment vertical="center" wrapText="1"/>
      <protection locked="0"/>
    </xf>
    <xf numFmtId="164" fontId="3" fillId="0" borderId="0" xfId="0" applyNumberFormat="1" applyFont="1" applyAlignment="1">
      <alignment horizontal="right" vertical="center"/>
    </xf>
    <xf numFmtId="0" fontId="3" fillId="0" borderId="0" xfId="0" applyFont="1" applyAlignment="1">
      <alignment horizontal="left" vertical="center" wrapText="1"/>
    </xf>
    <xf numFmtId="49" fontId="3" fillId="0" borderId="0" xfId="0" applyNumberFormat="1" applyFont="1" applyProtection="1">
      <alignment vertical="center"/>
      <protection locked="0"/>
    </xf>
    <xf numFmtId="2" fontId="3" fillId="0" borderId="0" xfId="0" applyNumberFormat="1" applyFont="1">
      <alignment vertical="center"/>
    </xf>
    <xf numFmtId="0" fontId="0" fillId="0" borderId="0" xfId="0" applyFill="1" applyProtection="1">
      <alignment vertical="center"/>
      <protection locked="0"/>
    </xf>
    <xf numFmtId="0" fontId="0" fillId="0" borderId="0" xfId="0" applyNumberFormat="1" applyFill="1" applyProtection="1">
      <alignment vertical="center"/>
      <protection locked="0"/>
    </xf>
    <xf numFmtId="49" fontId="0" fillId="0" borderId="0" xfId="0" applyNumberFormat="1" applyFill="1" applyAlignment="1" applyProtection="1">
      <alignment horizontal="left" vertical="center"/>
      <protection locked="0"/>
    </xf>
    <xf numFmtId="49" fontId="0" fillId="0" borderId="0" xfId="0" applyNumberFormat="1" applyFill="1" applyProtection="1">
      <alignment vertical="center"/>
      <protection locked="0"/>
    </xf>
    <xf numFmtId="0" fontId="0" fillId="0" borderId="0" xfId="0" applyNumberFormat="1" applyProtection="1">
      <alignment vertical="center"/>
      <protection locked="0"/>
    </xf>
    <xf numFmtId="0" fontId="3" fillId="0" borderId="0" xfId="0" applyNumberFormat="1" applyFont="1" applyAlignment="1" applyProtection="1">
      <alignment vertical="center"/>
      <protection locked="0"/>
    </xf>
    <xf numFmtId="0" fontId="0" fillId="0" borderId="0" xfId="0" applyNumberFormat="1" applyFill="1" applyAlignment="1" applyProtection="1">
      <alignment vertical="center"/>
      <protection locked="0"/>
    </xf>
    <xf numFmtId="0" fontId="0" fillId="0" borderId="0" xfId="0" applyNumberFormat="1" applyFill="1" applyAlignment="1" applyProtection="1">
      <alignment horizontal="left" vertical="center"/>
      <protection locked="0"/>
    </xf>
    <xf numFmtId="0" fontId="0" fillId="0" borderId="0" xfId="0" applyNumberFormat="1" applyAlignment="1" applyProtection="1">
      <alignment horizontal="left" vertical="center"/>
      <protection locked="0"/>
    </xf>
    <xf numFmtId="0" fontId="2" fillId="0" borderId="0" xfId="0" applyFont="1" applyProtection="1">
      <alignment vertical="center"/>
      <protection locked="0"/>
    </xf>
    <xf numFmtId="0" fontId="0" fillId="0" borderId="0" xfId="0" quotePrefix="1" applyNumberFormat="1" applyProtection="1">
      <alignment vertical="center"/>
      <protection locked="0"/>
    </xf>
    <xf numFmtId="164" fontId="0" fillId="0" borderId="0" xfId="0" applyNumberFormat="1" applyFill="1" applyProtection="1">
      <alignment vertical="center"/>
      <protection locked="0"/>
    </xf>
    <xf numFmtId="49" fontId="6" fillId="0" borderId="0" xfId="1" applyNumberFormat="1" applyFont="1" applyFill="1" applyAlignment="1" applyProtection="1">
      <alignment vertical="center"/>
      <protection locked="0"/>
    </xf>
    <xf numFmtId="0" fontId="1" fillId="0" borderId="0" xfId="0" applyFont="1" applyAlignment="1" applyProtection="1">
      <alignment horizontal="left" vertical="center"/>
      <protection locked="0"/>
    </xf>
  </cellXfs>
  <cellStyles count="15">
    <cellStyle name="20% - Accent6" xfId="8" builtinId="50" customBuiltin="1"/>
    <cellStyle name="Calculation" xfId="7" builtinId="22" customBuiltin="1"/>
    <cellStyle name="Check Cell" xfId="3" builtinId="23" customBuiltin="1"/>
    <cellStyle name="Currency" xfId="1" builtinId="4"/>
    <cellStyle name="Heading 1" xfId="4" builtinId="16" customBuiltin="1"/>
    <cellStyle name="Input" xfId="5" builtinId="20" customBuiltin="1"/>
    <cellStyle name="Normal" xfId="0" builtinId="0" customBuiltin="1"/>
    <cellStyle name="Output" xfId="6" builtinId="21" customBuiltin="1"/>
    <cellStyle name="Percent" xfId="2" builtinId="5"/>
    <cellStyle name="uBind Heading 1" xfId="11" xr:uid="{00000000-0005-0000-0000-000009000000}"/>
    <cellStyle name="uBind Heading 2" xfId="13" xr:uid="{00000000-0005-0000-0000-00000A000000}"/>
    <cellStyle name="uBind Heading 3" xfId="14" xr:uid="{00000000-0005-0000-0000-00000B000000}"/>
    <cellStyle name="uBind Input" xfId="10" xr:uid="{00000000-0005-0000-0000-00000C000000}"/>
    <cellStyle name="uBind Normal" xfId="12" xr:uid="{00000000-0005-0000-0000-00000D000000}"/>
    <cellStyle name="uBind Table Head" xfId="9" xr:uid="{00000000-0005-0000-0000-00000E000000}"/>
  </cellStyles>
  <dxfs count="549">
    <dxf>
      <font>
        <b val="0"/>
        <i val="0"/>
        <strike val="0"/>
        <condense val="0"/>
        <extend val="0"/>
        <outline val="0"/>
        <shadow val="0"/>
        <u val="none"/>
        <vertAlign val="baseline"/>
        <sz val="11"/>
        <color theme="1"/>
        <name val="Calibri"/>
        <charset val="134"/>
        <scheme val="minor"/>
      </font>
      <fill>
        <patternFill patternType="none">
          <fgColor indexed="64"/>
          <bgColor indexed="65"/>
        </patternFill>
      </fill>
      <alignment horizontal="general" vertical="center" textRotation="0" wrapText="0" indent="0" justifyLastLine="0" shrinkToFit="0" readingOrder="0"/>
    </dxf>
    <dxf>
      <numFmt numFmtId="166" formatCode="#,##0_ ;\-#,##0\ "/>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scheme val="minor"/>
      </font>
    </dxf>
    <dxf>
      <numFmt numFmtId="167" formatCode="d/mm/yyyy"/>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protection locked="0" hidden="0"/>
    </dxf>
    <dxf>
      <protection locked="0" hidden="0"/>
    </dxf>
    <dxf>
      <protection locked="0" hidden="0"/>
    </dxf>
    <dxf>
      <protection locked="0" hidden="0"/>
    </dxf>
    <dxf>
      <protection locked="0" hidden="0"/>
    </dxf>
    <dxf>
      <alignment horizontal="left" vertical="center" textRotation="0" wrapText="0" indent="0" justifyLastLine="0" shrinkToFit="0" readingOrder="0"/>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protection locked="0" hidden="0"/>
    </dxf>
    <dxf>
      <protection locked="0" hidden="0"/>
    </dxf>
    <dxf>
      <protection locked="0" hidden="0"/>
    </dxf>
    <dxf>
      <protection locked="0" hidden="0"/>
    </dxf>
    <dxf>
      <protection locked="0" hidden="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_-&quot;$&quot;* #,##0.00_-;\-&quot;$&quot;* #,##0.00_-;_-&quot;$&quot;* &quot;-&quot;??_-;_-@_-"/>
      <alignment horizontal="right" vertical="center" textRotation="0" wrapText="0" indent="0" justifyLastLine="0" shrinkToFit="0" readingOrder="0"/>
    </dxf>
    <dxf>
      <numFmt numFmtId="164" formatCode="_-&quot;$&quot;* #,##0.00_-;\-&quot;$&quot;* #,##0.00_-;_-&quot;$&quot;* &quot;-&quot;??_-;_-@_-"/>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numFmt numFmtId="164" formatCode="_-&quot;$&quot;* #,##0.00_-;\-&quot;$&quot;* #,##0.00_-;_-&quot;$&quot;* &quot;-&quot;??_-;_-@_-"/>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numFmt numFmtId="0" formatCode="General"/>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numFmt numFmtId="164" formatCode="_-&quot;$&quot;* #,##0.00_-;\-&quot;$&quot;* #,##0.00_-;_-&quot;$&quot;* &quot;-&quot;??_-;_-@_-"/>
    </dxf>
    <dxf>
      <font>
        <b val="0"/>
        <i val="0"/>
        <strike val="0"/>
        <condense val="0"/>
        <extend val="0"/>
        <outline val="0"/>
        <shadow val="0"/>
        <u val="none"/>
        <vertAlign val="baseline"/>
        <sz val="11"/>
        <color theme="1"/>
        <name val="Calibri"/>
        <family val="2"/>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numFmt numFmtId="0" formatCode="General"/>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numFmt numFmtId="164" formatCode="_-&quot;$&quot;* #,##0.00_-;\-&quot;$&quot;* #,##0.00_-;_-&quot;$&quot;* &quot;-&quot;??_-;_-@_-"/>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1" hidden="0"/>
    </dxf>
    <dxf>
      <protection locked="1" hidden="0"/>
    </dxf>
    <dxf>
      <protection locked="1" hidden="0"/>
    </dxf>
    <dxf>
      <protection locked="1" hidden="0"/>
    </dxf>
    <dxf>
      <protection locked="1" hidden="0"/>
    </dxf>
    <dxf>
      <protection locked="1" hidden="0"/>
    </dxf>
    <dxf>
      <protection locked="1" hidden="0"/>
    </dxf>
    <dxf>
      <protection locked="0" hidden="0"/>
    </dxf>
    <dxf>
      <protection locked="0" hidden="0"/>
    </dxf>
    <dxf>
      <protection locked="0" hidden="0"/>
    </dxf>
    <dxf>
      <protection locked="0" hidden="0"/>
    </dxf>
    <dxf>
      <font>
        <b val="0"/>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protection locked="0" hidden="0"/>
    </dxf>
    <dxf>
      <protection locked="0" hidden="0"/>
    </dxf>
    <dxf>
      <protection locked="0" hidden="0"/>
    </dxf>
    <dxf>
      <numFmt numFmtId="167" formatCode="d/mm/yyyy"/>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167" formatCode="d/mm/yyyy"/>
      <alignment horizontal="left" vertical="center" textRotation="0" wrapText="0" indent="0" justifyLastLine="0" shrinkToFit="0" readingOrder="0"/>
      <protection locked="0" hidden="0"/>
    </dxf>
    <dxf>
      <alignment horizontal="left" vertical="center" textRotation="0" wrapText="0" indent="0" justifyLastLine="0" shrinkToFit="0" readingOrder="0"/>
      <protection locked="0" hidden="0"/>
    </dxf>
    <dxf>
      <protection locked="0"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protection locked="0" hidden="0"/>
    </dxf>
    <dxf>
      <protection locked="0" hidden="0"/>
    </dxf>
    <dxf>
      <protection locked="0" hidden="0"/>
    </dxf>
    <dxf>
      <font>
        <b/>
        <i val="0"/>
        <color theme="0" tint="0.79998168889431442"/>
      </font>
      <fill>
        <patternFill>
          <bgColor theme="1" tint="0.24994659260841701"/>
        </patternFill>
      </fill>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protection locked="0" hidden="0"/>
    </dxf>
    <dxf>
      <protection locked="0" hidden="0"/>
    </dxf>
    <dxf>
      <protection locked="0" hidden="0"/>
    </dxf>
    <dxf>
      <font>
        <b/>
        <i val="0"/>
        <color theme="0" tint="0.79998168889431442"/>
      </font>
      <fill>
        <patternFill>
          <bgColor theme="1" tint="0.24994659260841701"/>
        </patternFill>
      </fill>
    </dxf>
    <dxf>
      <protection locked="0" hidden="0"/>
    </dxf>
    <dxf>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protection locked="0" hidden="0"/>
    </dxf>
    <dxf>
      <protection locked="0" hidden="0"/>
    </dxf>
    <dxf>
      <protection locked="0" hidden="0"/>
    </dxf>
    <dxf>
      <protection locked="0" hidden="0"/>
    </dxf>
    <dxf>
      <protection locked="0" hidden="0"/>
    </dxf>
    <dxf>
      <font>
        <b/>
        <i val="0"/>
        <color theme="0" tint="0.79998168889431442"/>
      </font>
      <fill>
        <patternFill>
          <bgColor rgb="FF505050"/>
        </patternFill>
      </fill>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protection locked="0" hidden="0"/>
    </dxf>
    <dxf>
      <protection locked="0" hidden="0"/>
    </dxf>
    <dxf>
      <protection locked="0" hidden="0"/>
    </dxf>
    <dxf>
      <fill>
        <patternFill patternType="none">
          <fgColor indexed="64"/>
          <bgColor indexed="65"/>
        </patternFill>
      </fill>
      <protection locked="0" hidden="0"/>
    </dxf>
    <dxf>
      <numFmt numFmtId="30" formatCode="@"/>
      <protection locked="0" hidden="0"/>
    </dxf>
    <dxf>
      <protection locked="0" hidden="0"/>
    </dxf>
    <dxf>
      <protection locked="1"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protection locked="0" hidden="0"/>
    </dxf>
    <dxf>
      <protection locked="0" hidden="0"/>
    </dxf>
    <dxf>
      <fill>
        <patternFill patternType="none">
          <fgColor indexed="64"/>
          <bgColor indexed="65"/>
        </patternFill>
      </fill>
      <protection locked="0" hidden="0"/>
    </dxf>
    <dxf>
      <protection locked="0" hidden="0"/>
    </dxf>
    <dxf>
      <protection locked="0" hidden="0"/>
    </dxf>
    <dxf>
      <protection locked="0" hidden="0"/>
    </dxf>
    <dxf>
      <protection locked="0" hidden="0"/>
    </dxf>
    <dxf>
      <protection locked="0" hidden="0"/>
    </dxf>
    <dxf>
      <fill>
        <patternFill patternType="none">
          <fgColor indexed="64"/>
          <bgColor indexed="65"/>
        </patternFill>
      </fill>
      <protection locked="0" hidden="0"/>
    </dxf>
    <dxf>
      <protection locked="0" hidden="0"/>
    </dxf>
    <dxf>
      <protection locked="0" hidden="0"/>
    </dxf>
    <dxf>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numFmt numFmtId="30" formatCode="@"/>
      <protection locked="0" hidden="0"/>
    </dxf>
    <dxf>
      <protection locked="0" hidden="0"/>
    </dxf>
    <dxf>
      <protection locked="0" hidden="0"/>
    </dxf>
    <dxf>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protection locked="0" hidden="0"/>
    </dxf>
    <dxf>
      <protection locked="0" hidden="0"/>
    </dxf>
    <dxf>
      <protection locked="0" hidden="0"/>
    </dxf>
    <dxf>
      <protection locked="0" hidden="0"/>
    </dxf>
    <dxf>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alignment horizontal="left" vertical="center" textRotation="0" wrapText="0" indent="0" justifyLastLine="0" shrinkToFit="0" readingOrder="0"/>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protection locked="0" hidden="0"/>
    </dxf>
    <dxf>
      <protection locked="0" hidden="0"/>
    </dxf>
    <dxf>
      <protection locked="0" hidden="0"/>
    </dxf>
    <dxf>
      <protection locked="0" hidden="0"/>
    </dxf>
    <dxf>
      <protection locked="0" hidden="0"/>
    </dxf>
    <dxf>
      <alignment horizontal="left" vertical="center" textRotation="0" wrapText="0" indent="0" justifyLastLine="0" shrinkToFit="0" readingOrder="0"/>
      <protection locked="0" hidden="0"/>
    </dxf>
    <dxf>
      <protection locked="0" hidden="0"/>
    </dxf>
    <dxf>
      <numFmt numFmtId="0" formatCode="General"/>
      <protection locked="0" hidden="0"/>
    </dxf>
    <dxf>
      <numFmt numFmtId="0" formatCode="General"/>
      <fill>
        <patternFill patternType="none">
          <fgColor indexed="64"/>
          <bgColor indexed="65"/>
        </patternFill>
      </fill>
      <alignment horizontal="general" vertical="center" textRotation="0" wrapText="0" indent="0" justifyLastLine="0" shrinkToFit="0" readingOrder="0"/>
      <protection locked="0" hidden="0"/>
    </dxf>
    <dxf>
      <numFmt numFmtId="0" formatCode="General"/>
      <alignment horizontal="general" vertical="center" textRotation="0" wrapText="0" indent="0" justifyLastLine="0" shrinkToFit="0" readingOrder="0"/>
      <protection locked="0" hidden="0"/>
    </dxf>
    <dxf>
      <numFmt numFmtId="0" formatCode="General"/>
      <alignment horizontal="general" vertical="center" textRotation="0" wrapText="0" indent="0" justifyLastLine="0" shrinkToFit="0" readingOrder="0"/>
      <protection locked="0" hidden="0"/>
    </dxf>
    <dxf>
      <numFmt numFmtId="0" formatCode="General"/>
      <protection locked="0" hidden="0"/>
    </dxf>
    <dxf>
      <numFmt numFmtId="30" formatCode="@"/>
      <fill>
        <patternFill patternType="none">
          <fgColor indexed="64"/>
          <bgColor indexed="65"/>
        </patternFill>
      </fill>
      <protection locked="0" hidden="0"/>
    </dxf>
    <dxf>
      <numFmt numFmtId="30" formatCode="@"/>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protection locked="0" hidden="0"/>
    </dxf>
    <dxf>
      <numFmt numFmtId="30" formatCode="@"/>
      <protection locked="0" hidden="0"/>
    </dxf>
    <dxf>
      <numFmt numFmtId="30" formatCode="@"/>
      <alignment horizontal="left" vertical="center" textRotation="0" wrapText="0" indent="0" justifyLastLine="0" shrinkToFit="0" readingOrder="0"/>
      <protection locked="0" hidden="0"/>
    </dxf>
    <dxf>
      <protection locked="0" hidden="0"/>
    </dxf>
    <dxf>
      <protection locked="0" hidden="0"/>
    </dxf>
    <dxf>
      <protection locked="0" hidden="0"/>
    </dxf>
    <dxf>
      <numFmt numFmtId="30" formatCode="@"/>
      <alignment horizontal="left" vertical="center" textRotation="0" wrapText="0" indent="0" justifyLastLine="0" shrinkToFit="0" readingOrder="0"/>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protection locked="0" hidden="0"/>
    </dxf>
    <dxf>
      <protection locked="0" hidden="0"/>
    </dxf>
    <dxf>
      <protection locked="0" hidden="0"/>
    </dxf>
    <dxf>
      <protection locked="0" hidden="0"/>
    </dxf>
    <dxf>
      <fill>
        <patternFill patternType="solid">
          <fgColor theme="9" tint="-0.249977111117893"/>
          <bgColor theme="9" tint="-0.249977111117893"/>
        </patternFill>
      </fill>
    </dxf>
    <dxf>
      <fill>
        <patternFill patternType="solid">
          <fgColor theme="9" tint="-0.249977111117893"/>
          <bgColor theme="9" tint="-0.249977111117893"/>
        </patternFill>
      </fill>
    </dxf>
    <dxf>
      <font>
        <b/>
        <color theme="0"/>
      </font>
      <fill>
        <patternFill patternType="solid">
          <fgColor theme="9" tint="-0.249977111117893"/>
          <bgColor theme="9" tint="-0.249977111117893"/>
        </patternFill>
      </fill>
      <border>
        <left style="medium">
          <color theme="0"/>
        </left>
      </border>
    </dxf>
    <dxf>
      <font>
        <b/>
        <color theme="0"/>
      </font>
      <fill>
        <patternFill patternType="solid">
          <fgColor theme="9" tint="-0.249977111117893"/>
          <bgColor theme="9" tint="-0.249977111117893"/>
        </patternFill>
      </fill>
      <border>
        <right style="medium">
          <color theme="0"/>
        </right>
      </border>
    </dxf>
    <dxf>
      <font>
        <b/>
        <i val="0"/>
        <color theme="0" tint="0.59996337778862885"/>
      </font>
      <fill>
        <patternFill patternType="solid">
          <fgColor theme="9" tint="-0.499984740745262"/>
          <bgColor rgb="FF434343"/>
        </patternFill>
      </fill>
      <border>
        <top style="medium">
          <color theme="0"/>
        </top>
        <vertical/>
      </border>
    </dxf>
    <dxf>
      <font>
        <b/>
        <i val="0"/>
        <color theme="0" tint="0.59996337778862885"/>
      </font>
      <fill>
        <patternFill patternType="solid">
          <fgColor theme="1"/>
          <bgColor rgb="FF434343"/>
        </patternFill>
      </fill>
      <border>
        <bottom style="medium">
          <color theme="0" tint="-0.24994659260841701"/>
        </bottom>
        <vertical/>
      </border>
    </dxf>
    <dxf>
      <font>
        <color theme="0"/>
      </font>
      <fill>
        <patternFill patternType="solid">
          <fgColor theme="9"/>
          <bgColor theme="9"/>
        </patternFill>
      </fill>
      <border>
        <left style="thin">
          <color rgb="FF303030"/>
        </left>
        <right style="thin">
          <color rgb="FF303030"/>
        </right>
        <top style="thin">
          <color rgb="FF303030"/>
        </top>
        <bottom style="thin">
          <color rgb="FF303030"/>
        </bottom>
        <vertical style="thin">
          <color rgb="FF303030"/>
        </vertical>
        <horizontal style="thin">
          <color rgb="FF303030"/>
        </horizontal>
      </border>
    </dxf>
    <dxf>
      <fill>
        <patternFill patternType="solid">
          <fgColor theme="9" tint="0.59999389629810485"/>
          <bgColor theme="9" tint="0.59999389629810485"/>
        </patternFill>
      </fill>
    </dxf>
    <dxf>
      <fill>
        <patternFill patternType="solid">
          <fgColor theme="9" tint="0.59999389629810485"/>
          <bgColor theme="9" tint="0.59999389629810485"/>
        </patternFill>
      </fill>
    </dxf>
    <dxf>
      <font>
        <b/>
        <color theme="1"/>
      </font>
    </dxf>
    <dxf>
      <font>
        <b/>
        <color theme="1"/>
      </font>
    </dxf>
    <dxf>
      <font>
        <b/>
        <color theme="1"/>
      </font>
      <border>
        <top style="medium">
          <color theme="9"/>
        </top>
      </border>
    </dxf>
    <dxf>
      <font>
        <b/>
        <color theme="1"/>
      </font>
    </dxf>
    <dxf>
      <font>
        <color theme="1"/>
      </font>
      <fill>
        <patternFill patternType="solid">
          <fgColor theme="9" tint="0.79998168889431442"/>
          <bgColor theme="9" tint="0.79998168889431442"/>
        </patternFill>
      </fill>
      <border>
        <left style="thin">
          <color theme="9" tint="0.39997558519241921"/>
        </left>
        <right style="thin">
          <color theme="9" tint="0.39997558519241921"/>
        </right>
        <top style="thin">
          <color theme="9" tint="0.39997558519241921"/>
        </top>
        <bottom style="thin">
          <color theme="9" tint="0.39997558519241921"/>
        </bottom>
        <vertical style="thin">
          <color theme="9" tint="0.39997558519241921"/>
        </vertical>
        <horizontal style="thin">
          <color theme="9" tint="0.39997558519241921"/>
        </horizontal>
      </border>
    </dxf>
  </dxfs>
  <tableStyles count="2" defaultTableStyle="uBind Table">
    <tableStyle name="TableStyleMedium28 2" pivot="0" count="7" xr9:uid="{00000000-0011-0000-FFFF-FFFF00000000}">
      <tableStyleElement type="wholeTable" dxfId="548"/>
      <tableStyleElement type="headerRow" dxfId="547"/>
      <tableStyleElement type="totalRow" dxfId="546"/>
      <tableStyleElement type="firstColumn" dxfId="545"/>
      <tableStyleElement type="lastColumn" dxfId="544"/>
      <tableStyleElement type="firstRowStripe" dxfId="543"/>
      <tableStyleElement type="firstColumnStripe" dxfId="542"/>
    </tableStyle>
    <tableStyle name="uBind Table" pivot="0" count="7" xr9:uid="{00000000-0011-0000-FFFF-FFFF01000000}">
      <tableStyleElement type="wholeTable" dxfId="541"/>
      <tableStyleElement type="headerRow" dxfId="540"/>
      <tableStyleElement type="totalRow" dxfId="539"/>
      <tableStyleElement type="firstColumn" dxfId="538"/>
      <tableStyleElement type="lastColumn" dxfId="537"/>
      <tableStyleElement type="firstRowStripe" dxfId="536"/>
      <tableStyleElement type="firstColumnStripe" dxfId="535"/>
    </tableStyle>
  </tableStyles>
  <colors>
    <mruColors>
      <color rgb="FF1F5F34"/>
      <color rgb="FF505050"/>
      <color rgb="FF287A43"/>
      <color rgb="FF267440"/>
      <color rgb="FF285637"/>
      <color rgb="FF2E8A4D"/>
      <color rgb="FF349C57"/>
      <color rgb="FF434343"/>
      <color rgb="FF613066"/>
      <color rgb="FFA13B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42</xdr:col>
      <xdr:colOff>57150</xdr:colOff>
      <xdr:row>1</xdr:row>
      <xdr:rowOff>19050</xdr:rowOff>
    </xdr:from>
    <xdr:to>
      <xdr:col>42</xdr:col>
      <xdr:colOff>1152525</xdr:colOff>
      <xdr:row>1</xdr:row>
      <xdr:rowOff>406282</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518725" y="285750"/>
          <a:ext cx="1095375" cy="3872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44</xdr:col>
      <xdr:colOff>57150</xdr:colOff>
      <xdr:row>0</xdr:row>
      <xdr:rowOff>257175</xdr:rowOff>
    </xdr:from>
    <xdr:to>
      <xdr:col>44</xdr:col>
      <xdr:colOff>1152525</xdr:colOff>
      <xdr:row>1</xdr:row>
      <xdr:rowOff>377707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395150" y="257175"/>
          <a:ext cx="1095375" cy="387232"/>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Table_Question_Sets" displayName="Table_Question_Sets" ref="B4:BR71" totalsRowShown="0" headerRowDxfId="534" dataDxfId="533" headerRowCellStyle="uBind Normal" dataCellStyle="uBind Normal">
  <autoFilter ref="B4:BR71"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autoFilter>
  <tableColumns count="69">
    <tableColumn id="2" xr3:uid="{00000000-0010-0000-0000-000002000000}" name="Property" dataDxfId="532" dataCellStyle="Normal"/>
    <tableColumn id="19" xr3:uid="{00000000-0010-0000-0000-000013000000}" name="Header" dataDxfId="531"/>
    <tableColumn id="4" xr3:uid="{00000000-0010-0000-0000-000004000000}" name="Type" dataDxfId="530" dataCellStyle="Normal">
      <calculatedColumnFormula>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calculatedColumnFormula>
    </tableColumn>
    <tableColumn id="1" xr3:uid="{00000000-0010-0000-0000-000001000000}" name="Key" dataDxfId="529" dataCellStyle="Normal">
      <calculatedColumnFormula>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calculatedColumnFormula>
    </tableColumn>
    <tableColumn id="43" xr3:uid="{00000000-0010-0000-0000-00002B000000}" name="Field Code" dataDxfId="528">
      <calculatedColumnFormula>IF(Table_Question_Sets[[#This Row],[Header]]="Yes","",IF(Table_Question_Sets[[#This Row],[Property]]&lt;&gt;"",SUBSTITUTE(Table_Question_Sets[[#This Row],[Property]]," ",""),""))</calculatedColumnFormula>
    </tableColumn>
    <tableColumn id="3" xr3:uid="{00000000-0010-0000-0000-000003000000}" name="Value" dataDxfId="527" dataCellStyle="uBind Input"/>
    <tableColumn id="6" xr3:uid="{00000000-0010-0000-0000-000006000000}" name="Data Type" dataDxfId="526" dataCellStyle="Normal"/>
    <tableColumn id="7" xr3:uid="{00000000-0010-0000-0000-000007000000}" name="Field Type" dataDxfId="525" dataCellStyle="Normal"/>
    <tableColumn id="48" xr3:uid="{00000000-0010-0000-0000-000030000000}" name="Option Set" dataDxfId="524"/>
    <tableColumn id="12" xr3:uid="{00000000-0010-0000-0000-00000C000000}" name="Required" dataDxfId="523" dataCellStyle="Normal"/>
    <tableColumn id="44" xr3:uid="{00000000-0010-0000-0000-00002C000000}" name="Min Qty" dataDxfId="522"/>
    <tableColumn id="45" xr3:uid="{00000000-0010-0000-0000-00002D000000}" name="Max Qty" dataDxfId="521"/>
    <tableColumn id="10" xr3:uid="{00000000-0010-0000-0000-00000A000000}" name="Row" dataDxfId="520"/>
    <tableColumn id="24" xr3:uid="{00000000-0010-0000-0000-000018000000}" name="X" dataDxfId="519"/>
    <tableColumn id="25" xr3:uid="{00000000-0010-0000-0000-000019000000}" name="S" dataDxfId="518"/>
    <tableColumn id="26" xr3:uid="{00000000-0010-0000-0000-00001A000000}" name="M" dataDxfId="517"/>
    <tableColumn id="27" xr3:uid="{00000000-0010-0000-0000-00001B000000}" name="L" dataDxfId="516"/>
    <tableColumn id="64" xr3:uid="{00000000-0010-0000-0000-000040000000}" name="Width" dataDxfId="515"/>
    <tableColumn id="5" xr3:uid="{00000000-0010-0000-0000-000005000000}" name="Label" dataDxfId="514" dataCellStyle="Normal"/>
    <tableColumn id="49" xr3:uid="{00000000-0010-0000-0000-000031000000}" name="Question" dataDxfId="513"/>
    <tableColumn id="14" xr3:uid="{00000000-0010-0000-0000-00000E000000}" name="Hide Condition" dataDxfId="512" dataCellStyle="Normal"/>
    <tableColumn id="11" xr3:uid="{00000000-0010-0000-0000-00000B000000}" name="Validation Rules" dataDxfId="511" dataCellStyle="Normal"/>
    <tableColumn id="30" xr3:uid="{00000000-0010-0000-0000-00001E000000}" name="Heading 2" dataDxfId="510"/>
    <tableColumn id="32" xr3:uid="{00000000-0010-0000-0000-000020000000}" name="Heading 3" dataDxfId="509"/>
    <tableColumn id="37" xr3:uid="{00000000-0010-0000-0000-000025000000}" name="Heading 4" dataDxfId="508"/>
    <tableColumn id="33" xr3:uid="{00000000-0010-0000-0000-000021000000}" name="Paragraph" dataDxfId="507"/>
    <tableColumn id="69" xr3:uid="{00000000-0010-0000-0000-000045000000}" name="HTML" dataDxfId="506"/>
    <tableColumn id="58" xr3:uid="{00000000-0010-0000-0000-00003A000000}" name="Terms" dataDxfId="505"/>
    <tableColumn id="8" xr3:uid="{00000000-0010-0000-0000-000008000000}" name="Placeholder" dataDxfId="504" dataCellStyle="Normal"/>
    <tableColumn id="17" xr3:uid="{00000000-0010-0000-0000-000011000000}" name="Help Message" dataDxfId="503" dataCellStyle="Normal"/>
    <tableColumn id="46" xr3:uid="{00000000-0010-0000-0000-00002E000000}" name="Tooltip" dataDxfId="502"/>
    <tableColumn id="68" xr3:uid="{00000000-0010-0000-0000-000044000000}" name="Icon" dataDxfId="501"/>
    <tableColumn id="9" xr3:uid="{00000000-0010-0000-0000-000009000000}" name="Default Value" dataDxfId="500" dataCellStyle="Normal"/>
    <tableColumn id="67" xr3:uid="{00000000-0010-0000-0000-000043000000}" name="Calculated Value" dataDxfId="499"/>
    <tableColumn id="35" xr3:uid="{00000000-0010-0000-0000-000023000000}" name="Assumed Value" dataDxfId="498"/>
    <tableColumn id="36" xr3:uid="{00000000-0010-0000-0000-000024000000}" name="Used Value" dataDxfId="497">
      <calculatedColumnFormula>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calculatedColumnFormula>
    </tableColumn>
    <tableColumn id="23" xr3:uid="{00000000-0010-0000-0000-000017000000}" name="Custom Invalid" dataDxfId="496"/>
    <tableColumn id="47" xr3:uid="{00000000-0010-0000-0000-00002F000000}" name="Invalid" dataDxfId="495">
      <calculatedColumnFormula>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calculatedColumnFormula>
    </tableColumn>
    <tableColumn id="63" xr3:uid="{00000000-0010-0000-0000-00003F000000}" name="Invalid Rollup" dataDxfId="494">
      <calculatedColumnFormula>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calculatedColumnFormula>
    </tableColumn>
    <tableColumn id="13" xr3:uid="{00000000-0010-0000-0000-00000D000000}" name="Disabled Condition" dataDxfId="493" dataCellStyle="Normal"/>
    <tableColumn id="42" xr3:uid="{00000000-0010-0000-0000-00002A000000}" name="Summary Label" dataDxfId="492"/>
    <tableColumn id="51" xr3:uid="{00000000-0010-0000-0000-000033000000}" name="Affects Premium" dataDxfId="491"/>
    <tableColumn id="52" xr3:uid="{00000000-0010-0000-0000-000034000000}" name="Affects Triggers" dataDxfId="490"/>
    <tableColumn id="16" xr3:uid="{00000000-0010-0000-0000-000010000000}" name="Workflow Role" dataDxfId="489"/>
    <tableColumn id="65" xr3:uid="{00000000-0010-0000-0000-000041000000}" name="Container Class" dataDxfId="488"/>
    <tableColumn id="66" xr3:uid="{00000000-0010-0000-0000-000042000000}" name="Container Style" dataDxfId="487"/>
    <tableColumn id="21" xr3:uid="{00000000-0010-0000-0000-000015000000}" name="Text" dataDxfId="486" dataCellStyle="Normal">
      <calculatedColumnFormula>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calculatedColumnFormula>
    </tableColumn>
    <tableColumn id="22" xr3:uid="{00000000-0010-0000-0000-000016000000}" name="String" dataDxfId="485" dataCellStyle="Normal">
      <calculatedColumnFormula>IF(OR(Table_Question_Sets[[#This Row],[Header]]="Yes",Table_Question_Sets[[#This Row],[Text]]=""),"",IF(OR(Table_Question_Sets[[#This Row],[Text]]="true",Table_Question_Sets[[#This Row],[Text]]="false",ISNUMBER(Table_Question_Sets[[#This Row],[Text]])),Table_Question_Sets[[#This Row],[Text]],""""&amp;Table_Question_Sets[[#This Row],[Text]]&amp;""""))</calculatedColumnFormula>
    </tableColumn>
    <tableColumn id="41" xr3:uid="{00000000-0010-0000-0000-000029000000}" name="Summary Key Mapping" dataDxfId="484">
      <calculatedColumnFormula>IF(AND(Table_Question_Sets[[#This Row],[Header]]&lt;&gt;"Yes",Table_Question_Sets[[#This Row],[Property]]&lt;&gt;"",Table_Question_Sets[[#This Row],[Summary Label]]&lt;&gt;""),""""&amp;Table_Question_Sets[[#This Row],[Key]]&amp;""": """&amp;Table_Question_Sets[[#This Row],[Summary Label]]&amp;"""","")</calculatedColumnFormula>
    </tableColumn>
    <tableColumn id="29" xr3:uid="{00000000-0010-0000-0000-00001D000000}" name="Config Count Fwd" dataDxfId="483">
      <calculatedColumnFormula>IF(Table_Question_Sets[[#This Row],[Header]]="Yes","",_xlfn.NUMBERVALUE(INDIRECT(SUBSTITUTE(ADDRESS(1,COLUMN(),4),"1","")&amp;ROW()-1))+IF(Table_Question_Sets[[#This Row],[Property]]&lt;&gt;"",1,0))</calculatedColumnFormula>
    </tableColumn>
    <tableColumn id="28" xr3:uid="{00000000-0010-0000-0000-00001C000000}" name="Config Count Back" dataDxfId="482">
      <calculatedColumnFormula>IF(Table_Question_Sets[[#This Row],[Header]]="Yes","",_xlfn.NUMBERVALUE(INDIRECT(SUBSTITUTE(ADDRESS(1,COLUMN(),4),"1","")&amp;ROW()+1))+IF(Table_Question_Sets[[#This Row],[Property]]&lt;&gt;"",1,0))</calculatedColumnFormula>
    </tableColumn>
    <tableColumn id="20" xr3:uid="{00000000-0010-0000-0000-000014000000}" name="Config Options" dataDxfId="481">
      <calculatedColumnFormula array="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calculatedColumnFormula>
    </tableColumn>
    <tableColumn id="50" xr3:uid="{00000000-0010-0000-0000-000032000000}" name="Config Validators" dataDxfId="480">
      <calculatedColumnFormula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calculatedColumnFormula>
    </tableColumn>
    <tableColumn id="54" xr3:uid="{00000000-0010-0000-0000-000036000000}" name="Config TO Repeating" dataDxfId="479">
      <calculatedColumnFormula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calculatedColumnFormula>
    </tableColumn>
    <tableColumn id="55" xr3:uid="{00000000-0010-0000-0000-000037000000}" name="Config TO" dataDxfId="478">
      <calculatedColumnFormula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calculatedColumnFormula>
    </tableColumn>
    <tableColumn id="34" xr3:uid="{00000000-0010-0000-0000-000022000000}" name="Config Field" dataDxfId="477">
      <calculatedColumnFormula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calculatedColumnFormula>
    </tableColumn>
    <tableColumn id="15" xr3:uid="{00000000-0010-0000-0000-00000F000000}" name="Config Content" dataDxfId="476" dataCellStyle="Normal">
      <calculatedColumnFormula xml:space="preserve">
IF(Table_Question_Sets[[#This Row],[Row]]="Yes","]},{""className"": ""row"",""fieldGroup"": [","")&amp;
Table_Question_Sets[[#This Row],[Config Field]]</calculatedColumnFormula>
    </tableColumn>
    <tableColumn id="56" xr3:uid="{00000000-0010-0000-0000-000038000000}" name="Config Rollup" dataDxfId="475">
      <calculatedColumnFormula>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calculatedColumnFormula>
    </tableColumn>
    <tableColumn id="57" xr3:uid="{00000000-0010-0000-0000-000039000000}" name="Config Use Row" dataDxfId="474">
      <calculatedColumnFormula>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calculatedColumnFormula>
    </tableColumn>
    <tableColumn id="53" xr3:uid="{00000000-0010-0000-0000-000035000000}" name="Config Keys Nested" dataDxfId="473">
      <calculatedColumnFormula>IF(AND(Table_Question_Sets[[#This Row],[Header]]="",Table_Question_Sets[[#This Row],[Property]]&lt;&gt;"",Table_Question_Sets[[#This Row],[Field Type]]&lt;&gt;""),
""""&amp;Table_Question_Sets[[#This Row],[Key]]&amp;"""","")</calculatedColumnFormula>
    </tableColumn>
    <tableColumn id="59" xr3:uid="{00000000-0010-0000-0000-00003B000000}" name="Config Keys Nested Rollup" dataDxfId="472">
      <calculatedColumnFormula>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calculatedColumnFormula>
    </tableColumn>
    <tableColumn id="18" xr3:uid="{00000000-0010-0000-0000-000012000000}" name="Config Workflow Roles" dataDxfId="471">
      <calculatedColumnFormula>IF(AND(Table_Question_Sets[[#This Row],[Header]]&lt;&gt;"Yes",Table_Question_Sets[[#This Row],[Property]]&lt;&gt;"",Table_Question_Sets[[#This Row],[Workflow Role]]&lt;&gt;""),
""""&amp;Table_Question_Sets[[#This Row],[Workflow Role]]&amp;""":"""&amp;Table_Question_Sets[[#This Row],[Key]]&amp;"""","")</calculatedColumnFormula>
    </tableColumn>
    <tableColumn id="40" xr3:uid="{00000000-0010-0000-0000-000028000000}" name="Calculation Count Back" dataDxfId="470">
      <calculatedColumnFormula>IF(Table_Question_Sets[[#This Row],[Header]]="Yes","",_xlfn.NUMBERVALUE(INDIRECT(SUBSTITUTE(ADDRESS(1,COLUMN(),4),"1","")&amp;ROW()+1))+IF(OR(Table_Question_Sets[[#This Row],[Value]]&lt;&gt;"",AND(Table_Question_Sets[[#This Row],[Data Type]]="Repeating",Table_Question_Sets[[#This Row],[Calculation Repeating]]&lt;&gt;"")),1,0))</calculatedColumnFormula>
    </tableColumn>
    <tableColumn id="39" xr3:uid="{00000000-0010-0000-0000-000027000000}" name="Calculation Repeating" dataDxfId="469">
      <calculatedColumnFormula xml:space="preserve">
IF(Table_Question_Sets[[#This Row],[Data Type]]="Repeating",
OFFSET(Table_Repeating_Question_Sets[[#Headers],[Property]],MATCH(Table_Question_Sets[[#This Row],[Property]],Table_Repeating_Question_Sets[Property],0),MATCH("Calculation",Table_Repeating_Question_Sets[#Headers],0)-1,1,1),
"")</calculatedColumnFormula>
    </tableColumn>
    <tableColumn id="38" xr3:uid="{00000000-0010-0000-0000-000026000000}" name="Calculation" dataDxfId="468">
      <calculatedColumnFormula>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calculatedColumnFormula>
    </tableColumn>
    <tableColumn id="61" xr3:uid="{00000000-0010-0000-0000-00003D000000}" name="Calculation Rollup" dataDxfId="467">
      <calculatedColumnFormula>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calculatedColumnFormula>
    </tableColumn>
    <tableColumn id="31" xr3:uid="{00000000-0010-0000-0000-00001F000000}" name="Output Config" dataDxfId="466">
      <calculatedColumnFormula>IF(ISNUMBER(Table_Question_Sets[[#This Row],[Config Use Row]]),INDEX(Table_Question_Sets[Config Rollup],Table_Question_Sets[[#This Row],[Config Use Row]]),"")</calculatedColumnFormula>
    </tableColumn>
    <tableColumn id="60" xr3:uid="{00000000-0010-0000-0000-00003C000000}" name="Output Config Keys Nested" dataDxfId="465">
      <calculatedColumnFormula>IF(ISNUMBER(Table_Question_Sets[[#This Row],[Config Use Row]]),INDEX(Table_Question_Sets[Config Keys Nested Rollup],Table_Question_Sets[[#This Row],[Config Use Row]]),"")</calculatedColumnFormula>
    </tableColumn>
    <tableColumn id="62" xr3:uid="{00000000-0010-0000-0000-00003E000000}" name="Output Calculation" dataDxfId="464">
      <calculatedColumnFormula>IF(ISNUMBER(Table_Question_Sets[[#This Row],[Config Use Row]]),INDEX(Table_Question_Sets[Calculation Rollup],Table_Question_Sets[[#This Row],[Config Use Row]]),"")</calculatedColumnFormula>
    </tableColumn>
  </tableColumns>
  <tableStyleInfo name="uBind Tab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01000000}" name="Table_Repeating_Question_Sets" displayName="Table_Repeating_Question_Sets" ref="B4:CL14" totalsRowShown="0" headerRowDxfId="463" dataDxfId="462" headerRowCellStyle="Normal" dataCellStyle="Normal">
  <autoFilter ref="B4:CL14" xr:uid="{00000000-0009-0000-0100-00001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autoFilter>
  <tableColumns count="89">
    <tableColumn id="2" xr3:uid="{00000000-0010-0000-0100-000002000000}" name="Property" dataDxfId="461" dataCellStyle="Normal"/>
    <tableColumn id="19" xr3:uid="{00000000-0010-0000-0100-000013000000}" name="Header" dataDxfId="460" dataCellStyle="Normal"/>
    <tableColumn id="4" xr3:uid="{00000000-0010-0000-0100-000004000000}" name="Type" dataDxfId="459" dataCellStyle="Normal">
      <calculatedColumnFormula>IF(Table_Repeating_Question_Sets[[#This Row],[Header]]="Yes","",IF(INDIRECT(SUBSTITUTE(ADDRESS(1,COLUMN(),4),"1","")&amp;ROW()-1)="",IF(RIGHT(INDIRECT(SUBSTITUTE(ADDRESS(1,COLUMN(Table_Repeating_Question_Sets[[#This Row],[Property]]),4),"1","")&amp;ROW()-1),1)="s",LEFT(INDIRECT(SUBSTITUTE(ADDRESS(1,COLUMN(Table_Repeating_Question_Sets[[#This Row],[Property]]),4),"1","")&amp;ROW()-1),LEN(INDIRECT(SUBSTITUTE(ADDRESS(1,COLUMN(Table_Repeating_Question_Sets[[#This Row],[Property]]),4),"1","")&amp;ROW()-1))-1),INDIRECT(SUBSTITUTE(ADDRESS(1,COLUMN(Table_Repeating_Question_Sets[[#This Row],[Property]]),4),"1","")&amp;ROW()-1)),INDIRECT(SUBSTITUTE(ADDRESS(1,COLUMN(),4),"1","")&amp;ROW()-1)))</calculatedColumnFormula>
    </tableColumn>
    <tableColumn id="1" xr3:uid="{00000000-0010-0000-0100-000001000000}" name="Key" dataDxfId="458" dataCellStyle="Normal">
      <calculatedColumnFormula>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calculatedColumnFormula>
    </tableColumn>
    <tableColumn id="62" xr3:uid="{00000000-0010-0000-0100-00003E000000}" name="Field Key Prefix" dataDxfId="457">
      <calculatedColumnFormula>IF(Table_Repeating_Question_Sets[[#This Row],[Header]]="Yes","",IF(INDIRECT(SUBSTITUTE(ADDRESS(1,COLUMN(),4),"1","")&amp;ROW()-1)="",
INDIRECT(SUBSTITUTE(ADDRESS(1,COLUMN(Table_Repeating_Question_Sets[[#This Row],[Property]]),4),"1","")&amp;ROW()-1),INDIRECT(SUBSTITUTE(ADDRESS(1,COLUMN(),4),"1","")&amp;ROW()-1)))</calculatedColumnFormula>
    </tableColumn>
    <tableColumn id="61" xr3:uid="{00000000-0010-0000-0100-00003D000000}" name="Field Key" dataDxfId="456">
      <calculatedColumnFormula>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calculatedColumnFormula>
    </tableColumn>
    <tableColumn id="31" xr3:uid="{00000000-0010-0000-0100-00001F000000}" name="Field Code" dataDxfId="455">
      <calculatedColumnFormula>IF(Table_Repeating_Question_Sets[[#This Row],[Header]]="Yes","",IF(Table_Repeating_Question_Sets[[#This Row],[Property]]&lt;&gt;"",SUBSTITUTE(Table_Repeating_Question_Sets[[#This Row],[Property]]," ",""),""))</calculatedColumnFormula>
    </tableColumn>
    <tableColumn id="3" xr3:uid="{00000000-0010-0000-0100-000003000000}" name="Value 1" dataDxfId="454" dataCellStyle="uBind Input"/>
    <tableColumn id="20" xr3:uid="{00000000-0010-0000-0100-000014000000}" name="Value 2" dataDxfId="453" dataCellStyle="uBind Input"/>
    <tableColumn id="23" xr3:uid="{00000000-0010-0000-0100-000017000000}" name="Value 3" dataDxfId="452" dataCellStyle="uBind Input"/>
    <tableColumn id="24" xr3:uid="{00000000-0010-0000-0100-000018000000}" name="Value 4" dataDxfId="451" dataCellStyle="uBind Input"/>
    <tableColumn id="25" xr3:uid="{00000000-0010-0000-0100-000019000000}" name="Value 5" dataDxfId="450" dataCellStyle="uBind Input"/>
    <tableColumn id="26" xr3:uid="{00000000-0010-0000-0100-00001A000000}" name="Value 6" dataDxfId="449" dataCellStyle="uBind Input"/>
    <tableColumn id="27" xr3:uid="{00000000-0010-0000-0100-00001B000000}" name="Value 7" dataDxfId="448" dataCellStyle="uBind Input"/>
    <tableColumn id="28" xr3:uid="{00000000-0010-0000-0100-00001C000000}" name="Value 8" dataDxfId="447" dataCellStyle="uBind Input"/>
    <tableColumn id="29" xr3:uid="{00000000-0010-0000-0100-00001D000000}" name="Value 9" dataDxfId="446" dataCellStyle="uBind Input"/>
    <tableColumn id="30" xr3:uid="{00000000-0010-0000-0100-00001E000000}" name="Value 10" dataDxfId="445" dataCellStyle="uBind Input"/>
    <tableColumn id="32" xr3:uid="{00000000-0010-0000-0100-000020000000}" name="Total" dataDxfId="444" dataCellStyle="uBind Input">
      <calculatedColumnFormula>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calculatedColumnFormula>
    </tableColumn>
    <tableColumn id="55" xr3:uid="{00000000-0010-0000-0100-000037000000}" name="Count" dataDxfId="443" dataCellStyle="uBind Input">
      <calculatedColumnFormula>IF(Table_Repeating_Question_Sets[[#This Row],[Header]]&lt;&gt;"Yes",COUNTA(Table_Repeating_Question_Sets[[#This Row],[Value 1]:[Value 10]]),"")</calculatedColumnFormula>
    </tableColumn>
    <tableColumn id="6" xr3:uid="{00000000-0010-0000-0100-000006000000}" name="Data Type" dataDxfId="442" dataCellStyle="Normal"/>
    <tableColumn id="7" xr3:uid="{00000000-0010-0000-0100-000007000000}" name="Field Type" dataDxfId="441" dataCellStyle="Normal"/>
    <tableColumn id="51" xr3:uid="{00000000-0010-0000-0100-000033000000}" name="Option Set" dataDxfId="440"/>
    <tableColumn id="12" xr3:uid="{00000000-0010-0000-0100-00000C000000}" name="Required" dataDxfId="439" dataCellStyle="Normal"/>
    <tableColumn id="10" xr3:uid="{00000000-0010-0000-0100-00000A000000}" name="Row" dataDxfId="438"/>
    <tableColumn id="16" xr3:uid="{00000000-0010-0000-0100-000010000000}" name="X" dataDxfId="437"/>
    <tableColumn id="18" xr3:uid="{00000000-0010-0000-0100-000012000000}" name="S" dataDxfId="436"/>
    <tableColumn id="82" xr3:uid="{00000000-0010-0000-0100-000052000000}" name="M" dataDxfId="435"/>
    <tableColumn id="83" xr3:uid="{00000000-0010-0000-0100-000053000000}" name="L" dataDxfId="434"/>
    <tableColumn id="5" xr3:uid="{00000000-0010-0000-0100-000005000000}" name="Label" dataDxfId="433" dataCellStyle="Normal"/>
    <tableColumn id="56" xr3:uid="{00000000-0010-0000-0100-000038000000}" name="Question" dataDxfId="432"/>
    <tableColumn id="14" xr3:uid="{00000000-0010-0000-0100-00000E000000}" name="Hide Condition" dataDxfId="431" dataCellStyle="Normal"/>
    <tableColumn id="11" xr3:uid="{00000000-0010-0000-0100-00000B000000}" name="Validation Rules" dataDxfId="430" dataCellStyle="Normal"/>
    <tableColumn id="86" xr3:uid="{00000000-0010-0000-0100-000056000000}" name="Heading 2" dataDxfId="429"/>
    <tableColumn id="87" xr3:uid="{00000000-0010-0000-0100-000057000000}" name="Heading 3" dataDxfId="428"/>
    <tableColumn id="75" xr3:uid="{00000000-0010-0000-0100-00004B000000}" name="Heading 4" dataDxfId="427"/>
    <tableColumn id="88" xr3:uid="{00000000-0010-0000-0100-000058000000}" name="Paragraph" dataDxfId="426"/>
    <tableColumn id="80" xr3:uid="{00000000-0010-0000-0100-000050000000}" name="Terms" dataDxfId="425"/>
    <tableColumn id="8" xr3:uid="{00000000-0010-0000-0100-000008000000}" name="Placeholder" dataDxfId="424" dataCellStyle="Normal"/>
    <tableColumn id="17" xr3:uid="{00000000-0010-0000-0100-000011000000}" name="Help Message" dataDxfId="423" dataCellStyle="Normal"/>
    <tableColumn id="57" xr3:uid="{00000000-0010-0000-0100-000039000000}" name="Tooltip" dataDxfId="422"/>
    <tableColumn id="9" xr3:uid="{00000000-0010-0000-0100-000009000000}" name="Default Value" dataDxfId="421" dataCellStyle="Normal"/>
    <tableColumn id="13" xr3:uid="{00000000-0010-0000-0100-00000D000000}" name="Disabled Condition" dataDxfId="420" dataCellStyle="Normal"/>
    <tableColumn id="66" xr3:uid="{00000000-0010-0000-0100-000042000000}" name="Affects Premium" dataDxfId="419"/>
    <tableColumn id="65" xr3:uid="{00000000-0010-0000-0100-000041000000}" name="Affects Triggers" dataDxfId="418"/>
    <tableColumn id="37" xr3:uid="{00000000-0010-0000-0100-000025000000}" name="Count 1" dataDxfId="417" dataCellStyle="Normal">
      <calculatedColumnFormula>IF(Table_Repeating_Question_Sets[[#This Row],[Header]]="Yes","",_xlfn.NUMBERVALUE(INDIRECT(SUBSTITUTE(ADDRESS(1,COLUMN(Table_Repeating_Question_Sets[[#This Row],[Count 1]]),4),"1","")&amp;ROW(Table_Repeating_Question_Sets[[#This Row],[Count 1]])+1))+IF(Table_Repeating_Question_Sets[[#This Row],[Value 1]]&lt;&gt;"",1,0))</calculatedColumnFormula>
    </tableColumn>
    <tableColumn id="22" xr3:uid="{00000000-0010-0000-0100-000016000000}" name="Invalid 1" dataDxfId="416">
      <calculatedColumnFormula>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calculatedColumnFormula>
    </tableColumn>
    <tableColumn id="40" xr3:uid="{00000000-0010-0000-0100-000028000000}" name="Calculation 1" dataDxfId="415" dataCellStyle="Normal">
      <calculatedColumnFormula>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calculatedColumnFormula>
    </tableColumn>
    <tableColumn id="43" xr3:uid="{00000000-0010-0000-0100-00002B000000}" name="Count 2" dataDxfId="414" dataCellStyle="Normal">
      <calculatedColumnFormula>IF(Table_Repeating_Question_Sets[[#This Row],[Header]]="Yes","",_xlfn.NUMBERVALUE(INDIRECT(SUBSTITUTE(ADDRESS(1,COLUMN(Table_Repeating_Question_Sets[[#This Row],[Count 2]]),4),"1","")&amp;ROW(Table_Repeating_Question_Sets[[#This Row],[Count 2]])+1))+IF(Table_Repeating_Question_Sets[[#This Row],[Value 2]]&lt;&gt;"",1,0))</calculatedColumnFormula>
    </tableColumn>
    <tableColumn id="33" xr3:uid="{00000000-0010-0000-0100-000021000000}" name="Invalid 2" dataDxfId="413">
      <calculatedColumnFormula>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calculatedColumnFormula>
    </tableColumn>
    <tableColumn id="36" xr3:uid="{00000000-0010-0000-0100-000024000000}" name="Calculation 2" dataDxfId="412" dataCellStyle="Normal">
      <calculatedColumnFormula>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calculatedColumnFormula>
    </tableColumn>
    <tableColumn id="41" xr3:uid="{00000000-0010-0000-0100-000029000000}" name="Count 3" dataDxfId="411" dataCellStyle="Normal">
      <calculatedColumnFormula>IF(Table_Repeating_Question_Sets[[#This Row],[Header]]="Yes","",_xlfn.NUMBERVALUE(INDIRECT(SUBSTITUTE(ADDRESS(1,COLUMN(Table_Repeating_Question_Sets[[#This Row],[Count 3]]),4),"1","")&amp;ROW(Table_Repeating_Question_Sets[[#This Row],[Count 3]])+1))+IF(Table_Repeating_Question_Sets[[#This Row],[Value 3]]&lt;&gt;"",1,0))</calculatedColumnFormula>
    </tableColumn>
    <tableColumn id="34" xr3:uid="{00000000-0010-0000-0100-000022000000}" name="Invalid 3" dataDxfId="410">
      <calculatedColumnFormula>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calculatedColumnFormula>
    </tableColumn>
    <tableColumn id="42" xr3:uid="{00000000-0010-0000-0100-00002A000000}" name="Calculation 3" dataDxfId="409" dataCellStyle="Normal">
      <calculatedColumnFormula>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calculatedColumnFormula>
    </tableColumn>
    <tableColumn id="48" xr3:uid="{00000000-0010-0000-0100-000030000000}" name="Count 4" dataDxfId="408" dataCellStyle="Normal">
      <calculatedColumnFormula>IF(Table_Repeating_Question_Sets[[#This Row],[Header]]="Yes","",_xlfn.NUMBERVALUE(INDIRECT(SUBSTITUTE(ADDRESS(1,COLUMN(Table_Repeating_Question_Sets[[#This Row],[Count 4]]),4),"1","")&amp;ROW(Table_Repeating_Question_Sets[[#This Row],[Count 4]])+1))+IF(Table_Repeating_Question_Sets[[#This Row],[Value 4]]&lt;&gt;"",1,0))</calculatedColumnFormula>
    </tableColumn>
    <tableColumn id="35" xr3:uid="{00000000-0010-0000-0100-000023000000}" name="Invalid 4" dataDxfId="407">
      <calculatedColumnFormula>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calculatedColumnFormula>
    </tableColumn>
    <tableColumn id="49" xr3:uid="{00000000-0010-0000-0100-000031000000}" name="Calculation 4" dataDxfId="406" dataCellStyle="Normal">
      <calculatedColumnFormula>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calculatedColumnFormula>
    </tableColumn>
    <tableColumn id="53" xr3:uid="{00000000-0010-0000-0100-000035000000}" name="Count 5" dataDxfId="405" dataCellStyle="Normal">
      <calculatedColumnFormula>IF(Table_Repeating_Question_Sets[[#This Row],[Header]]="Yes","",_xlfn.NUMBERVALUE(INDIRECT(SUBSTITUTE(ADDRESS(1,COLUMN(Table_Repeating_Question_Sets[[#This Row],[Count 5]]),4),"1","")&amp;ROW(Table_Repeating_Question_Sets[[#This Row],[Count 5]])+1))+IF(Table_Repeating_Question_Sets[[#This Row],[Value 5]]&lt;&gt;"",1,0))</calculatedColumnFormula>
    </tableColumn>
    <tableColumn id="38" xr3:uid="{00000000-0010-0000-0100-000026000000}" name="Invalid 5" dataDxfId="404">
      <calculatedColumnFormula>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calculatedColumnFormula>
    </tableColumn>
    <tableColumn id="54" xr3:uid="{00000000-0010-0000-0100-000036000000}" name="Calculation 5" dataDxfId="403" dataCellStyle="Normal">
      <calculatedColumnFormula>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calculatedColumnFormula>
    </tableColumn>
    <tableColumn id="58" xr3:uid="{00000000-0010-0000-0100-00003A000000}" name="Count 6" dataDxfId="402" dataCellStyle="Normal">
      <calculatedColumnFormula>IF(Table_Repeating_Question_Sets[[#This Row],[Header]]="Yes","",_xlfn.NUMBERVALUE(INDIRECT(SUBSTITUTE(ADDRESS(1,COLUMN(Table_Repeating_Question_Sets[[#This Row],[Count 6]]),4),"1","")&amp;ROW(Table_Repeating_Question_Sets[[#This Row],[Count 6]])+1))+IF(Table_Repeating_Question_Sets[[#This Row],[Value 6]]&lt;&gt;"",1,0))</calculatedColumnFormula>
    </tableColumn>
    <tableColumn id="39" xr3:uid="{00000000-0010-0000-0100-000027000000}" name="Invalid 6" dataDxfId="401">
      <calculatedColumnFormula>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calculatedColumnFormula>
    </tableColumn>
    <tableColumn id="59" xr3:uid="{00000000-0010-0000-0100-00003B000000}" name="Calculation 6" dataDxfId="400" dataCellStyle="Normal">
      <calculatedColumnFormula>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calculatedColumnFormula>
    </tableColumn>
    <tableColumn id="63" xr3:uid="{00000000-0010-0000-0100-00003F000000}" name="Count 7" dataDxfId="399" dataCellStyle="Normal">
      <calculatedColumnFormula>IF(Table_Repeating_Question_Sets[[#This Row],[Header]]="Yes","",_xlfn.NUMBERVALUE(INDIRECT(SUBSTITUTE(ADDRESS(1,COLUMN(Table_Repeating_Question_Sets[[#This Row],[Count 7]]),4),"1","")&amp;ROW(Table_Repeating_Question_Sets[[#This Row],[Count 7]])+1))+IF(Table_Repeating_Question_Sets[[#This Row],[Value 7]]&lt;&gt;"",1,0))</calculatedColumnFormula>
    </tableColumn>
    <tableColumn id="45" xr3:uid="{00000000-0010-0000-0100-00002D000000}" name="Invalid 7" dataDxfId="398">
      <calculatedColumnFormula>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calculatedColumnFormula>
    </tableColumn>
    <tableColumn id="64" xr3:uid="{00000000-0010-0000-0100-000040000000}" name="Calculation 7" dataDxfId="397" dataCellStyle="Normal">
      <calculatedColumnFormula>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calculatedColumnFormula>
    </tableColumn>
    <tableColumn id="68" xr3:uid="{00000000-0010-0000-0100-000044000000}" name="Count 8" dataDxfId="396" dataCellStyle="Normal">
      <calculatedColumnFormula>IF(Table_Repeating_Question_Sets[[#This Row],[Header]]="Yes","",_xlfn.NUMBERVALUE(INDIRECT(SUBSTITUTE(ADDRESS(1,COLUMN(Table_Repeating_Question_Sets[[#This Row],[Count 8]]),4),"1","")&amp;ROW(Table_Repeating_Question_Sets[[#This Row],[Count 8]])+1))+IF(Table_Repeating_Question_Sets[[#This Row],[Value 8]]&lt;&gt;"",1,0))</calculatedColumnFormula>
    </tableColumn>
    <tableColumn id="46" xr3:uid="{00000000-0010-0000-0100-00002E000000}" name="Invalid 8" dataDxfId="395">
      <calculatedColumnFormula>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calculatedColumnFormula>
    </tableColumn>
    <tableColumn id="69" xr3:uid="{00000000-0010-0000-0100-000045000000}" name="Calculation 8" dataDxfId="394" dataCellStyle="Normal">
      <calculatedColumnFormula>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calculatedColumnFormula>
    </tableColumn>
    <tableColumn id="73" xr3:uid="{00000000-0010-0000-0100-000049000000}" name="Count 9" dataDxfId="393" dataCellStyle="Normal">
      <calculatedColumnFormula>IF(Table_Repeating_Question_Sets[[#This Row],[Header]]="Yes","",_xlfn.NUMBERVALUE(INDIRECT(SUBSTITUTE(ADDRESS(1,COLUMN(Table_Repeating_Question_Sets[[#This Row],[Count 9]]),4),"1","")&amp;ROW(Table_Repeating_Question_Sets[[#This Row],[Count 9]])+1))+IF(Table_Repeating_Question_Sets[[#This Row],[Value 9]]&lt;&gt;"",1,0))</calculatedColumnFormula>
    </tableColumn>
    <tableColumn id="47" xr3:uid="{00000000-0010-0000-0100-00002F000000}" name="Invalid 9" dataDxfId="392">
      <calculatedColumnFormula>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calculatedColumnFormula>
    </tableColumn>
    <tableColumn id="74" xr3:uid="{00000000-0010-0000-0100-00004A000000}" name="Calculation 9" dataDxfId="391" dataCellStyle="Normal">
      <calculatedColumnFormula>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calculatedColumnFormula>
    </tableColumn>
    <tableColumn id="78" xr3:uid="{00000000-0010-0000-0100-00004E000000}" name="Count 10" dataDxfId="390" dataCellStyle="Normal">
      <calculatedColumnFormula>IF(Table_Repeating_Question_Sets[[#This Row],[Header]]="Yes","",_xlfn.NUMBERVALUE(INDIRECT(SUBSTITUTE(ADDRESS(1,COLUMN(Table_Repeating_Question_Sets[[#This Row],[Count 10]]),4),"1","")&amp;ROW(Table_Repeating_Question_Sets[[#This Row],[Count 10]])+1))+IF(Table_Repeating_Question_Sets[[#This Row],[Value 10]]&lt;&gt;"",1,0))</calculatedColumnFormula>
    </tableColumn>
    <tableColumn id="50" xr3:uid="{00000000-0010-0000-0100-000032000000}" name="Invalid 10" dataDxfId="389">
      <calculatedColumnFormula>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calculatedColumnFormula>
    </tableColumn>
    <tableColumn id="79" xr3:uid="{00000000-0010-0000-0100-00004F000000}" name="Calculation 10" dataDxfId="388" dataCellStyle="Normal">
      <calculatedColumnFormula>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calculatedColumnFormula>
    </tableColumn>
    <tableColumn id="52" xr3:uid="{00000000-0010-0000-0100-000034000000}" name="Invalid" dataDxfId="387">
      <calculatedColumnFormula>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calculatedColumnFormula>
    </tableColumn>
    <tableColumn id="44" xr3:uid="{00000000-0010-0000-0100-00002C000000}" name="Calculation" dataDxfId="386" dataCellStyle="Normal">
      <calculatedColumnFormula>IF(AND(Table_Repeating_Question_Sets[[#This Row],[Header]]="Yes",_xlfn.TEXTJOIN(",",TRUE,Table_Repeating_Question_Sets[[#This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calculatedColumnFormula>
    </tableColumn>
    <tableColumn id="85" xr3:uid="{00000000-0010-0000-0100-000055000000}" name="Config Count Fwd" dataDxfId="385">
      <calculatedColumnFormula>IF(Table_Repeating_Question_Sets[[#This Row],[Header]]="Yes","",_xlfn.NUMBERVALUE(INDIRECT(SUBSTITUTE(ADDRESS(1,COLUMN(Table_Repeating_Question_Sets[[#This Row],[Config Count Fwd]]),4),"1","")&amp;ROW(Table_Repeating_Question_Sets[[#This Row],[Config Count Fwd]])-1))+IF(Table_Repeating_Question_Sets[[#This Row],[Property]]&lt;&gt;"",1,0))</calculatedColumnFormula>
    </tableColumn>
    <tableColumn id="84" xr3:uid="{00000000-0010-0000-0100-000054000000}" name="Config Count Back" dataDxfId="384">
      <calculatedColumnFormula>IF(Table_Repeating_Question_Sets[[#This Row],[Header]]="Yes","",_xlfn.NUMBERVALUE(INDIRECT(SUBSTITUTE(ADDRESS(1,COLUMN(Table_Repeating_Question_Sets[[#This Row],[Config Count Back]]),4),"1","")&amp;ROW(Table_Repeating_Question_Sets[[#This Row],[Config Count Back]])+1))+IF(Table_Repeating_Question_Sets[[#This Row],[Property]]&lt;&gt;"",1,0))</calculatedColumnFormula>
    </tableColumn>
    <tableColumn id="81" xr3:uid="{00000000-0010-0000-0100-000051000000}" name="Config Options" dataDxfId="383" dataCellStyle="Normal">
      <calculatedColumnFormula array="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calculatedColumnFormula>
    </tableColumn>
    <tableColumn id="60" xr3:uid="{00000000-0010-0000-0100-00003C000000}" name="Config Validators" dataDxfId="382">
      <calculatedColumnFormula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calculatedColumnFormula>
    </tableColumn>
    <tableColumn id="70" xr3:uid="{00000000-0010-0000-0100-000046000000}" name="Config TO" dataDxfId="381">
      <calculatedColumnFormula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calculatedColumnFormula>
    </tableColumn>
    <tableColumn id="89" xr3:uid="{00000000-0010-0000-0100-000059000000}" name="Config Field" dataDxfId="380">
      <calculatedColumnFormula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Row],[Disabled Condition]]&lt;&gt;"",
"""expressionProperties"":{"&amp;
"""templateOptions.disabled"":"""&amp;Table_Repeating_Question_Sets[[#This Row],[Disabled Condition]]&amp;""""&amp;
"}","")
)&amp;
"}"&amp;
"","")</calculatedColumnFormula>
    </tableColumn>
    <tableColumn id="15" xr3:uid="{00000000-0010-0000-0100-00000F000000}" name="Config Content" dataDxfId="379" dataCellStyle="Normal">
      <calculatedColumnFormula xml:space="preserve">
IF(Table_Repeating_Question_Sets[[#This Row],[Row]]="Yes","]},{""className"": ""row"",""fieldGroup"": [","")&amp;
Table_Repeating_Question_Sets[[#This Row],[Config Field]]</calculatedColumnFormula>
    </tableColumn>
    <tableColumn id="71" xr3:uid="{00000000-0010-0000-0100-000047000000}" name="Config Rollup" dataDxfId="378">
      <calculatedColumnFormula>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calculatedColumnFormula>
    </tableColumn>
    <tableColumn id="72" xr3:uid="{00000000-0010-0000-0100-000048000000}" name="Config Use Row" dataDxfId="377">
      <calculatedColumnFormula>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calculatedColumnFormula>
    </tableColumn>
    <tableColumn id="67" xr3:uid="{00000000-0010-0000-0100-000043000000}" name="Config Keys Nested" dataDxfId="376" dataCellStyle="Normal">
      <calculatedColumnFormula>IF(AND(Table_Repeating_Question_Sets[[#This Row],[Header]]="",Table_Repeating_Question_Sets[[#This Row],[Property]]&lt;&gt;"",Table_Repeating_Question_Sets[[#This Row],[Field Type]]&lt;&gt;""),
""""&amp;Table_Repeating_Question_Sets[[#This Row],[Key]]&amp;"""","")</calculatedColumnFormula>
    </tableColumn>
    <tableColumn id="76" xr3:uid="{00000000-0010-0000-0100-00004C000000}" name="Config Keys Nested Rollup" dataDxfId="375" dataCellStyle="Normal">
      <calculatedColumnFormula>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calculatedColumnFormula>
    </tableColumn>
    <tableColumn id="21" xr3:uid="{00000000-0010-0000-0100-000015000000}" name="Output Config" dataDxfId="374" dataCellStyle="Normal">
      <calculatedColumnFormula>IF(ISNUMBER(Table_Repeating_Question_Sets[[#This Row],[Config Use Row]]),INDEX(Table_Repeating_Question_Sets[Config Rollup],Table_Repeating_Question_Sets[[#This Row],[Config Use Row]]),"")</calculatedColumnFormula>
    </tableColumn>
    <tableColumn id="77" xr3:uid="{00000000-0010-0000-0100-00004D000000}" name="Output Config Keys Nested" dataDxfId="373" dataCellStyle="Normal">
      <calculatedColumnFormula>IF(ISNUMBER(Table_Repeating_Question_Sets[[#This Row],[Config Use Row]]),INDEX(Table_Repeating_Question_Sets[Config Keys Nested Rollup],Table_Repeating_Question_Sets[[#This Row],[Config Use Row]]),"")</calculatedColumnFormula>
    </tableColumn>
  </tableColumns>
  <tableStyleInfo name="uBind Tab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02000000}" name="Table_Question_Options" displayName="Table_Question_Options" ref="B5:I101" totalsRowShown="0" headerRowDxfId="372" dataDxfId="371" headerRowCellStyle="Normal" dataCellStyle="Normal">
  <autoFilter ref="B5:I101" xr:uid="{00000000-0009-0000-0100-00001F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0000000-0010-0000-0200-000001000000}" name="Value" dataDxfId="370" dataCellStyle="Normal"/>
    <tableColumn id="5" xr3:uid="{00000000-0010-0000-0200-000005000000}" name="Header" dataDxfId="369"/>
    <tableColumn id="2" xr3:uid="{00000000-0010-0000-0200-000002000000}" name="Display" dataDxfId="368" dataCellStyle="Normal"/>
    <tableColumn id="3" xr3:uid="{00000000-0010-0000-0200-000003000000}" name="Icon" dataDxfId="367" dataCellStyle="Normal"/>
    <tableColumn id="4" xr3:uid="{00000000-0010-0000-0200-000004000000}" name="Hide Condition" dataDxfId="366" dataCellStyle="Normal"/>
    <tableColumn id="8" xr3:uid="{00000000-0010-0000-0200-000008000000}" name="Config Buttons" dataDxfId="365">
      <calculatedColumnFormula>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calculatedColumnFormula>
    </tableColumn>
    <tableColumn id="7" xr3:uid="{00000000-0010-0000-0200-000007000000}" name="Config Radio" dataDxfId="364" dataCellStyle="uBind Normal">
      <calculatedColumnFormula>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calculatedColumnFormula>
    </tableColumn>
    <tableColumn id="6" xr3:uid="{00000000-0010-0000-0200-000006000000}" name="Config Select" dataDxfId="363" dataCellStyle="Normal">
      <calculatedColumnFormula>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calculatedColumnFormula>
    </tableColumn>
  </tableColumns>
  <tableStyleInfo name="uBind Tab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_Triggers" displayName="Table_Triggers" ref="B4:P15" totalsRowShown="0" headerRowDxfId="361" dataDxfId="360" headerRowCellStyle="Normal" dataCellStyle="Normal">
  <autoFilter ref="B4:P15" xr:uid="{00000000-0009-0000-0100-00000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00000000-0010-0000-0300-000001000000}" name="Property" dataDxfId="359" dataCellStyle="Normal"/>
    <tableColumn id="9" xr3:uid="{00000000-0010-0000-0300-000009000000}" name="Header" dataDxfId="358" dataCellStyle="Normal"/>
    <tableColumn id="4" xr3:uid="{00000000-0010-0000-0300-000004000000}" name="Type" dataDxfId="357" dataCellStyle="Normal">
      <calculatedColumnFormula>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calculatedColumnFormula>
    </tableColumn>
    <tableColumn id="3" xr3:uid="{00000000-0010-0000-0300-000003000000}" name="Key" dataDxfId="356" dataCellStyle="Normal">
      <calculatedColumnFormula>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calculatedColumnFormula>
    </tableColumn>
    <tableColumn id="12" xr3:uid="{00000000-0010-0000-0300-00000C000000}" name="Field Code" dataDxfId="355">
      <calculatedColumnFormula>IF(Table_Triggers[[#This Row],[Header]]="Yes","",IF(Table_Triggers[[#This Row],[Property]]&lt;&gt;"",SUBSTITUTE(Table_Triggers[[#This Row],[Type]]," ","")&amp;SUBSTITUTE(Table_Triggers[[#This Row],[Property]]," ",""),""))</calculatedColumnFormula>
    </tableColumn>
    <tableColumn id="7" xr3:uid="{00000000-0010-0000-0300-000007000000}" name="Text" dataDxfId="354" dataCellStyle="Normal">
      <calculatedColumnFormula>IF(Table_Triggers[[#This Row],[Header]]&lt;&gt;"Yes",IF(Table_Triggers[[#This Row],[Value]]=FALSE,"false",IF(Table_Triggers[[#This Row],[Value]]=TRUE,"true","")),"")</calculatedColumnFormula>
    </tableColumn>
    <tableColumn id="6" xr3:uid="{00000000-0010-0000-0300-000006000000}" name="Config" dataDxfId="353">
      <calculatedColumnFormula xml:space="preserve">
IF(AND(Table_Triggers[[#This Row],[Header]]&lt;&gt;"Yes",Table_Triggers[[#This Row],[Property]]&lt;&gt;"",Table_Triggers[[#This Row],[Text]]&lt;&gt;""),
"""" &amp;  Table_Triggers[[#This Row],[Key]] &amp; """: """ &amp; Table_Triggers[[#This Row],[Message]] &amp; """",
"")</calculatedColumnFormula>
    </tableColumn>
    <tableColumn id="13" xr3:uid="{00000000-0010-0000-0300-00000D000000}" name="Config Rollup" dataDxfId="352">
      <calculatedColumnFormula>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calculatedColumnFormula>
    </tableColumn>
    <tableColumn id="14" xr3:uid="{00000000-0010-0000-0300-00000E000000}" name="Config Use Row" dataDxfId="351">
      <calculatedColumnFormula>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calculatedColumnFormula>
    </tableColumn>
    <tableColumn id="11" xr3:uid="{00000000-0010-0000-0300-00000B000000}" name="Output Config" dataDxfId="350">
      <calculatedColumnFormula>IF(ISNUMBER(Table_Triggers[[#This Row],[Config Use Row]]),INDEX(Table_Triggers[Config Rollup],Table_Triggers[[#This Row],[Config Use Row]]),"")</calculatedColumnFormula>
    </tableColumn>
    <tableColumn id="16" xr3:uid="{00000000-0010-0000-0300-000010000000}" name="Calculation" dataDxfId="349">
      <calculatedColumnFormula xml:space="preserve">
IF(AND(Table_Triggers[[#This Row],[Header]]&lt;&gt;"Yes",Table_Triggers[[#This Row],[Property]]&lt;&gt;"",Table_Triggers[[#This Row],[Text]]&lt;&gt;""),
""""&amp;Table_Triggers[[#This Row],[Key]]&amp;""":"&amp;Table_Triggers[[#This Row],[Text]],
"")</calculatedColumnFormula>
    </tableColumn>
    <tableColumn id="17" xr3:uid="{00000000-0010-0000-0300-000011000000}" name="Calculation Rollup" dataDxfId="348">
      <calculatedColumnFormula>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calculatedColumnFormula>
    </tableColumn>
    <tableColumn id="8" xr3:uid="{00000000-0010-0000-0300-000008000000}" name="Output Calculation" dataDxfId="347">
      <calculatedColumnFormula>IF(ISNUMBER(Table_Triggers[[#This Row],[Config Use Row]]),INDEX(Table_Triggers[Calculation Rollup],Table_Triggers[[#This Row],[Config Use Row]]),"")</calculatedColumnFormula>
    </tableColumn>
    <tableColumn id="2" xr3:uid="{00000000-0010-0000-0300-000002000000}" name="Value" dataDxfId="346" dataCellStyle="Normal"/>
    <tableColumn id="10" xr3:uid="{00000000-0010-0000-0300-00000A000000}" name="Message" dataDxfId="345" dataCellStyle="Normal"/>
  </tableColumns>
  <tableStyleInfo name="uBind Tabl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4000000}" name="Table_Risk_1" displayName="Table_Risk_1" ref="B4:N49" headerRowDxfId="343" dataDxfId="342" totalsRowDxfId="341" headerRowCellStyle="Normal" dataCellStyle="Normal" totalsRowCellStyle="Normal">
  <autoFilter ref="B4:N49" xr:uid="{00000000-0009-0000-0100-00000D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3" xr3:uid="{00000000-0010-0000-0400-000003000000}" name="Property" dataDxfId="340" totalsRowDxfId="339" dataCellStyle="Normal"/>
    <tableColumn id="5" xr3:uid="{00000000-0010-0000-0400-000005000000}" name="Header" dataDxfId="338" totalsRowDxfId="337" dataCellStyle="Normal"/>
    <tableColumn id="2" xr3:uid="{00000000-0010-0000-0400-000002000000}" name="Type" totalsRowLabel="Total" dataDxfId="336" totalsRowDxfId="335" dataCellStyle="Normal">
      <calculatedColumnFormula>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calculatedColumnFormula>
    </tableColumn>
    <tableColumn id="1" xr3:uid="{00000000-0010-0000-0400-000001000000}" name="Key" dataDxfId="334" totalsRowDxfId="333" dataCellStyle="Normal">
      <calculatedColumnFormula>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calculatedColumnFormula>
    </tableColumn>
    <tableColumn id="8" xr3:uid="{00000000-0010-0000-0400-000008000000}" name="Field Code" dataDxfId="332" totalsRowDxfId="331">
      <calculatedColumnFormula>IF(Table_Risk_1[[#This Row],[Header]]="Yes","",IF(Table_Risk_1[[#This Row],[Property]]&lt;&gt;"",Risk_1_Prefix&amp;SUBSTITUTE(Table_Risk_1[[#This Row],[Type]]," ","")&amp;SUBSTITUTE(Table_Risk_1[[#This Row],[Property]]," ",""),""))</calculatedColumnFormula>
    </tableColumn>
    <tableColumn id="6" xr3:uid="{00000000-0010-0000-0400-000006000000}" name="Text" dataDxfId="330" totalsRowDxfId="329">
      <calculatedColumnFormula>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calculatedColumnFormula>
    </tableColumn>
    <tableColumn id="9" xr3:uid="{00000000-0010-0000-0400-000009000000}" name="String" dataDxfId="328" totalsRowDxfId="327" dataCellStyle="Normal">
      <calculatedColumnFormula>IF(OR(Table_Risk_1[[#This Row],[Header]]="Yes",Table_Risk_1[[#This Row],[Property]]=""),"",IF(OR(Table_Risk_1[[#This Row],[Text]]="true",Table_Risk_1[[#This Row],[Text]]="false",ISNUMBER(Table_Risk_1[[#This Row],[Text]])),Table_Risk_1[[#This Row],[Text]],""""&amp;Table_Risk_1[[#This Row],[Text]]&amp;""""))</calculatedColumnFormula>
    </tableColumn>
    <tableColumn id="14" xr3:uid="{00000000-0010-0000-0400-00000E000000}" name="Output Calculation" dataDxfId="326" totalsRowDxfId="325">
      <calculatedColumnFormula>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calculatedColumnFormula>
    </tableColumn>
    <tableColumn id="4" xr3:uid="{00000000-0010-0000-0400-000004000000}" name="Value" dataDxfId="324" dataCellStyle="Normal"/>
    <tableColumn id="10" xr3:uid="{00000000-0010-0000-0400-00000A000000}" name="Test 1" dataDxfId="323" totalsRowDxfId="322" dataCellStyle="Normal"/>
    <tableColumn id="11" xr3:uid="{00000000-0010-0000-0400-00000B000000}" name="Test 2" dataDxfId="321" totalsRowDxfId="320" dataCellStyle="Normal"/>
    <tableColumn id="12" xr3:uid="{00000000-0010-0000-0400-00000C000000}" name="Test 3" dataDxfId="319" totalsRowDxfId="318" dataCellStyle="Normal"/>
    <tableColumn id="13" xr3:uid="{00000000-0010-0000-0400-00000D000000}" name="Test 4" dataDxfId="317" totalsRowDxfId="316" dataCellStyle="Normal"/>
  </tableColumns>
  <tableStyleInfo name="uBind Tabl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05000000}" name="Table_Risk_2" displayName="Table_Risk_2" ref="B4:N38" headerRowDxfId="314" dataDxfId="313" totalsRowDxfId="312" headerRowCellStyle="Normal" dataCellStyle="Normal" totalsRowCellStyle="Normal">
  <autoFilter ref="B4:N38" xr:uid="{00000000-0009-0000-0100-00001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3" xr3:uid="{00000000-0010-0000-0500-000003000000}" name="Property" dataDxfId="311" totalsRowDxfId="310" dataCellStyle="Normal"/>
    <tableColumn id="5" xr3:uid="{00000000-0010-0000-0500-000005000000}" name="Header" dataDxfId="309" totalsRowDxfId="308" dataCellStyle="Normal"/>
    <tableColumn id="2" xr3:uid="{00000000-0010-0000-0500-000002000000}" name="Type" totalsRowLabel="Total" dataDxfId="307" totalsRowDxfId="306" dataCellStyle="Normal">
      <calculatedColumnFormula>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calculatedColumnFormula>
    </tableColumn>
    <tableColumn id="1" xr3:uid="{00000000-0010-0000-0500-000001000000}" name="Key" dataDxfId="305" totalsRowDxfId="304" dataCellStyle="Normal">
      <calculatedColumnFormula>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calculatedColumnFormula>
    </tableColumn>
    <tableColumn id="8" xr3:uid="{00000000-0010-0000-0500-000008000000}" name="Field Code" dataDxfId="303" totalsRowDxfId="302">
      <calculatedColumnFormula>IF(Table_Risk_2[[#This Row],[Header]]="Yes","",IF(Table_Risk_2[[#This Row],[Property]]&lt;&gt;"",Risk_2_Prefix&amp;SUBSTITUTE(Table_Risk_2[[#This Row],[Type]]," ","")&amp;SUBSTITUTE(Table_Risk_2[[#This Row],[Property]]," ",""),""))</calculatedColumnFormula>
    </tableColumn>
    <tableColumn id="9" xr3:uid="{00000000-0010-0000-0500-000009000000}" name="Text" dataDxfId="301" totalsRowDxfId="300" dataCellStyle="Normal">
      <calculatedColumnFormula>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calculatedColumnFormula>
    </tableColumn>
    <tableColumn id="6" xr3:uid="{00000000-0010-0000-0500-000006000000}" name="String" dataDxfId="299" totalsRowDxfId="298" dataCellStyle="Normal">
      <calculatedColumnFormula>IF(OR(Table_Risk_2[[#This Row],[Header]]="Yes",Table_Risk_2[[#This Row],[Property]]=""),"",IF(OR(Table_Risk_2[[#This Row],[Text]]="true",Table_Risk_2[[#This Row],[Text]]="false",ISNUMBER(Table_Risk_2[[#This Row],[Text]])),Table_Risk_2[[#This Row],[Text]],""""&amp;Table_Risk_2[[#This Row],[Text]]&amp;""""))</calculatedColumnFormula>
    </tableColumn>
    <tableColumn id="14" xr3:uid="{00000000-0010-0000-0500-00000E000000}" name="Output Calculation" dataDxfId="297" totalsRowDxfId="296">
      <calculatedColumnFormula>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calculatedColumnFormula>
    </tableColumn>
    <tableColumn id="4" xr3:uid="{00000000-0010-0000-0500-000004000000}" name="Value" dataDxfId="295" totalsRowDxfId="294" dataCellStyle="Normal"/>
    <tableColumn id="10" xr3:uid="{00000000-0010-0000-0500-00000A000000}" name="Test 1" dataDxfId="293" totalsRowDxfId="292" dataCellStyle="Normal"/>
    <tableColumn id="11" xr3:uid="{00000000-0010-0000-0500-00000B000000}" name="Test 2" dataDxfId="291" totalsRowDxfId="290" dataCellStyle="Normal"/>
    <tableColumn id="12" xr3:uid="{00000000-0010-0000-0500-00000C000000}" name="Test 3" dataDxfId="289" totalsRowDxfId="288" dataCellStyle="Normal"/>
    <tableColumn id="13" xr3:uid="{00000000-0010-0000-0500-00000D000000}" name="Test 4" dataDxfId="287" totalsRowDxfId="286" dataCellStyle="Normal"/>
  </tableColumns>
  <tableStyleInfo name="uBind Tabl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6000000}" name="Table_Statutory_Rates" displayName="Table_Statutory_Rates" ref="B6:M22" totalsRowShown="0" headerRowDxfId="285" dataDxfId="284" headerRowCellStyle="Normal" dataCellStyle="Normal">
  <autoFilter ref="B6:M22"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00000000-0010-0000-0600-000001000000}" name="Effective Date" dataDxfId="283" dataCellStyle="Normal"/>
    <tableColumn id="14" xr3:uid="{00000000-0010-0000-0600-00000E000000}" name="Header" dataDxfId="282"/>
    <tableColumn id="13" xr3:uid="{00000000-0010-0000-0600-00000D000000}" name="Type" dataDxfId="281">
      <calculatedColumnFormula>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calculatedColumnFormula>
    </tableColumn>
    <tableColumn id="15" xr3:uid="{00000000-0010-0000-0600-00000F000000}" name="Next Value" dataDxfId="280">
      <calculatedColumnFormula>IF(INDIRECT(SUBSTITUTE(ADDRESS(1,COLUMN(Table_Statutory_Rates[[#This Row],[Effective Date]]),4),"1","")&amp;ROW()+1)&lt;&gt;"",INDIRECT(SUBSTITUTE(ADDRESS(1,COLUMN(Table_Statutory_Rates[[#This Row],[Effective Date]]),4),"1","")&amp;ROW()+1),"END")</calculatedColumnFormula>
    </tableColumn>
    <tableColumn id="2" xr3:uid="{00000000-0010-0000-0600-000002000000}" name="ACT" dataDxfId="279" dataCellStyle="Percent"/>
    <tableColumn id="3" xr3:uid="{00000000-0010-0000-0600-000003000000}" name="NSW" dataDxfId="278" dataCellStyle="Percent"/>
    <tableColumn id="5" xr3:uid="{00000000-0010-0000-0600-000005000000}" name="NT" dataDxfId="277" dataCellStyle="Percent"/>
    <tableColumn id="9" xr3:uid="{00000000-0010-0000-0600-000009000000}" name="QLD" dataDxfId="276" dataCellStyle="Percent"/>
    <tableColumn id="4" xr3:uid="{00000000-0010-0000-0600-000004000000}" name="SA" dataDxfId="275" dataCellStyle="Percent"/>
    <tableColumn id="10" xr3:uid="{00000000-0010-0000-0600-00000A000000}" name="TAS" dataDxfId="274" dataCellStyle="Percent">
      <calculatedColumnFormula>Table_Statutory_Rates[[#This Row],[SA]]</calculatedColumnFormula>
    </tableColumn>
    <tableColumn id="11" xr3:uid="{00000000-0010-0000-0600-00000B000000}" name="VIC" dataDxfId="273" dataCellStyle="Percent">
      <calculatedColumnFormula>Table_Statutory_Rates[[#This Row],[TAS]]</calculatedColumnFormula>
    </tableColumn>
    <tableColumn id="12" xr3:uid="{00000000-0010-0000-0600-00000C000000}" name="WA" dataDxfId="272" dataCellStyle="Percent">
      <calculatedColumnFormula>Table_Statutory_Rates[[#This Row],[VIC]]</calculatedColumnFormula>
    </tableColumn>
  </tableColumns>
  <tableStyleInfo name="uBind Tabl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7000000}" name="Table_Risk_Types" displayName="Table_Risk_Types" ref="B29:B34" totalsRowShown="0" headerRowDxfId="271" dataDxfId="270" headerRowCellStyle="Normal" dataCellStyle="Normal">
  <autoFilter ref="B29:B34" xr:uid="{00000000-0009-0000-0100-00000C000000}">
    <filterColumn colId="0" hiddenButton="1"/>
  </autoFilter>
  <tableColumns count="1">
    <tableColumn id="1" xr3:uid="{00000000-0010-0000-0700-000001000000}" name="Value" dataDxfId="269" dataCellStyle="Normal"/>
  </tableColumns>
  <tableStyleInfo name="uBind Table"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8000000}" name="Table_ESL" displayName="Table_ESL" ref="B38:B40" totalsRowShown="0" headerRowDxfId="268" dataDxfId="267" headerRowCellStyle="Normal" dataCellStyle="Normal">
  <autoFilter ref="B38:B40" xr:uid="{00000000-0009-0000-0100-000011000000}">
    <filterColumn colId="0" hiddenButton="1"/>
  </autoFilter>
  <tableColumns count="1">
    <tableColumn id="1" xr3:uid="{00000000-0010-0000-0800-000001000000}" name="Value" dataDxfId="266" dataCellStyle="Normal"/>
  </tableColumns>
  <tableStyleInfo name="uBind Table"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9000000}" name="Table_Payment_Options" displayName="Table_Payment_Options" ref="B6:F17" totalsRowShown="0" headerRowDxfId="265" dataDxfId="264" headerRowCellStyle="Normal" dataCellStyle="Normal">
  <autoFilter ref="B6:F17" xr:uid="{00000000-0009-0000-0100-00000F000000}">
    <filterColumn colId="0" hiddenButton="1"/>
    <filterColumn colId="1" hiddenButton="1"/>
    <filterColumn colId="2" hiddenButton="1"/>
    <filterColumn colId="3" hiddenButton="1"/>
    <filterColumn colId="4" hiddenButton="1"/>
  </autoFilter>
  <tableColumns count="5">
    <tableColumn id="1" xr3:uid="{00000000-0010-0000-0900-000001000000}" name="Item" dataDxfId="263" dataCellStyle="Normal"/>
    <tableColumn id="2" xr3:uid="{00000000-0010-0000-0900-000002000000}" name="Yearly" dataDxfId="262" dataCellStyle="Normal"/>
    <tableColumn id="3" xr3:uid="{00000000-0010-0000-0900-000003000000}" name="Monthly" dataDxfId="261" dataCellStyle="Normal"/>
    <tableColumn id="4" xr3:uid="{00000000-0010-0000-0900-000004000000}" name="Fortnightly" dataDxfId="260" dataCellStyle="Normal"/>
    <tableColumn id="5" xr3:uid="{00000000-0010-0000-0900-000005000000}" name="Weekly" dataDxfId="259" dataCellStyle="Normal"/>
  </tableColumns>
  <tableStyleInfo name="uBind Table"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0000000-000C-0000-FFFF-FFFF0A000000}" name="Table_Payment_Methods" displayName="Table_Payment_Methods" ref="B21:F31" totalsRowShown="0" headerRowDxfId="258" dataDxfId="257" headerRowCellStyle="Normal" dataCellStyle="Normal">
  <autoFilter ref="B21:F31" xr:uid="{00000000-0009-0000-0100-000022000000}">
    <filterColumn colId="0" hiddenButton="1"/>
    <filterColumn colId="1" hiddenButton="1"/>
    <filterColumn colId="2" hiddenButton="1"/>
    <filterColumn colId="3" hiddenButton="1"/>
    <filterColumn colId="4" hiddenButton="1"/>
  </autoFilter>
  <tableColumns count="5">
    <tableColumn id="1" xr3:uid="{00000000-0010-0000-0A00-000001000000}" name="Item" dataDxfId="256" dataCellStyle="Normal"/>
    <tableColumn id="5" xr3:uid="{00000000-0010-0000-0A00-000005000000}" name="EFT" dataDxfId="255"/>
    <tableColumn id="2" xr3:uid="{00000000-0010-0000-0A00-000002000000}" name="Direct Debit" dataDxfId="254" dataCellStyle="Normal"/>
    <tableColumn id="3" xr3:uid="{00000000-0010-0000-0A00-000003000000}" name="Visa" dataDxfId="253" dataCellStyle="Normal"/>
    <tableColumn id="4" xr3:uid="{00000000-0010-0000-0A00-000004000000}" name="Mastercard" dataDxfId="252" dataCellStyle="Normal"/>
  </tableColumns>
  <tableStyleInfo name="uBind Table"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B000000}" name="Table_Premium_Breakdown" displayName="Table_Premium_Breakdown" ref="B6:M16" totalsRowCount="1" headerRowCellStyle="Normal" dataCellStyle="Normal">
  <autoFilter ref="B6:M15"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00000000-0010-0000-0B00-000001000000}" name="Item" totalsRowLabel="Total" totalsRowDxfId="251" dataCellStyle="Normal"/>
    <tableColumn id="3" xr3:uid="{00000000-0010-0000-0B00-000003000000}" name="Premium" totalsRowFunction="custom" dataDxfId="250" totalsRowDxfId="249" dataCellStyle="Currency">
      <totalsRowFormula>SUM(Table_Premium_Breakdown[Premium])</totalsRowFormula>
    </tableColumn>
    <tableColumn id="2" xr3:uid="{00000000-0010-0000-0B00-000002000000}" name="ESL" totalsRowFunction="custom" dataDxfId="248" totalsRowDxfId="247" dataCellStyle="Currency">
      <calculatedColumnFormula>'Risk 2'!J34</calculatedColumnFormula>
      <totalsRowFormula>SUM(Table_Premium_Breakdown[ESL])</totalsRowFormula>
    </tableColumn>
    <tableColumn id="5" xr3:uid="{00000000-0010-0000-0B00-000005000000}" name="GST" totalsRowFunction="custom" dataDxfId="246" totalsRowDxfId="245" dataCellStyle="Currency">
      <totalsRowFormula>SUM(Table_Premium_Breakdown[GST])</totalsRowFormula>
    </tableColumn>
    <tableColumn id="6" xr3:uid="{00000000-0010-0000-0B00-000006000000}" name="Stamp Duty" totalsRowFunction="custom" dataDxfId="244" totalsRowDxfId="243" dataCellStyle="Currency">
      <totalsRowFormula>SUM(Table_Premium_Breakdown[Stamp Duty])</totalsRowFormula>
    </tableColumn>
    <tableColumn id="9" xr3:uid="{00000000-0010-0000-0B00-000009000000}" name="Service Fees" totalsRowFunction="custom" dataDxfId="242" totalsRowDxfId="241">
      <totalsRowFormula>SUM(Table_Premium_Breakdown[Service Fees])</totalsRowFormula>
    </tableColumn>
    <tableColumn id="15" xr3:uid="{00000000-0010-0000-0B00-00000F000000}" name="Sub Total 1" totalsRowFunction="custom" dataDxfId="240" totalsRowDxfId="239" dataCellStyle="Currency">
      <calculatedColumnFormula>SUM(Table_Premium_Breakdown[[#This Row],[Premium]:[Service Fees]])</calculatedColumnFormula>
      <totalsRowFormula>SUM(Table_Premium_Breakdown[Sub Total 1])</totalsRowFormula>
    </tableColumn>
    <tableColumn id="10" xr3:uid="{00000000-0010-0000-0B00-00000A000000}" name="Interest" totalsRowFunction="custom" dataDxfId="238" totalsRowDxfId="237" dataCellStyle="Currency">
      <totalsRowFormula>SUM(Table_Premium_Breakdown[Interest])</totalsRowFormula>
    </tableColumn>
    <tableColumn id="13" xr3:uid="{00000000-0010-0000-0B00-00000D000000}" name="Sub Total 2" totalsRowFunction="custom" dataDxfId="236" totalsRowDxfId="235">
      <totalsRowFormula>SUM(Table_Premium_Breakdown[Sub Total 2])</totalsRowFormula>
    </tableColumn>
    <tableColumn id="12" xr3:uid="{00000000-0010-0000-0B00-00000C000000}" name="Merchant Fees" totalsRowFunction="custom" totalsRowDxfId="234">
      <totalsRowFormula>SUM(Table_Premium_Breakdown[Merchant Fees])</totalsRowFormula>
    </tableColumn>
    <tableColumn id="11" xr3:uid="{00000000-0010-0000-0B00-00000B000000}" name="Transaction Costs" totalsRowFunction="custom" dataDxfId="233" totalsRowDxfId="232">
      <totalsRowFormula>SUM(Table_Premium_Breakdown[Transaction Costs])</totalsRowFormula>
    </tableColumn>
    <tableColumn id="7" xr3:uid="{00000000-0010-0000-0B00-000007000000}" name="Total" totalsRowFunction="custom" dataDxfId="231" totalsRowDxfId="230" dataCellStyle="Currency">
      <calculatedColumnFormula>SUM(Table_Premium_Breakdown[[#This Row],[Sub Total 2]:[Transaction Costs]])</calculatedColumnFormula>
      <totalsRowFormula>SUM(Table_Premium_Breakdown[Total])</totalsRowFormula>
    </tableColumn>
  </tableColumns>
  <tableStyleInfo name="uBind Table"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C000000}" name="Table_Broker_Fee" displayName="Table_Broker_Fee" ref="B27:C30" totalsRowCount="1" headerRowCellStyle="Normal" dataCellStyle="Normal">
  <autoFilter ref="B27:C29" xr:uid="{00000000-0009-0000-0100-000012000000}">
    <filterColumn colId="0" hiddenButton="1"/>
    <filterColumn colId="1" hiddenButton="1"/>
  </autoFilter>
  <tableColumns count="2">
    <tableColumn id="1" xr3:uid="{00000000-0010-0000-0C00-000001000000}" name="Item" totalsRowLabel="Total" totalsRowDxfId="229" dataCellStyle="Normal"/>
    <tableColumn id="2" xr3:uid="{00000000-0010-0000-0C00-000002000000}" name="Amount" totalsRowFunction="custom" dataDxfId="228" totalsRowDxfId="227" dataCellStyle="Currency">
      <calculatedColumnFormula>Settings_Financial_Service_Fee_Once_Off+(Table_Premium_Breakdown[[#Totals],[Premium]]*Settings_Financial_Service_Fee_Premium_Percent)</calculatedColumnFormula>
      <totalsRowFormula>SUM(Table_Broker_Fee[Amount])</totalsRowFormula>
    </tableColumn>
  </tableColumns>
  <tableStyleInfo name="uBind Table"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D000000}" name="Table_Instalments" displayName="Table_Instalments" ref="B21:C23" totalsRowShown="0" headerRowCellStyle="Normal" dataCellStyle="Normal">
  <autoFilter ref="B21:C23" xr:uid="{00000000-0009-0000-0100-00000B000000}">
    <filterColumn colId="0" hiddenButton="1"/>
    <filterColumn colId="1" hiddenButton="1"/>
  </autoFilter>
  <tableColumns count="2">
    <tableColumn id="1" xr3:uid="{00000000-0010-0000-0D00-000001000000}" name="Property" dataCellStyle="Normal"/>
    <tableColumn id="2" xr3:uid="{00000000-0010-0000-0D00-000002000000}" name="Value" dataDxfId="226" dataCellStyle="Normal">
      <calculatedColumnFormula xml:space="preserve">
IF(Input_Payment_Option="Yearly",1,
IF(Input_Payment_Option="Monthly",12,
IF(Input_Payment_Option="Fortnightly",26,
IF(Input_Payment_Option="Weekly",52,
1))))</calculatedColumnFormula>
    </tableColumn>
  </tableColumns>
  <tableStyleInfo name="uBind Table"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E000000}" name="Table_Settings" displayName="Table_Settings" ref="B4:K46" totalsRowShown="0" headerRowCellStyle="Normal" dataCellStyle="Normal">
  <autoFilter ref="B4:K46"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E00-000001000000}" name="Property" dataCellStyle="Normal"/>
    <tableColumn id="3" xr3:uid="{00000000-0010-0000-0E00-000003000000}" name="Header"/>
    <tableColumn id="4" xr3:uid="{00000000-0010-0000-0E00-000004000000}" name="Type" dataDxfId="225"/>
    <tableColumn id="5" xr3:uid="{00000000-0010-0000-0E00-000005000000}" name="Key" dataDxfId="224"/>
    <tableColumn id="6" xr3:uid="{00000000-0010-0000-0E00-000006000000}" name="Field Code" dataDxfId="223"/>
    <tableColumn id="7" xr3:uid="{00000000-0010-0000-0E00-000007000000}" name="Text" dataDxfId="222"/>
    <tableColumn id="10" xr3:uid="{00000000-0010-0000-0E00-00000A000000}" name="String" dataDxfId="221"/>
    <tableColumn id="8" xr3:uid="{00000000-0010-0000-0E00-000008000000}" name="Config" dataDxfId="220"/>
    <tableColumn id="9" xr3:uid="{00000000-0010-0000-0E00-000009000000}" name="Config Min" dataDxfId="219"/>
    <tableColumn id="2" xr3:uid="{00000000-0010-0000-0E00-000002000000}" name="Value" dataDxfId="218" dataCellStyle="Normal"/>
  </tableColumns>
  <tableStyleInfo name="uBind Table"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F000000}" name="Table_Styles" displayName="Table_Styles" ref="B4:CG146" totalsRowShown="0" dataDxfId="217" headerRowCellStyle="Normal" dataCellStyle="Normal">
  <autoFilter ref="B4:CG146"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autoFilter>
  <tableColumns count="84">
    <tableColumn id="1" xr3:uid="{00000000-0010-0000-0F00-000001000000}" name="Element" dataDxfId="216" dataCellStyle="Normal"/>
    <tableColumn id="57" xr3:uid="{00000000-0010-0000-0F00-000039000000}" name="Selector" dataDxfId="215"/>
    <tableColumn id="2" xr3:uid="{00000000-0010-0000-0F00-000002000000}" name="Font Family" dataDxfId="214" dataCellStyle="Normal"/>
    <tableColumn id="21" xr3:uid="{00000000-0010-0000-0F00-000015000000}" name="Font Family Default" dataDxfId="213"/>
    <tableColumn id="22" xr3:uid="{00000000-0010-0000-0F00-000016000000}" name="Font Family Used" dataDxfId="212">
      <calculatedColumnFormula>IF(Table_Styles[[#This Row],[Font Family]]&lt;&gt;"",Table_Styles[[#This Row],[Font Family]],IF(Table_Styles[[#This Row],[Font Family Default]]&lt;&gt;"",Table_Styles[[#This Row],[Font Family Default]],""))</calculatedColumnFormula>
    </tableColumn>
    <tableColumn id="3" xr3:uid="{00000000-0010-0000-0F00-000003000000}" name="Font Size" dataDxfId="211" dataCellStyle="Normal"/>
    <tableColumn id="23" xr3:uid="{00000000-0010-0000-0F00-000017000000}" name="Font Size Default" dataDxfId="210"/>
    <tableColumn id="24" xr3:uid="{00000000-0010-0000-0F00-000018000000}" name="Font Size Used" dataDxfId="209">
      <calculatedColumnFormula>IF(Table_Styles[[#This Row],[Font Size]]&lt;&gt;"",Table_Styles[[#This Row],[Font Size]],IF(Table_Styles[[#This Row],[Font Size Default]]&lt;&gt;"",Table_Styles[[#This Row],[Font Size Default]],""))</calculatedColumnFormula>
    </tableColumn>
    <tableColumn id="4" xr3:uid="{00000000-0010-0000-0F00-000004000000}" name="Font Weight" dataDxfId="208" dataCellStyle="Normal"/>
    <tableColumn id="25" xr3:uid="{00000000-0010-0000-0F00-000019000000}" name="Font Weight Default" dataDxfId="207"/>
    <tableColumn id="26" xr3:uid="{00000000-0010-0000-0F00-00001A000000}" name="Font Weight Used" dataDxfId="206">
      <calculatedColumnFormula>IF(Table_Styles[[#This Row],[Font Weight]]&lt;&gt;"",Table_Styles[[#This Row],[Font Weight]],IF(Table_Styles[[#This Row],[Font Weight Default]]&lt;&gt;"",Table_Styles[[#This Row],[Font Weight Default]],""))</calculatedColumnFormula>
    </tableColumn>
    <tableColumn id="5" xr3:uid="{00000000-0010-0000-0F00-000005000000}" name="Colour" dataDxfId="205" dataCellStyle="Normal"/>
    <tableColumn id="27" xr3:uid="{00000000-0010-0000-0F00-00001B000000}" name="Colour Default" dataDxfId="204"/>
    <tableColumn id="28" xr3:uid="{00000000-0010-0000-0F00-00001C000000}" name="Colour Used" dataDxfId="203">
      <calculatedColumnFormula>IF(Table_Styles[[#This Row],[Colour]]&lt;&gt;"",Table_Styles[[#This Row],[Colour]],IF(Table_Styles[[#This Row],[Colour Default]]&lt;&gt;"",Table_Styles[[#This Row],[Colour Default]],""))</calculatedColumnFormula>
    </tableColumn>
    <tableColumn id="6" xr3:uid="{00000000-0010-0000-0F00-000006000000}" name="Background" dataDxfId="202" dataCellStyle="Normal"/>
    <tableColumn id="29" xr3:uid="{00000000-0010-0000-0F00-00001D000000}" name="Background Default" dataDxfId="201"/>
    <tableColumn id="30" xr3:uid="{00000000-0010-0000-0F00-00001E000000}" name="Background Used" dataDxfId="200">
      <calculatedColumnFormula>IF(Table_Styles[[#This Row],[Background]]&lt;&gt;"",Table_Styles[[#This Row],[Background]],IF(Table_Styles[[#This Row],[Background Default]]&lt;&gt;"",Table_Styles[[#This Row],[Background Default]],""))</calculatedColumnFormula>
    </tableColumn>
    <tableColumn id="7" xr3:uid="{00000000-0010-0000-0F00-000007000000}" name="Border" dataDxfId="199" dataCellStyle="Normal"/>
    <tableColumn id="31" xr3:uid="{00000000-0010-0000-0F00-00001F000000}" name="Border Default" dataDxfId="198"/>
    <tableColumn id="32" xr3:uid="{00000000-0010-0000-0F00-000020000000}" name="Border Used" dataDxfId="197">
      <calculatedColumnFormula>IF(Table_Styles[[#This Row],[Border]]&lt;&gt;"",Table_Styles[[#This Row],[Border]],IF(Table_Styles[[#This Row],[Border Default]]&lt;&gt;"",Table_Styles[[#This Row],[Border Default]],""))</calculatedColumnFormula>
    </tableColumn>
    <tableColumn id="64" xr3:uid="{00000000-0010-0000-0F00-000040000000}" name="Border Radius" dataDxfId="196"/>
    <tableColumn id="63" xr3:uid="{00000000-0010-0000-0F00-00003F000000}" name="Border Radius Default" dataDxfId="195"/>
    <tableColumn id="62" xr3:uid="{00000000-0010-0000-0F00-00003E000000}" name="Border Radius Used" dataDxfId="194">
      <calculatedColumnFormula>IF(Table_Styles[[#This Row],[Border Radius]]&lt;&gt;"",Table_Styles[[#This Row],[Border Radius]],IF(Table_Styles[[#This Row],[Border Radius Default]]&lt;&gt;"",Table_Styles[[#This Row],[Border Radius Default]],""))</calculatedColumnFormula>
    </tableColumn>
    <tableColumn id="8" xr3:uid="{00000000-0010-0000-0F00-000008000000}" name="MT" dataDxfId="193" dataCellStyle="Normal"/>
    <tableColumn id="33" xr3:uid="{00000000-0010-0000-0F00-000021000000}" name="MT Default" dataDxfId="192"/>
    <tableColumn id="34" xr3:uid="{00000000-0010-0000-0F00-000022000000}" name="MT Used" dataDxfId="191">
      <calculatedColumnFormula>IF(Table_Styles[[#This Row],[MT]]&lt;&gt;"",Table_Styles[[#This Row],[MT]],IF(Table_Styles[[#This Row],[MT Default]]&lt;&gt;"",Table_Styles[[#This Row],[MT Default]],""))</calculatedColumnFormula>
    </tableColumn>
    <tableColumn id="9" xr3:uid="{00000000-0010-0000-0F00-000009000000}" name="MR" dataDxfId="190" dataCellStyle="Normal"/>
    <tableColumn id="35" xr3:uid="{00000000-0010-0000-0F00-000023000000}" name="MR Default" dataDxfId="189"/>
    <tableColumn id="36" xr3:uid="{00000000-0010-0000-0F00-000024000000}" name="MR Used" dataDxfId="188">
      <calculatedColumnFormula>IF(Table_Styles[[#This Row],[MR]]&lt;&gt;"",Table_Styles[[#This Row],[MR]],IF(Table_Styles[[#This Row],[MR Default]]&lt;&gt;"",Table_Styles[[#This Row],[MR Default]],""))</calculatedColumnFormula>
    </tableColumn>
    <tableColumn id="10" xr3:uid="{00000000-0010-0000-0F00-00000A000000}" name="MB" dataDxfId="187" dataCellStyle="Normal"/>
    <tableColumn id="37" xr3:uid="{00000000-0010-0000-0F00-000025000000}" name="MB Default" dataDxfId="186"/>
    <tableColumn id="38" xr3:uid="{00000000-0010-0000-0F00-000026000000}" name="MB Used" dataDxfId="185">
      <calculatedColumnFormula>IF(Table_Styles[[#This Row],[MB]]&lt;&gt;"",Table_Styles[[#This Row],[MB]],IF(Table_Styles[[#This Row],[MB Default]]&lt;&gt;"",Table_Styles[[#This Row],[MB Default]],""))</calculatedColumnFormula>
    </tableColumn>
    <tableColumn id="11" xr3:uid="{00000000-0010-0000-0F00-00000B000000}" name="ML" dataDxfId="184" dataCellStyle="Normal"/>
    <tableColumn id="39" xr3:uid="{00000000-0010-0000-0F00-000027000000}" name="ML Default" dataDxfId="183"/>
    <tableColumn id="40" xr3:uid="{00000000-0010-0000-0F00-000028000000}" name="ML Used" dataDxfId="182">
      <calculatedColumnFormula>IF(Table_Styles[[#This Row],[ML]]&lt;&gt;"",Table_Styles[[#This Row],[ML]],IF(Table_Styles[[#This Row],[ML Default]]&lt;&gt;"",Table_Styles[[#This Row],[ML Default]],""))</calculatedColumnFormula>
    </tableColumn>
    <tableColumn id="12" xr3:uid="{00000000-0010-0000-0F00-00000C000000}" name="PT" dataDxfId="181" dataCellStyle="Normal"/>
    <tableColumn id="41" xr3:uid="{00000000-0010-0000-0F00-000029000000}" name="PT Default" dataDxfId="180"/>
    <tableColumn id="42" xr3:uid="{00000000-0010-0000-0F00-00002A000000}" name="PT Used" dataDxfId="179">
      <calculatedColumnFormula>IF(Table_Styles[[#This Row],[PT]]&lt;&gt;"",Table_Styles[[#This Row],[PT]],IF(Table_Styles[[#This Row],[PT Default]]&lt;&gt;"",Table_Styles[[#This Row],[PT Default]],""))</calculatedColumnFormula>
    </tableColumn>
    <tableColumn id="13" xr3:uid="{00000000-0010-0000-0F00-00000D000000}" name="PR" dataDxfId="178" dataCellStyle="Normal"/>
    <tableColumn id="43" xr3:uid="{00000000-0010-0000-0F00-00002B000000}" name="PR Default" dataDxfId="177"/>
    <tableColumn id="44" xr3:uid="{00000000-0010-0000-0F00-00002C000000}" name="PR Used" dataDxfId="176">
      <calculatedColumnFormula>IF(Table_Styles[[#This Row],[PR]]&lt;&gt;"",Table_Styles[[#This Row],[PR]],IF(Table_Styles[[#This Row],[PR Default]]&lt;&gt;"",Table_Styles[[#This Row],[PR Default]],""))</calculatedColumnFormula>
    </tableColumn>
    <tableColumn id="14" xr3:uid="{00000000-0010-0000-0F00-00000E000000}" name="PB" dataDxfId="175" dataCellStyle="Normal"/>
    <tableColumn id="45" xr3:uid="{00000000-0010-0000-0F00-00002D000000}" name="PB Default" dataDxfId="174"/>
    <tableColumn id="46" xr3:uid="{00000000-0010-0000-0F00-00002E000000}" name="PB Used" dataDxfId="173">
      <calculatedColumnFormula>IF(Table_Styles[[#This Row],[PB]]&lt;&gt;"",Table_Styles[[#This Row],[PB]],IF(Table_Styles[[#This Row],[PB Default]]&lt;&gt;"",Table_Styles[[#This Row],[PB Default]],""))</calculatedColumnFormula>
    </tableColumn>
    <tableColumn id="15" xr3:uid="{00000000-0010-0000-0F00-00000F000000}" name="PL" dataDxfId="172" dataCellStyle="Normal"/>
    <tableColumn id="47" xr3:uid="{00000000-0010-0000-0F00-00002F000000}" name="PL Default" dataDxfId="171"/>
    <tableColumn id="48" xr3:uid="{00000000-0010-0000-0F00-000030000000}" name="PL Used" dataDxfId="170">
      <calculatedColumnFormula>IF(Table_Styles[[#This Row],[PL]]&lt;&gt;"",Table_Styles[[#This Row],[PL]],IF(Table_Styles[[#This Row],[PL Default]]&lt;&gt;"",Table_Styles[[#This Row],[PL Default]],""))</calculatedColumnFormula>
    </tableColumn>
    <tableColumn id="16" xr3:uid="{00000000-0010-0000-0F00-000010000000}" name="BT" dataDxfId="169" dataCellStyle="Normal"/>
    <tableColumn id="49" xr3:uid="{00000000-0010-0000-0F00-000031000000}" name="BT Default" dataDxfId="168"/>
    <tableColumn id="50" xr3:uid="{00000000-0010-0000-0F00-000032000000}" name="BT Used" dataDxfId="167">
      <calculatedColumnFormula>IF(Table_Styles[[#This Row],[BT]]&lt;&gt;"",Table_Styles[[#This Row],[BT]],IF(Table_Styles[[#This Row],[BT Default]]&lt;&gt;"",Table_Styles[[#This Row],[BT Default]],""))</calculatedColumnFormula>
    </tableColumn>
    <tableColumn id="17" xr3:uid="{00000000-0010-0000-0F00-000011000000}" name="BR" dataDxfId="166" dataCellStyle="Normal"/>
    <tableColumn id="51" xr3:uid="{00000000-0010-0000-0F00-000033000000}" name="BR Default" dataDxfId="165"/>
    <tableColumn id="52" xr3:uid="{00000000-0010-0000-0F00-000034000000}" name="BR Used" dataDxfId="164">
      <calculatedColumnFormula>IF(Table_Styles[[#This Row],[BR]]&lt;&gt;"",Table_Styles[[#This Row],[BR]],IF(Table_Styles[[#This Row],[BR Default]]&lt;&gt;"",Table_Styles[[#This Row],[BR Default]],""))</calculatedColumnFormula>
    </tableColumn>
    <tableColumn id="18" xr3:uid="{00000000-0010-0000-0F00-000012000000}" name="BB" dataDxfId="163" dataCellStyle="Normal"/>
    <tableColumn id="53" xr3:uid="{00000000-0010-0000-0F00-000035000000}" name="BB Default" dataDxfId="162"/>
    <tableColumn id="54" xr3:uid="{00000000-0010-0000-0F00-000036000000}" name="BB Used" dataDxfId="161">
      <calculatedColumnFormula>IF(Table_Styles[[#This Row],[BB]]&lt;&gt;"",Table_Styles[[#This Row],[BB]],IF(Table_Styles[[#This Row],[BB Default]]&lt;&gt;"",Table_Styles[[#This Row],[BB Default]],""))</calculatedColumnFormula>
    </tableColumn>
    <tableColumn id="19" xr3:uid="{00000000-0010-0000-0F00-000013000000}" name="BL" dataDxfId="160" dataCellStyle="Normal"/>
    <tableColumn id="55" xr3:uid="{00000000-0010-0000-0F00-000037000000}" name="BL Default" dataDxfId="159"/>
    <tableColumn id="56" xr3:uid="{00000000-0010-0000-0F00-000038000000}" name="BL Used" dataDxfId="158">
      <calculatedColumnFormula>IF(Table_Styles[[#This Row],[BL]]&lt;&gt;"",Table_Styles[[#This Row],[BL]],IF(Table_Styles[[#This Row],[BL Default]]&lt;&gt;"",Table_Styles[[#This Row],[BL Default]],""))</calculatedColumnFormula>
    </tableColumn>
    <tableColumn id="66" xr3:uid="{00000000-0010-0000-0F00-000042000000}" name="Width" dataDxfId="157"/>
    <tableColumn id="67" xr3:uid="{00000000-0010-0000-0F00-000043000000}" name="Width Default" dataDxfId="156"/>
    <tableColumn id="69" xr3:uid="{00000000-0010-0000-0F00-000045000000}" name="Width Used" dataDxfId="155">
      <calculatedColumnFormula>IF(Table_Styles[[#This Row],[Width]]&lt;&gt;"",Table_Styles[[#This Row],[Width]],IF(Table_Styles[[#This Row],[Width Default]]&lt;&gt;"",Table_Styles[[#This Row],[Width Default]],""))</calculatedColumnFormula>
    </tableColumn>
    <tableColumn id="70" xr3:uid="{00000000-0010-0000-0F00-000046000000}" name="Height" dataDxfId="154"/>
    <tableColumn id="71" xr3:uid="{00000000-0010-0000-0F00-000047000000}" name="Height Default" dataDxfId="153"/>
    <tableColumn id="72" xr3:uid="{00000000-0010-0000-0F00-000048000000}" name="Height Used" dataDxfId="152">
      <calculatedColumnFormula>IF(Table_Styles[[#This Row],[Height]]&lt;&gt;"",Table_Styles[[#This Row],[Height]],IF(Table_Styles[[#This Row],[Height Default]]&lt;&gt;"",Table_Styles[[#This Row],[Height Default]],""))</calculatedColumnFormula>
    </tableColumn>
    <tableColumn id="73" xr3:uid="{00000000-0010-0000-0F00-000049000000}" name="Top" dataDxfId="151"/>
    <tableColumn id="74" xr3:uid="{00000000-0010-0000-0F00-00004A000000}" name="Top Default" dataDxfId="150"/>
    <tableColumn id="75" xr3:uid="{00000000-0010-0000-0F00-00004B000000}" name="Top Used" dataDxfId="149">
      <calculatedColumnFormula>IF(Table_Styles[[#This Row],[Top]]&lt;&gt;"",Table_Styles[[#This Row],[Top]],IF(Table_Styles[[#This Row],[Top Default]]&lt;&gt;"",Table_Styles[[#This Row],[Top Default]],""))</calculatedColumnFormula>
    </tableColumn>
    <tableColumn id="79" xr3:uid="{00000000-0010-0000-0F00-00004F000000}" name="Right" dataDxfId="148"/>
    <tableColumn id="80" xr3:uid="{00000000-0010-0000-0F00-000050000000}" name="Right Default" dataDxfId="147"/>
    <tableColumn id="81" xr3:uid="{00000000-0010-0000-0F00-000051000000}" name="Right Used" dataDxfId="146">
      <calculatedColumnFormula>IF(Table_Styles[[#This Row],[Right]]&lt;&gt;"",Table_Styles[[#This Row],[Right]],IF(Table_Styles[[#This Row],[Right Default]]&lt;&gt;"",Table_Styles[[#This Row],[Right Default]],""))</calculatedColumnFormula>
    </tableColumn>
    <tableColumn id="82" xr3:uid="{00000000-0010-0000-0F00-000052000000}" name="Bottom" dataDxfId="145"/>
    <tableColumn id="83" xr3:uid="{00000000-0010-0000-0F00-000053000000}" name="Bottom Default" dataDxfId="144"/>
    <tableColumn id="84" xr3:uid="{00000000-0010-0000-0F00-000054000000}" name="Bottom Used" dataDxfId="143">
      <calculatedColumnFormula>IF(Table_Styles[[#This Row],[Bottom]]&lt;&gt;"",Table_Styles[[#This Row],[Bottom]],IF(Table_Styles[[#This Row],[Bottom Default]]&lt;&gt;"",Table_Styles[[#This Row],[Bottom Default]],""))</calculatedColumnFormula>
    </tableColumn>
    <tableColumn id="76" xr3:uid="{00000000-0010-0000-0F00-00004C000000}" name="Left" dataDxfId="142"/>
    <tableColumn id="77" xr3:uid="{00000000-0010-0000-0F00-00004D000000}" name="Left Default" dataDxfId="141"/>
    <tableColumn id="78" xr3:uid="{00000000-0010-0000-0F00-00004E000000}" name="Left Used" dataDxfId="140">
      <calculatedColumnFormula>IF(Table_Styles[[#This Row],[Left]]&lt;&gt;"",Table_Styles[[#This Row],[Left]],IF(Table_Styles[[#This Row],[Left Default]]&lt;&gt;"",Table_Styles[[#This Row],[Left Default]],""))</calculatedColumnFormula>
    </tableColumn>
    <tableColumn id="20" xr3:uid="{00000000-0010-0000-0F00-000014000000}" name="Custom" dataDxfId="139" dataCellStyle="Normal"/>
    <tableColumn id="59" xr3:uid="{00000000-0010-0000-0F00-00003B000000}" name="Font" dataDxfId="138">
      <calculatedColumnFormula>IF(AND(Table_Styles[[#This Row],[Selector]]&lt;&gt;"",Table_Styles[[#This Row],[Font Family Used]]&lt;&gt;"",Table_Styles[[#This Row],[Font Weight Used]]&lt;&gt;""),Table_Styles[[#This Row],[Font Family Used]]&amp;" "&amp;Table_Styles[[#This Row],[Font Weight Used]],"")</calculatedColumnFormula>
    </tableColumn>
    <tableColumn id="60" xr3:uid="{00000000-0010-0000-0F00-00003C000000}" name="Unique Font" dataDxfId="137">
      <calculatedColumnFormula>IF(AND(Table_Styles[[#This Row],[Selector]],COUNTIF(OFFSET(CC:CC,0,0,ROW()-1,1),"="&amp;Table_Styles[[#This Row],[Font]])=0),Table_Styles[[#This Row],[Font]],"")</calculatedColumnFormula>
    </tableColumn>
    <tableColumn id="68" xr3:uid="{00000000-0010-0000-0F00-000044000000}" name="Config Font" dataDxfId="136">
      <calculatedColumnFormula>IF(Table_Styles[[#This Row],[Unique Font]]&lt;&gt;"",
"{""fontFamily"":"""&amp;Table_Styles[[#This Row],[Font Family Used]]&amp;""",""fontWeight"":"&amp;Table_Styles[[#This Row],[Font Weight Used]]&amp;"}","")</calculatedColumnFormula>
    </tableColumn>
    <tableColumn id="65" xr3:uid="{00000000-0010-0000-0F00-000041000000}" name="Config Properties" dataDxfId="135">
      <calculatedColumnFormula>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calculatedColumnFormula>
    </tableColumn>
    <tableColumn id="58" xr3:uid="{00000000-0010-0000-0F00-00003A000000}" name="Config" dataDxfId="134" dataCellStyle="Normal">
      <calculatedColumnFormula>IF(AND(Table_Styles[[#This Row],[Selector]]&lt;&gt;"", Table_Styles[[#This Row],[Config Properties]]&lt;&gt;""),
Table_Styles[[#This Row],[Selector]]&amp;" { "&amp;Table_Styles[[#This Row],[Config Properties]]&amp;" }","")</calculatedColumnFormula>
    </tableColumn>
    <tableColumn id="61" xr3:uid="{00000000-0010-0000-0F00-00003D000000}" name="Config Min" dataDxfId="133" dataCellStyle="Normal">
      <calculatedColumnFormula xml:space="preserve">
SUBSTITUTE(SUBSTITUTE(SUBSTITUTE(SUBSTITUTE(SUBSTITUTE(SUBSTITUTE(SUBSTITUTE(SUBSTITUTE(Table_Styles[[#This Row],[Config]],
" {","{"),
"{ ","{"),
" }","}"),
"} ","}"),
" ,",","),
", ",","),
" :",":"),
": ",":")</calculatedColumnFormula>
    </tableColumn>
  </tableColumns>
  <tableStyleInfo name="uBind Table"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10000000}" name="Table_Text" displayName="Table_Text" ref="B4:L120" totalsRowShown="0" headerRowDxfId="132" dataDxfId="131" headerRowCellStyle="Normal" dataCellStyle="Normal">
  <autoFilter ref="B4:L120"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0000000-0010-0000-1000-000001000000}" name="Property" dataDxfId="130" dataCellStyle="Normal"/>
    <tableColumn id="9" xr3:uid="{00000000-0010-0000-1000-000009000000}" name="Header" dataDxfId="129" dataCellStyle="Normal"/>
    <tableColumn id="4" xr3:uid="{00000000-0010-0000-1000-000004000000}" name="Type" dataDxfId="128" dataCellStyle="Normal">
      <calculatedColumnFormula>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calculatedColumnFormula>
    </tableColumn>
    <tableColumn id="3" xr3:uid="{00000000-0010-0000-1000-000003000000}" name="Key" dataDxfId="127" dataCellStyle="Normal">
      <calculatedColumnFormula>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calculatedColumnFormula>
    </tableColumn>
    <tableColumn id="13" xr3:uid="{00000000-0010-0000-1000-00000D000000}" name="Field Code" dataDxfId="126">
      <calculatedColumnFormula>IF(Table_Text[[#This Row],[Header]]="Yes","",IF(Table_Text[[#This Row],[Property]]&lt;&gt;"",SUBSTITUTE(Table_Text[[#This Row],[Type]]," ","")&amp;SUBSTITUTE(Table_Text[[#This Row],[Property]]," ",""),""))</calculatedColumnFormula>
    </tableColumn>
    <tableColumn id="10" xr3:uid="{00000000-0010-0000-1000-00000A000000}" name="Config" dataDxfId="125">
      <calculatedColumnFormula>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calculatedColumnFormula>
    </tableColumn>
    <tableColumn id="11" xr3:uid="{00000000-0010-0000-1000-00000B000000}" name="Config Min" dataDxfId="124" dataCellStyle="uBind Normal">
      <calculatedColumnFormula>SUBSTITUTE(SUBSTITUTE(SUBSTITUTE(SUBSTITUTE(SUBSTITUTE(SUBSTITUTE(SUBSTITUTE(SUBSTITUTE(
TRIM(CLEAN(Table_Text[[#This Row],[Config]])),
" {","{"),
"{ ","{"),
" }","}"),
"} ","}"),
" [","["),
"[ ","["),
" ]","]"),
"] ","]")</calculatedColumnFormula>
    </tableColumn>
    <tableColumn id="5" xr3:uid="{00000000-0010-0000-1000-000005000000}" name="Quote" dataDxfId="123" dataCellStyle="Normal">
      <calculatedColumnFormula>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calculatedColumnFormula>
    </tableColumn>
    <tableColumn id="12" xr3:uid="{00000000-0010-0000-1000-00000C000000}" name="Quote Min" dataDxfId="122">
      <calculatedColumnFormula>SUBSTITUTE(SUBSTITUTE(SUBSTITUTE(SUBSTITUTE(SUBSTITUTE(SUBSTITUTE(SUBSTITUTE(SUBSTITUTE(
TRIM(CLEAN(Table_Text[[#This Row],[Quote]])),
" {","{"),
"{ ","{"),
" }","}"),
"} ","}"),
" [","["),
"[ ","["),
" ]","]"),
"] ","]")</calculatedColumnFormula>
    </tableColumn>
    <tableColumn id="6" xr3:uid="{00000000-0010-0000-1000-000006000000}" name="Icon" dataDxfId="121" dataCellStyle="Normal"/>
    <tableColumn id="2" xr3:uid="{00000000-0010-0000-1000-000002000000}" name="Text" dataDxfId="120" dataCellStyle="Normal"/>
  </tableColumns>
  <tableStyleInfo name="uBind Table"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1000000}" name="Table_Drop_Down" displayName="Table_Drop_Down" ref="B4:B77" totalsRowShown="0" headerRowCellStyle="Normal" dataCellStyle="Normal">
  <autoFilter ref="B4:B77" xr:uid="{00000000-0009-0000-0100-00000A000000}">
    <filterColumn colId="0" hiddenButton="1"/>
  </autoFilter>
  <tableColumns count="1">
    <tableColumn id="1" xr3:uid="{00000000-0010-0000-1100-000001000000}" name="Value" dataCellStyle="Normal"/>
  </tableColumns>
  <tableStyleInfo name="uBind Table"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12000000}" name="Table_Policy" displayName="Table_Policy" ref="B6:L12" totalsRowShown="0" headerRowDxfId="119" dataDxfId="118">
  <autoFilter ref="B6:L12"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2" xr3:uid="{00000000-0010-0000-1200-000002000000}" name="Property" dataDxfId="117" dataCellStyle="uBind Normal"/>
    <tableColumn id="9" xr3:uid="{00000000-0010-0000-1200-000009000000}" name="Header" dataDxfId="116"/>
    <tableColumn id="4" xr3:uid="{00000000-0010-0000-1200-000004000000}" name="Type" dataDxfId="115" dataCellStyle="Normal"/>
    <tableColumn id="1" xr3:uid="{00000000-0010-0000-1200-000001000000}" name="Key" dataDxfId="114" dataCellStyle="Normal">
      <calculatedColumnFormula>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calculatedColumnFormula>
    </tableColumn>
    <tableColumn id="11" xr3:uid="{00000000-0010-0000-1200-00000B000000}" name="Field Code" dataDxfId="113">
      <calculatedColumnFormula>IF(Table_Policy[[#This Row],[Header]]="Yes","",IF(Table_Policy[[#This Row],[Property]]&lt;&gt;"",SUBSTITUTE(Table_Policy[[#This Row],[Type]]," ","")&amp;SUBSTITUTE(Table_Policy[[#This Row],[Property]]," ",""),""))</calculatedColumnFormula>
    </tableColumn>
    <tableColumn id="5" xr3:uid="{00000000-0010-0000-1200-000005000000}" name="Text" dataDxfId="112" dataCellStyle="Normal">
      <calculatedColumnFormula>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calculatedColumnFormula>
    </tableColumn>
    <tableColumn id="6" xr3:uid="{00000000-0010-0000-1200-000006000000}" name="String" dataDxfId="111" dataCellStyle="Normal">
      <calculatedColumnFormula>IF(OR(Table_Policy[[#This Row],[Header]]="Yes",Table_Policy[[#This Row],[Text]]=""),"",IF(OR(Table_Policy[[#This Row],[Text]]="true",Table_Policy[[#This Row],[Text]]="false",ISNUMBER(Table_Policy[[#This Row],[Text]])),Table_Policy[[#This Row],[Text]],""""&amp;Table_Policy[[#This Row],[Text]]&amp;""""))</calculatedColumnFormula>
    </tableColumn>
    <tableColumn id="7" xr3:uid="{00000000-0010-0000-1200-000007000000}" name="Quote" dataDxfId="110" dataCellStyle="Normal">
      <calculatedColumnFormula>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calculatedColumnFormula>
    </tableColumn>
    <tableColumn id="10" xr3:uid="{00000000-0010-0000-1200-00000A000000}" name="Quote Min" dataDxfId="109">
      <calculatedColumnFormula>SUBSTITUTE(SUBSTITUTE(SUBSTITUTE(SUBSTITUTE(SUBSTITUTE(SUBSTITUTE(SUBSTITUTE(SUBSTITUTE(
TRIM(CLEAN(Table_Policy[[#This Row],[Quote]])),
" {","{"),
"{ ","{"),
" }","}"),
"} ","}"),
" [","["),
"[ ","["),
" ]","]"),
"] ","]")</calculatedColumnFormula>
    </tableColumn>
    <tableColumn id="8" xr3:uid="{00000000-0010-0000-1200-000008000000}" name="URL" dataDxfId="108" dataCellStyle="Normal">
      <calculatedColumnFormula>IF(Table_Policy[[#This Row],[Header]]="Yes","",IF(Table_Policy[[#This Row],[Property]]&lt;&gt;"",Table_Policy[[#This Row],[Key]]&amp;"="&amp;SUBSTITUTE(SUBSTITUTE(Table_Policy[[#This Row],[Text]],"&amp;","%26")," ","%20"),""))</calculatedColumnFormula>
    </tableColumn>
    <tableColumn id="3" xr3:uid="{00000000-0010-0000-1200-000003000000}" name="Value" dataDxfId="107" dataCellStyle="Normal"/>
  </tableColumns>
  <tableStyleInfo name="uBind Table"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3000000}" name="Table_Quote" displayName="Table_Quote" ref="C22:BB28" totalsRowShown="0" headerRowDxfId="106" dataDxfId="105" dataCellStyle="Normal">
  <autoFilter ref="C22:BB28" xr:uid="{00000000-0009-0000-0100-000009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autoFilter>
  <tableColumns count="52">
    <tableColumn id="1" xr3:uid="{00000000-0010-0000-1300-000001000000}" name="Before" dataDxfId="104" dataCellStyle="Normal">
      <calculatedColumnFormula xml:space="preserve">
"{"&amp;
"""state"": """ &amp;
IF(_xlfn.TEXTJOIN("",TRUE,'Question Sets'!AM5:AM14)&lt;&gt;"","incomplete",
IF(_xlfn.TEXTJOIN("",TRUE,'Question Sets'!AM5:AM23)&lt;&gt;"","estimate",
IF(_xlfn.TEXTJOIN("",TRUE,Table_Question_Sets[Invalid])&lt;&gt;"","quote","binding"))) &amp; ""","&amp;
"""id"": ""SOME_ID"","&amp;
"""questions"": {"&amp;
"""rating"": {"&amp;
_xlfn.TEXTJOIN(",",TRUE,'Question Sets'!BN5:BN23)&amp;
"},"&amp;
"""contact"": {"&amp;
_xlfn.TEXTJOIN(",",TRUE,'Question Sets'!BN23:BN29)&amp;
"},"&amp;
"""personal"": {"&amp;
_xlfn.TEXTJOIN(",",TRUE,'Question Sets'!BN29:BN48)&amp;
"},"&amp;
"""disclosure"": {"&amp;
_xlfn.TEXTJOIN(",",TRUE,'Question Sets'!BN48:BN54)&amp;
"}"&amp;
"},"&amp;
"""risk1"": {"&amp;_xlfn.TEXTJOIN("",TRUE,Table_Risk_1[Output Calculation])&amp;"},"&amp;
"""risk2"": {"&amp;_xlfn.TEXTJOIN("",TRUE,Table_Risk_2[Output Calculation])&amp;"},"&amp;
"""triggers"": {"&amp;
"""softReferral"": {"&amp;
_xlfn.TEXTJOIN(",",TRUE,Triggers!N5:N7)&amp;
"},"&amp;
"""hardReferral"": {"&amp;
_xlfn.TEXTJOIN(",",TRUE,Triggers!N7:N9)&amp;
"},"&amp;
"""decline"": {"&amp;
_xlfn.TEXTJOIN(",",TRUE,Triggers!N9:N13)&amp;
"},"&amp;
"""error"": {"&amp;
_xlfn.TEXTJOIN(",",TRUE,Triggers!N13:N16)&amp;
"}"&amp;
"},"&amp;
_xlfn.TEXTJOIN("",TRUE,Table_Policy[Quote Min])&amp;","&amp;
"""payment"": {"&amp;
"""total"": {"&amp;
"""premium"": """&amp;TEXT(Table_Premium_Breakdown[[#Totals],[Premium]],"$#,##0.00")&amp;""","&amp;
"""ESL"": """&amp;TEXT(Table_Premium_Breakdown[[#Totals],[ESL]],"$#,##0.00")&amp;""","&amp;
"""GST"": """&amp;TEXT(Table_Premium_Breakdown[[#Totals],[GST]],"$#,##0.00")&amp;""","&amp;
"""stampDuty"": """&amp;TEXT(Table_Premium_Breakdown[[#Totals],[Stamp Duty]],"$#,##0.00")&amp;""","&amp;
"""serviceFees"": """&amp;TEXT(Table_Premium_Breakdown[[#Totals],[Service Fees]],"$#,##0.00")&amp;""","&amp;
"""interest"": """&amp;TEXT(Table_Premium_Breakdown[[#Totals],[Interest]],"$#,##0.00")&amp;""","&amp;
"""merchantFees"": """&amp;TEXT(Table_Premium_Breakdown[[#Totals],[Merchant Fees]],"$#,##0.00")&amp;""","&amp;
"""transactionCosts"": """&amp;TEXT(Table_Premium_Breakdown[[#Totals],[Transaction Costs]],"$#,##0.00")&amp;""","&amp;
"""payable"": """&amp;TEXT(Table_Premium_Breakdown[[#Totals],[Total]],"$#,##0.00")&amp;""""&amp;
"},"&amp;
"""instalments"": {"&amp;
"""instalmentsPerYear"": """&amp;TEXT(Totals_Instalment_Instalment_Amount,"$#,##0.00")&amp;""","&amp;
"""instalmentAmount"": """&amp;TEXT(Totals_Instalment_Instalment_Amount,"$#,##0.00")&amp;""""&amp;
"}"&amp;
"}"&amp;
"}"</calculatedColumnFormula>
    </tableColumn>
    <tableColumn id="2" xr3:uid="{00000000-0010-0000-1300-000002000000}" name="Value 1" dataDxfId="103" dataCellStyle="Normal"/>
    <tableColumn id="3" xr3:uid="{00000000-0010-0000-1300-000003000000}" name="Value 2" dataDxfId="102" dataCellStyle="Normal"/>
    <tableColumn id="4" xr3:uid="{00000000-0010-0000-1300-000004000000}" name="Value 3" dataDxfId="101" dataCellStyle="Normal"/>
    <tableColumn id="5" xr3:uid="{00000000-0010-0000-1300-000005000000}" name="Value 4" dataDxfId="100" dataCellStyle="Normal"/>
    <tableColumn id="6" xr3:uid="{00000000-0010-0000-1300-000006000000}" name="Value 5" dataDxfId="99" dataCellStyle="Normal"/>
    <tableColumn id="7" xr3:uid="{00000000-0010-0000-1300-000007000000}" name="Value 6" dataDxfId="98" dataCellStyle="Normal"/>
    <tableColumn id="8" xr3:uid="{00000000-0010-0000-1300-000008000000}" name="Value 7" dataDxfId="97" dataCellStyle="Normal"/>
    <tableColumn id="9" xr3:uid="{00000000-0010-0000-1300-000009000000}" name="Value 8" dataDxfId="96" dataCellStyle="Normal"/>
    <tableColumn id="10" xr3:uid="{00000000-0010-0000-1300-00000A000000}" name="Value 9" dataDxfId="95" dataCellStyle="Normal"/>
    <tableColumn id="11" xr3:uid="{00000000-0010-0000-1300-00000B000000}" name="Value 10" dataDxfId="94" dataCellStyle="Normal"/>
    <tableColumn id="12" xr3:uid="{00000000-0010-0000-1300-00000C000000}" name="Value 11" dataDxfId="93" dataCellStyle="Normal"/>
    <tableColumn id="13" xr3:uid="{00000000-0010-0000-1300-00000D000000}" name="Value 12" dataDxfId="92" dataCellStyle="Normal"/>
    <tableColumn id="14" xr3:uid="{00000000-0010-0000-1300-00000E000000}" name="Value 13" dataDxfId="91" dataCellStyle="Normal"/>
    <tableColumn id="15" xr3:uid="{00000000-0010-0000-1300-00000F000000}" name="Value 14" dataDxfId="90" dataCellStyle="Normal"/>
    <tableColumn id="16" xr3:uid="{00000000-0010-0000-1300-000010000000}" name="Value 15" dataDxfId="89" dataCellStyle="Normal"/>
    <tableColumn id="17" xr3:uid="{00000000-0010-0000-1300-000011000000}" name="Value 16" dataDxfId="88" dataCellStyle="Normal"/>
    <tableColumn id="18" xr3:uid="{00000000-0010-0000-1300-000012000000}" name="Value 17" dataDxfId="87" dataCellStyle="Normal"/>
    <tableColumn id="19" xr3:uid="{00000000-0010-0000-1300-000013000000}" name="Value 18" dataDxfId="86" dataCellStyle="Normal"/>
    <tableColumn id="20" xr3:uid="{00000000-0010-0000-1300-000014000000}" name="Value 19" dataDxfId="85" dataCellStyle="Normal"/>
    <tableColumn id="21" xr3:uid="{00000000-0010-0000-1300-000015000000}" name="Value 20" dataDxfId="84" dataCellStyle="Normal"/>
    <tableColumn id="22" xr3:uid="{00000000-0010-0000-1300-000016000000}" name="Value 21" dataDxfId="83" dataCellStyle="Normal"/>
    <tableColumn id="23" xr3:uid="{00000000-0010-0000-1300-000017000000}" name="Value 22" dataDxfId="82" dataCellStyle="Normal"/>
    <tableColumn id="24" xr3:uid="{00000000-0010-0000-1300-000018000000}" name="Value 23" dataDxfId="81" dataCellStyle="Normal"/>
    <tableColumn id="25" xr3:uid="{00000000-0010-0000-1300-000019000000}" name="Value 24" dataDxfId="80" dataCellStyle="Normal"/>
    <tableColumn id="26" xr3:uid="{00000000-0010-0000-1300-00001A000000}" name="Value 25" dataDxfId="79" dataCellStyle="Normal"/>
    <tableColumn id="27" xr3:uid="{00000000-0010-0000-1300-00001B000000}" name="Value 26" dataDxfId="78" dataCellStyle="Normal"/>
    <tableColumn id="28" xr3:uid="{00000000-0010-0000-1300-00001C000000}" name="Value 27" dataDxfId="77" dataCellStyle="Normal"/>
    <tableColumn id="29" xr3:uid="{00000000-0010-0000-1300-00001D000000}" name="Value 28" dataDxfId="76" dataCellStyle="Normal"/>
    <tableColumn id="30" xr3:uid="{00000000-0010-0000-1300-00001E000000}" name="Value 29" dataDxfId="75" dataCellStyle="Normal"/>
    <tableColumn id="31" xr3:uid="{00000000-0010-0000-1300-00001F000000}" name="Value 30" dataDxfId="74" dataCellStyle="Normal"/>
    <tableColumn id="32" xr3:uid="{00000000-0010-0000-1300-000020000000}" name="Value 31" dataDxfId="73" dataCellStyle="Normal"/>
    <tableColumn id="33" xr3:uid="{00000000-0010-0000-1300-000021000000}" name="Value 32" dataDxfId="72" dataCellStyle="Normal"/>
    <tableColumn id="34" xr3:uid="{00000000-0010-0000-1300-000022000000}" name="Value 33" dataDxfId="71" dataCellStyle="Normal"/>
    <tableColumn id="35" xr3:uid="{00000000-0010-0000-1300-000023000000}" name="Value 34" dataDxfId="70" dataCellStyle="Normal"/>
    <tableColumn id="36" xr3:uid="{00000000-0010-0000-1300-000024000000}" name="Value 35" dataDxfId="69" dataCellStyle="Normal"/>
    <tableColumn id="37" xr3:uid="{00000000-0010-0000-1300-000025000000}" name="Value 36" dataDxfId="68" dataCellStyle="Normal"/>
    <tableColumn id="38" xr3:uid="{00000000-0010-0000-1300-000026000000}" name="Value 37" dataDxfId="67" dataCellStyle="Normal"/>
    <tableColumn id="39" xr3:uid="{00000000-0010-0000-1300-000027000000}" name="Value 38" dataDxfId="66" dataCellStyle="Normal"/>
    <tableColumn id="40" xr3:uid="{00000000-0010-0000-1300-000028000000}" name="Value 39" dataDxfId="65" dataCellStyle="Normal"/>
    <tableColumn id="41" xr3:uid="{00000000-0010-0000-1300-000029000000}" name="Value 40" dataDxfId="64" dataCellStyle="Normal"/>
    <tableColumn id="42" xr3:uid="{00000000-0010-0000-1300-00002A000000}" name="Value 41" dataDxfId="63" dataCellStyle="Normal"/>
    <tableColumn id="43" xr3:uid="{00000000-0010-0000-1300-00002B000000}" name="Value 42" dataDxfId="62" dataCellStyle="Normal"/>
    <tableColumn id="44" xr3:uid="{00000000-0010-0000-1300-00002C000000}" name="Value 43" dataDxfId="61" dataCellStyle="Normal"/>
    <tableColumn id="45" xr3:uid="{00000000-0010-0000-1300-00002D000000}" name="Value 44" dataDxfId="60" dataCellStyle="Normal"/>
    <tableColumn id="46" xr3:uid="{00000000-0010-0000-1300-00002E000000}" name="Value 45" dataDxfId="59" dataCellStyle="Normal"/>
    <tableColumn id="47" xr3:uid="{00000000-0010-0000-1300-00002F000000}" name="Value 46" dataDxfId="58" dataCellStyle="Normal"/>
    <tableColumn id="48" xr3:uid="{00000000-0010-0000-1300-000030000000}" name="Value 47" dataDxfId="57" dataCellStyle="Normal"/>
    <tableColumn id="49" xr3:uid="{00000000-0010-0000-1300-000031000000}" name="Value 48" dataDxfId="56" dataCellStyle="Normal"/>
    <tableColumn id="50" xr3:uid="{00000000-0010-0000-1300-000032000000}" name="Value 49" dataDxfId="55" dataCellStyle="Normal"/>
    <tableColumn id="51" xr3:uid="{00000000-0010-0000-1300-000033000000}" name="Value 50" dataDxfId="54" dataCellStyle="Normal"/>
    <tableColumn id="52" xr3:uid="{00000000-0010-0000-1300-000034000000}" name="After" dataDxfId="53" dataCellStyle="Normal"/>
  </tableColumns>
  <tableStyleInfo name="uBind Table"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4000000}" name="Table_Configuration" displayName="Table_Configuration" ref="C6:BB18" totalsRowShown="0" headerRowDxfId="52" dataCellStyle="Normal">
  <autoFilter ref="C6:BB18" xr:uid="{00000000-0009-0000-0100-00001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autoFilter>
  <tableColumns count="52">
    <tableColumn id="1" xr3:uid="{00000000-0010-0000-1400-000001000000}" name="Before" dataCellStyle="Normal"/>
    <tableColumn id="2" xr3:uid="{00000000-0010-0000-1400-000002000000}" name="Value 1" dataDxfId="51" dataCellStyle="Normal"/>
    <tableColumn id="3" xr3:uid="{00000000-0010-0000-1400-000003000000}" name="Value 2" dataDxfId="50" dataCellStyle="Normal"/>
    <tableColumn id="4" xr3:uid="{00000000-0010-0000-1400-000004000000}" name="Value 3" dataDxfId="49" dataCellStyle="Normal"/>
    <tableColumn id="5" xr3:uid="{00000000-0010-0000-1400-000005000000}" name="Value 4" dataDxfId="48" dataCellStyle="Normal"/>
    <tableColumn id="6" xr3:uid="{00000000-0010-0000-1400-000006000000}" name="Value 5" dataDxfId="47" dataCellStyle="Normal"/>
    <tableColumn id="7" xr3:uid="{00000000-0010-0000-1400-000007000000}" name="Value 6" dataDxfId="46" dataCellStyle="Normal"/>
    <tableColumn id="8" xr3:uid="{00000000-0010-0000-1400-000008000000}" name="Value 7" dataDxfId="45" dataCellStyle="Normal"/>
    <tableColumn id="10" xr3:uid="{00000000-0010-0000-1400-00000A000000}" name="Value 8" dataDxfId="44"/>
    <tableColumn id="11" xr3:uid="{00000000-0010-0000-1400-00000B000000}" name="Value 9" dataDxfId="43"/>
    <tableColumn id="12" xr3:uid="{00000000-0010-0000-1400-00000C000000}" name="Value 10" dataDxfId="42"/>
    <tableColumn id="13" xr3:uid="{00000000-0010-0000-1400-00000D000000}" name="Value 11" dataDxfId="41"/>
    <tableColumn id="14" xr3:uid="{00000000-0010-0000-1400-00000E000000}" name="Value 12" dataDxfId="40"/>
    <tableColumn id="15" xr3:uid="{00000000-0010-0000-1400-00000F000000}" name="Value 13" dataDxfId="39"/>
    <tableColumn id="16" xr3:uid="{00000000-0010-0000-1400-000010000000}" name="Value 14" dataDxfId="38"/>
    <tableColumn id="17" xr3:uid="{00000000-0010-0000-1400-000011000000}" name="Value 15" dataDxfId="37"/>
    <tableColumn id="18" xr3:uid="{00000000-0010-0000-1400-000012000000}" name="Value 16" dataDxfId="36"/>
    <tableColumn id="19" xr3:uid="{00000000-0010-0000-1400-000013000000}" name="Value 17" dataDxfId="35"/>
    <tableColumn id="20" xr3:uid="{00000000-0010-0000-1400-000014000000}" name="Value 18" dataDxfId="34"/>
    <tableColumn id="21" xr3:uid="{00000000-0010-0000-1400-000015000000}" name="Value 19" dataDxfId="33"/>
    <tableColumn id="22" xr3:uid="{00000000-0010-0000-1400-000016000000}" name="Value 20" dataDxfId="32"/>
    <tableColumn id="23" xr3:uid="{00000000-0010-0000-1400-000017000000}" name="Value 21" dataDxfId="31"/>
    <tableColumn id="24" xr3:uid="{00000000-0010-0000-1400-000018000000}" name="Value 22" dataDxfId="30"/>
    <tableColumn id="25" xr3:uid="{00000000-0010-0000-1400-000019000000}" name="Value 23" dataDxfId="29"/>
    <tableColumn id="26" xr3:uid="{00000000-0010-0000-1400-00001A000000}" name="Value 24" dataDxfId="28"/>
    <tableColumn id="27" xr3:uid="{00000000-0010-0000-1400-00001B000000}" name="Value 25" dataDxfId="27"/>
    <tableColumn id="28" xr3:uid="{00000000-0010-0000-1400-00001C000000}" name="Value 26" dataDxfId="26"/>
    <tableColumn id="29" xr3:uid="{00000000-0010-0000-1400-00001D000000}" name="Value 27" dataDxfId="25"/>
    <tableColumn id="30" xr3:uid="{00000000-0010-0000-1400-00001E000000}" name="Value 28" dataDxfId="24"/>
    <tableColumn id="31" xr3:uid="{00000000-0010-0000-1400-00001F000000}" name="Value 29" dataDxfId="23"/>
    <tableColumn id="32" xr3:uid="{00000000-0010-0000-1400-000020000000}" name="Value 30" dataDxfId="22"/>
    <tableColumn id="33" xr3:uid="{00000000-0010-0000-1400-000021000000}" name="Value 31" dataDxfId="21"/>
    <tableColumn id="34" xr3:uid="{00000000-0010-0000-1400-000022000000}" name="Value 32" dataDxfId="20"/>
    <tableColumn id="35" xr3:uid="{00000000-0010-0000-1400-000023000000}" name="Value 33" dataDxfId="19"/>
    <tableColumn id="36" xr3:uid="{00000000-0010-0000-1400-000024000000}" name="Value 34" dataDxfId="18"/>
    <tableColumn id="37" xr3:uid="{00000000-0010-0000-1400-000025000000}" name="Value 35" dataDxfId="17"/>
    <tableColumn id="38" xr3:uid="{00000000-0010-0000-1400-000026000000}" name="Value 36" dataDxfId="16"/>
    <tableColumn id="39" xr3:uid="{00000000-0010-0000-1400-000027000000}" name="Value 37" dataDxfId="15"/>
    <tableColumn id="40" xr3:uid="{00000000-0010-0000-1400-000028000000}" name="Value 38" dataDxfId="14"/>
    <tableColumn id="41" xr3:uid="{00000000-0010-0000-1400-000029000000}" name="Value 39" dataDxfId="13"/>
    <tableColumn id="42" xr3:uid="{00000000-0010-0000-1400-00002A000000}" name="Value 40" dataDxfId="12"/>
    <tableColumn id="43" xr3:uid="{00000000-0010-0000-1400-00002B000000}" name="Value 41" dataDxfId="11"/>
    <tableColumn id="45" xr3:uid="{00000000-0010-0000-1400-00002D000000}" name="Value 42" dataDxfId="10"/>
    <tableColumn id="46" xr3:uid="{00000000-0010-0000-1400-00002E000000}" name="Value 43" dataDxfId="9"/>
    <tableColumn id="47" xr3:uid="{00000000-0010-0000-1400-00002F000000}" name="Value 44" dataDxfId="8"/>
    <tableColumn id="48" xr3:uid="{00000000-0010-0000-1400-000030000000}" name="Value 45" dataDxfId="7"/>
    <tableColumn id="49" xr3:uid="{00000000-0010-0000-1400-000031000000}" name="Value 46" dataDxfId="6"/>
    <tableColumn id="50" xr3:uid="{00000000-0010-0000-1400-000032000000}" name="Value 47" dataDxfId="5"/>
    <tableColumn id="51" xr3:uid="{00000000-0010-0000-1400-000033000000}" name="Value 48" dataDxfId="4"/>
    <tableColumn id="52" xr3:uid="{00000000-0010-0000-1400-000034000000}" name="Value 49" dataDxfId="3"/>
    <tableColumn id="53" xr3:uid="{00000000-0010-0000-1400-000035000000}" name="Value 50" dataDxfId="2"/>
    <tableColumn id="9" xr3:uid="{00000000-0010-0000-1400-000009000000}" name="After" dataCellStyle="Normal"/>
  </tableColumns>
  <tableStyleInfo name="uBind Table"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15000000}" name="Table_Premium" displayName="Table_Premium" ref="B36:F401" totalsRowShown="0" headerRowCellStyle="Normal" dataCellStyle="Normal">
  <autoFilter ref="B36:F401" xr:uid="{00000000-0009-0000-0100-00001C000000}">
    <filterColumn colId="0" hiddenButton="1"/>
    <filterColumn colId="1" hiddenButton="1"/>
    <filterColumn colId="2" hiddenButton="1"/>
    <filterColumn colId="3" hiddenButton="1"/>
    <filterColumn colId="4" hiddenButton="1"/>
  </autoFilter>
  <sortState ref="B37:F85">
    <sortCondition descending="1" ref="B37:B85"/>
  </sortState>
  <tableColumns count="5">
    <tableColumn id="1" xr3:uid="{00000000-0010-0000-1500-000001000000}" name="Days Insured" dataDxfId="1" dataCellStyle="Currency"/>
    <tableColumn id="2" xr3:uid="{00000000-0010-0000-1500-000002000000}" name="Single" dataCellStyle="Currency"/>
    <tableColumn id="3" xr3:uid="{00000000-0010-0000-1500-000003000000}" name="Couple" dataCellStyle="Currency"/>
    <tableColumn id="4" xr3:uid="{00000000-0010-0000-1500-000004000000}" name="Family" dataCellStyle="Currency"/>
    <tableColumn id="5" xr3:uid="{00000000-0010-0000-1500-000005000000}" name="Additional Child" dataDxfId="0" dataCellStyle="Currency"/>
  </tableColumns>
  <tableStyleInfo name="uBind Table"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6000000}" name="Table_Zone_Loading" displayName="Table_Zone_Loading" ref="B26:C32" totalsRowShown="0" headerRowCellStyle="Normal" dataCellStyle="Normal">
  <autoFilter ref="B26:C32" xr:uid="{00000000-0009-0000-0100-00000E000000}">
    <filterColumn colId="0" hiddenButton="1"/>
    <filterColumn colId="1" hiddenButton="1"/>
  </autoFilter>
  <tableColumns count="2">
    <tableColumn id="1" xr3:uid="{00000000-0010-0000-1600-000001000000}" name="Zone" dataCellStyle="Normal"/>
    <tableColumn id="2" xr3:uid="{00000000-0010-0000-1600-000002000000}" name="Loading" dataCellStyle="Normal"/>
  </tableColumns>
  <tableStyleInfo name="uBind Table"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7000000}" name="Table_Rates" displayName="Table_Rates" ref="B6:C9" totalsRowShown="0" headerRowCellStyle="Normal" dataCellStyle="Normal">
  <autoFilter ref="B6:C9" xr:uid="{00000000-0009-0000-0100-000010000000}">
    <filterColumn colId="0" hiddenButton="1"/>
    <filterColumn colId="1" hiddenButton="1"/>
  </autoFilter>
  <tableColumns count="2">
    <tableColumn id="1" xr3:uid="{00000000-0010-0000-1700-000001000000}" name="Rate" dataCellStyle="Normal"/>
    <tableColumn id="2" xr3:uid="{00000000-0010-0000-1700-000002000000}" name="Value" dataCellStyle="Percent"/>
  </tableColumns>
  <tableStyleInfo name="uBind Table"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8000000}" name="Table_Age_Loading" displayName="Table_Age_Loading" ref="B13:C22" totalsRowShown="0" headerRowCellStyle="Normal" dataCellStyle="Normal">
  <autoFilter ref="B13:C22" xr:uid="{00000000-0009-0000-0100-000016000000}">
    <filterColumn colId="0" hiddenButton="1"/>
    <filterColumn colId="1" hiddenButton="1"/>
  </autoFilter>
  <tableColumns count="2">
    <tableColumn id="1" xr3:uid="{00000000-0010-0000-1800-000001000000}" name="Max Age" dataCellStyle="Normal"/>
    <tableColumn id="2" xr3:uid="{00000000-0010-0000-1800-000002000000}" name="Loading" dataCellStyle="Percent"/>
  </tableColumns>
  <tableStyleInfo name="uBind Table" showFirstColumn="0" showLastColumn="0" showRowStripes="1" showColumnStripes="0"/>
</table>
</file>

<file path=xl/theme/theme1.xml><?xml version="1.0" encoding="utf-8"?>
<a:theme xmlns:a="http://schemas.openxmlformats.org/drawingml/2006/main" name="Office Theme">
  <a:themeElements>
    <a:clrScheme name="uBind">
      <a:dk1>
        <a:srgbClr val="151515"/>
      </a:dk1>
      <a:lt1>
        <a:srgbClr val="A7A7A7"/>
      </a:lt1>
      <a:dk2>
        <a:srgbClr val="44546A"/>
      </a:dk2>
      <a:lt2>
        <a:srgbClr val="E7E6E6"/>
      </a:lt2>
      <a:accent1>
        <a:srgbClr val="5B9BD5"/>
      </a:accent1>
      <a:accent2>
        <a:srgbClr val="ED7D31"/>
      </a:accent2>
      <a:accent3>
        <a:srgbClr val="A5A5A5"/>
      </a:accent3>
      <a:accent4>
        <a:srgbClr val="FFC000"/>
      </a:accent4>
      <a:accent5>
        <a:srgbClr val="4472C4"/>
      </a:accent5>
      <a:accent6>
        <a:srgbClr val="2A2A2A"/>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7.bin"/><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printerSettings" Target="../printerSettings/printerSettings9.bin"/><Relationship Id="rId4" Type="http://schemas.openxmlformats.org/officeDocument/2006/relationships/table" Target="../tables/table14.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table" Target="../tables/table20.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table" Target="../tables/table23.xml"/><Relationship Id="rId2" Type="http://schemas.openxmlformats.org/officeDocument/2006/relationships/table" Target="../tables/table22.xml"/><Relationship Id="rId1" Type="http://schemas.openxmlformats.org/officeDocument/2006/relationships/printerSettings" Target="../printerSettings/printerSettings16.bin"/><Relationship Id="rId5" Type="http://schemas.openxmlformats.org/officeDocument/2006/relationships/table" Target="../tables/table25.xml"/><Relationship Id="rId4"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1F5F34"/>
  </sheetPr>
  <dimension ref="B1:BR71"/>
  <sheetViews>
    <sheetView tabSelected="1" workbookViewId="0">
      <pane xSplit="6" topLeftCell="J1" activePane="topRight" state="frozen"/>
      <selection pane="topRight" activeCell="N14" sqref="N14"/>
    </sheetView>
  </sheetViews>
  <sheetFormatPr defaultColWidth="9.140625" defaultRowHeight="21" customHeight="1"/>
  <cols>
    <col min="1" max="1" width="9.140625" style="2" customWidth="1"/>
    <col min="2" max="2" width="37.7109375" style="2" customWidth="1"/>
    <col min="3" max="3" width="22" style="2" hidden="1" customWidth="1"/>
    <col min="4" max="4" width="22.42578125" style="2" hidden="1" customWidth="1"/>
    <col min="5" max="5" width="23.85546875" style="2" hidden="1" customWidth="1"/>
    <col min="6" max="6" width="38.42578125" style="2" hidden="1" customWidth="1"/>
    <col min="7" max="7" width="28.42578125" style="13" customWidth="1"/>
    <col min="8" max="9" width="10.7109375" style="2" customWidth="1"/>
    <col min="10" max="10" width="17.85546875" style="2" customWidth="1"/>
    <col min="11" max="13" width="9.28515625" style="2" customWidth="1"/>
    <col min="14" max="14" width="7.140625" style="2" customWidth="1"/>
    <col min="15" max="18" width="3.42578125" style="2" customWidth="1"/>
    <col min="19" max="19" width="10.28515625" style="2" customWidth="1"/>
    <col min="20" max="20" width="21.42578125" style="2" customWidth="1"/>
    <col min="21" max="21" width="57.140625" style="2" customWidth="1"/>
    <col min="22" max="23" width="28.42578125" style="2" customWidth="1"/>
    <col min="24" max="36" width="21.42578125" style="2" customWidth="1"/>
    <col min="37" max="37" width="16.140625" style="2" customWidth="1"/>
    <col min="38" max="38" width="15" style="2" customWidth="1"/>
    <col min="39" max="39" width="19.28515625" style="2" customWidth="1"/>
    <col min="40" max="41" width="21.42578125" style="2" customWidth="1"/>
    <col min="42" max="43" width="17.85546875" style="2" customWidth="1"/>
    <col min="44" max="44" width="38" style="2" customWidth="1"/>
    <col min="45" max="49" width="28.42578125" style="2" customWidth="1"/>
    <col min="50" max="51" width="28.42578125" style="13" customWidth="1"/>
    <col min="52" max="81" width="28.42578125" style="2" customWidth="1"/>
    <col min="82" max="82" width="31.85546875" style="2" customWidth="1"/>
    <col min="83" max="83" width="9.140625" style="2"/>
    <col min="84" max="84" width="30.42578125" style="2" customWidth="1"/>
    <col min="85" max="85" width="96.42578125" style="2" customWidth="1"/>
    <col min="86" max="89" width="102.140625" style="2" customWidth="1"/>
    <col min="90" max="92" width="17.28515625" style="2" customWidth="1"/>
    <col min="93" max="93" width="23.85546875" style="2" customWidth="1"/>
    <col min="94" max="94" width="53.140625" style="2" customWidth="1"/>
    <col min="95" max="95" width="115.85546875" style="2" customWidth="1"/>
    <col min="96" max="96" width="21.42578125" style="2" customWidth="1"/>
    <col min="97" max="97" width="23.42578125" style="2" customWidth="1"/>
    <col min="98" max="98" width="25" style="2" customWidth="1"/>
    <col min="99" max="99" width="28" style="2" customWidth="1"/>
    <col min="100" max="100" width="21.85546875" style="2" customWidth="1"/>
    <col min="101" max="102" width="21.140625" style="2" customWidth="1"/>
    <col min="103" max="105" width="81" style="2" customWidth="1"/>
    <col min="106" max="106" width="22.28515625" style="2" customWidth="1"/>
    <col min="107" max="107" width="19.42578125" style="2" customWidth="1"/>
    <col min="108" max="108" width="16" style="2" customWidth="1"/>
    <col min="109" max="16384" width="9.140625" style="2"/>
  </cols>
  <sheetData>
    <row r="1" spans="2:70" ht="21" customHeight="1">
      <c r="G1" s="35"/>
      <c r="K1" s="35"/>
      <c r="M1" s="46"/>
      <c r="N1" s="13"/>
      <c r="O1" s="13"/>
      <c r="P1" s="13"/>
      <c r="Q1" s="13"/>
      <c r="R1" s="13"/>
      <c r="S1" s="13"/>
      <c r="AH1" s="46"/>
      <c r="AI1" s="46"/>
      <c r="AO1" s="13"/>
      <c r="AS1" s="13"/>
      <c r="AT1" s="13"/>
      <c r="AU1" s="13"/>
      <c r="AV1" s="13"/>
      <c r="AW1" s="13"/>
      <c r="AZ1" s="13"/>
      <c r="BA1" s="13"/>
      <c r="BB1" s="13"/>
      <c r="BC1" s="13"/>
      <c r="BD1" s="13"/>
    </row>
    <row r="2" spans="2:70" ht="47.25" thickBot="1">
      <c r="B2" s="11" t="s">
        <v>0</v>
      </c>
      <c r="C2" s="11"/>
      <c r="D2" s="11"/>
      <c r="E2" s="11"/>
      <c r="F2" s="11"/>
      <c r="G2" s="31"/>
      <c r="H2" s="11"/>
      <c r="I2" s="11"/>
      <c r="J2" s="11"/>
      <c r="K2" s="31"/>
      <c r="L2" s="11"/>
      <c r="M2" s="52"/>
      <c r="N2" s="14"/>
      <c r="O2" s="14"/>
      <c r="P2" s="14"/>
      <c r="Q2" s="14"/>
      <c r="R2" s="14"/>
      <c r="S2" s="14"/>
      <c r="T2" s="11"/>
      <c r="U2" s="11"/>
      <c r="V2" s="11"/>
      <c r="W2" s="11"/>
      <c r="X2" s="11"/>
      <c r="Y2" s="11"/>
      <c r="Z2" s="11"/>
      <c r="AA2" s="11"/>
      <c r="AB2" s="11"/>
      <c r="AC2" s="11"/>
      <c r="AD2" s="11"/>
      <c r="AE2" s="11"/>
      <c r="AF2" s="11"/>
      <c r="AG2" s="11"/>
      <c r="AH2" s="52"/>
      <c r="AI2" s="52"/>
      <c r="AJ2" s="11"/>
      <c r="AK2" s="11"/>
      <c r="AL2" s="11"/>
      <c r="AM2" s="11"/>
      <c r="AN2" s="11"/>
      <c r="AO2" s="14"/>
      <c r="AP2" s="11"/>
      <c r="AQ2" s="11"/>
      <c r="AR2" s="11"/>
      <c r="AS2" s="14"/>
      <c r="AT2" s="14"/>
      <c r="AU2" s="14"/>
      <c r="AV2" s="14"/>
      <c r="AW2" s="14"/>
      <c r="AX2" s="14"/>
      <c r="AY2" s="14"/>
      <c r="AZ2" s="14"/>
      <c r="BA2" s="14"/>
      <c r="BB2" s="14"/>
      <c r="BC2" s="14"/>
      <c r="BD2" s="14"/>
      <c r="BE2" s="14"/>
      <c r="BF2" s="14"/>
      <c r="BG2" s="14"/>
      <c r="BH2" s="14"/>
      <c r="BI2" s="14"/>
      <c r="BJ2" s="14"/>
      <c r="BK2" s="11"/>
      <c r="BL2" s="11"/>
      <c r="BM2" s="11"/>
      <c r="BN2" s="11"/>
      <c r="BO2" s="14"/>
      <c r="BP2" s="14"/>
      <c r="BQ2" s="11"/>
    </row>
    <row r="3" spans="2:70" ht="21" customHeight="1">
      <c r="G3" s="35"/>
      <c r="K3" s="35"/>
      <c r="M3" s="46"/>
      <c r="N3" s="13"/>
      <c r="O3" s="13"/>
      <c r="P3" s="13"/>
      <c r="Q3" s="13"/>
      <c r="R3" s="13"/>
      <c r="S3" s="13"/>
      <c r="AH3" s="46"/>
      <c r="AI3" s="46"/>
      <c r="AO3" s="13"/>
      <c r="AS3" s="13"/>
      <c r="AT3" s="13"/>
      <c r="AU3" s="13"/>
      <c r="AV3" s="13"/>
      <c r="AW3" s="13"/>
      <c r="AZ3" s="13"/>
      <c r="BA3" s="13"/>
      <c r="BB3" s="13"/>
      <c r="BC3" s="13"/>
      <c r="BD3" s="13"/>
    </row>
    <row r="4" spans="2:70" ht="15">
      <c r="B4" s="90" t="s">
        <v>1</v>
      </c>
      <c r="C4" s="90" t="s">
        <v>2</v>
      </c>
      <c r="D4" t="s">
        <v>3</v>
      </c>
      <c r="E4" t="s">
        <v>4</v>
      </c>
      <c r="F4" t="s">
        <v>5</v>
      </c>
      <c r="G4" s="32" t="s">
        <v>6</v>
      </c>
      <c r="H4" s="1" t="s">
        <v>7</v>
      </c>
      <c r="I4" s="90" t="s">
        <v>8</v>
      </c>
      <c r="J4" s="90" t="s">
        <v>9</v>
      </c>
      <c r="K4" s="32" t="s">
        <v>10</v>
      </c>
      <c r="L4" s="1" t="s">
        <v>11</v>
      </c>
      <c r="M4" s="48" t="s">
        <v>12</v>
      </c>
      <c r="N4" s="37" t="s">
        <v>13</v>
      </c>
      <c r="O4" s="37" t="s">
        <v>14</v>
      </c>
      <c r="P4" s="37" t="s">
        <v>15</v>
      </c>
      <c r="Q4" s="37" t="s">
        <v>16</v>
      </c>
      <c r="R4" s="37" t="s">
        <v>17</v>
      </c>
      <c r="S4" s="37" t="s">
        <v>18</v>
      </c>
      <c r="T4" s="1" t="s">
        <v>19</v>
      </c>
      <c r="U4" s="1" t="s">
        <v>20</v>
      </c>
      <c r="V4" s="1" t="s">
        <v>21</v>
      </c>
      <c r="W4" s="1" t="s">
        <v>22</v>
      </c>
      <c r="X4" s="1" t="s">
        <v>23</v>
      </c>
      <c r="Y4" s="1" t="s">
        <v>24</v>
      </c>
      <c r="Z4" s="1" t="s">
        <v>25</v>
      </c>
      <c r="AA4" s="1" t="s">
        <v>26</v>
      </c>
      <c r="AB4" s="1" t="s">
        <v>27</v>
      </c>
      <c r="AC4" s="1" t="s">
        <v>28</v>
      </c>
      <c r="AD4" s="1" t="s">
        <v>29</v>
      </c>
      <c r="AE4" s="1" t="s">
        <v>30</v>
      </c>
      <c r="AF4" s="1" t="s">
        <v>31</v>
      </c>
      <c r="AG4" s="1" t="s">
        <v>32</v>
      </c>
      <c r="AH4" s="48" t="s">
        <v>33</v>
      </c>
      <c r="AI4" s="48" t="s">
        <v>34</v>
      </c>
      <c r="AJ4" s="1" t="s">
        <v>35</v>
      </c>
      <c r="AK4" s="1" t="s">
        <v>36</v>
      </c>
      <c r="AL4" s="1" t="s">
        <v>37</v>
      </c>
      <c r="AM4" s="1" t="s">
        <v>38</v>
      </c>
      <c r="AN4" s="1" t="s">
        <v>39</v>
      </c>
      <c r="AO4" s="1" t="s">
        <v>40</v>
      </c>
      <c r="AP4" s="37" t="s">
        <v>41</v>
      </c>
      <c r="AQ4" s="1" t="s">
        <v>42</v>
      </c>
      <c r="AR4" s="1" t="s">
        <v>43</v>
      </c>
      <c r="AS4" s="1" t="s">
        <v>44</v>
      </c>
      <c r="AT4" s="1" t="s">
        <v>45</v>
      </c>
      <c r="AU4" s="1" t="s">
        <v>46</v>
      </c>
      <c r="AV4" s="17" t="s">
        <v>47</v>
      </c>
      <c r="AW4" s="17" t="s">
        <v>48</v>
      </c>
      <c r="AX4" s="17" t="s">
        <v>49</v>
      </c>
      <c r="AY4" s="37" t="s">
        <v>50</v>
      </c>
      <c r="AZ4" s="37" t="s">
        <v>51</v>
      </c>
      <c r="BA4" s="91" t="s">
        <v>52</v>
      </c>
      <c r="BB4" s="91" t="s">
        <v>53</v>
      </c>
      <c r="BC4" s="91" t="s">
        <v>54</v>
      </c>
      <c r="BD4" s="91" t="s">
        <v>55</v>
      </c>
      <c r="BE4" s="91" t="s">
        <v>56</v>
      </c>
      <c r="BF4" s="90" t="s">
        <v>57</v>
      </c>
      <c r="BG4" s="90" t="s">
        <v>58</v>
      </c>
      <c r="BH4" s="90" t="s">
        <v>59</v>
      </c>
      <c r="BI4" s="90" t="s">
        <v>60</v>
      </c>
      <c r="BJ4" s="90" t="s">
        <v>61</v>
      </c>
      <c r="BK4" s="90" t="s">
        <v>62</v>
      </c>
      <c r="BL4" s="90" t="s">
        <v>63</v>
      </c>
      <c r="BM4" s="90" t="s">
        <v>64</v>
      </c>
      <c r="BN4" s="1" t="s">
        <v>65</v>
      </c>
      <c r="BO4" s="1" t="s">
        <v>66</v>
      </c>
      <c r="BP4" s="90" t="s">
        <v>67</v>
      </c>
      <c r="BQ4" s="90" t="s">
        <v>68</v>
      </c>
      <c r="BR4" s="1" t="s">
        <v>69</v>
      </c>
    </row>
    <row r="5" spans="2:70" ht="29.25" thickBot="1">
      <c r="B5" s="3" t="s">
        <v>70</v>
      </c>
      <c r="C5" s="3" t="s">
        <v>71</v>
      </c>
      <c r="D5" s="3"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
      </c>
      <c r="E5" s="3"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ratingPrimary</v>
      </c>
      <c r="F5" s="3" t="str">
        <f>IF(Table_Question_Sets[[#This Row],[Header]]="Yes","",IF(Table_Question_Sets[[#This Row],[Property]]&lt;&gt;"",SUBSTITUTE(Table_Question_Sets[[#This Row],[Property]]," ",""),""))</f>
        <v/>
      </c>
      <c r="G5" s="18"/>
      <c r="H5" s="3"/>
      <c r="I5" s="3"/>
      <c r="J5" s="3"/>
      <c r="K5" s="18"/>
      <c r="L5" s="3"/>
      <c r="M5" s="3"/>
      <c r="N5" s="18"/>
      <c r="O5" s="18"/>
      <c r="P5" s="18"/>
      <c r="Q5" s="18"/>
      <c r="R5" s="18"/>
      <c r="S5" s="18"/>
      <c r="T5" s="3"/>
      <c r="U5" s="3"/>
      <c r="V5" s="3"/>
      <c r="W5" s="3"/>
      <c r="X5" s="3"/>
      <c r="Y5" s="3"/>
      <c r="Z5" s="3"/>
      <c r="AA5" s="3"/>
      <c r="AB5" s="3"/>
      <c r="AC5" s="3"/>
      <c r="AD5" s="3"/>
      <c r="AE5" s="3"/>
      <c r="AF5" s="3"/>
      <c r="AG5" s="3"/>
      <c r="AH5" s="3"/>
      <c r="AI5" s="3"/>
      <c r="AJ5" s="3"/>
      <c r="AK5" s="2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5" s="28"/>
      <c r="AM5" s="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 s="3"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5" s="3"/>
      <c r="AP5" s="18"/>
      <c r="AQ5" s="3"/>
      <c r="AR5" s="3"/>
      <c r="AS5" s="3"/>
      <c r="AT5" s="3"/>
      <c r="AU5" s="3"/>
      <c r="AV5" s="27"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5" s="18" t="str">
        <f>IF(OR(Table_Question_Sets[[#This Row],[Header]]="Yes",Table_Question_Sets[[#This Row],[Text]]=""),"",IF(OR(Table_Question_Sets[[#This Row],[Text]]="true",Table_Question_Sets[[#This Row],[Text]]="false",ISNUMBER(Table_Question_Sets[[#This Row],[Text]])),Table_Question_Sets[[#This Row],[Text]],""""&amp;Table_Question_Sets[[#This Row],[Text]]&amp;""""))</f>
        <v/>
      </c>
      <c r="AX5" s="18" t="str">
        <f>IF(AND(Table_Question_Sets[[#This Row],[Header]]&lt;&gt;"Yes",Table_Question_Sets[[#This Row],[Property]]&lt;&gt;"",Table_Question_Sets[[#This Row],[Summary Label]]&lt;&gt;""),""""&amp;Table_Question_Sets[[#This Row],[Key]]&amp;""": """&amp;Table_Question_Sets[[#This Row],[Summary Label]]&amp;"""","")</f>
        <v/>
      </c>
      <c r="AY5" s="18" t="str">
        <f ca="1">IF(Table_Question_Sets[[#This Row],[Header]]="Yes","",_xlfn.NUMBERVALUE(INDIRECT(SUBSTITUTE(ADDRESS(1,COLUMN(),4),"1","")&amp;ROW()-1))+IF(Table_Question_Sets[[#This Row],[Property]]&lt;&gt;"",1,0))</f>
        <v/>
      </c>
      <c r="AZ5" s="18" t="str">
        <f ca="1">IF(Table_Question_Sets[[#This Row],[Header]]="Yes","",_xlfn.NUMBERVALUE(INDIRECT(SUBSTITUTE(ADDRESS(1,COLUMN(),4),"1","")&amp;ROW()+1))+IF(Table_Question_Sets[[#This Row],[Property]]&lt;&gt;"",1,0))</f>
        <v/>
      </c>
      <c r="BA5" s="18" t="str">
        <f t="array" aca="1" ref="BA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5"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5"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 s="1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5" s="18"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5" s="3" t="str">
        <f xml:space="preserve">
IF(Table_Question_Sets[[#This Row],[Row]]="Yes","]},{""className"": ""row"",""fieldGroup"": [","")&amp;
Table_Question_Sets[[#This Row],[Config Field]]</f>
        <v/>
      </c>
      <c r="BG5" s="3"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"ratingPrimary":[{"className": "row","fieldGroup":[]},{"className": "row","fieldGroup": [{"key": "loanAmount","type": "input-field","className":"col-xs-12 col-md-6","templateOptions":{"container":{"style":"width:200px;"},"question":"What is your loan amount?","content":{"heading2":"Your Loan"},"formatTextInput":"currency","addonLeft":{"class":"fa fa-usd"}},"validators": {"validation": Validators.compose([ValidationService.required('true', ''), ValidationService.isCurrency(), ValidationService.maxDecimals(2)])}},]},{"className": "row","fieldGroup": [{"key": "loanTerm","type": "input-field","className":"col-xs-12 col-md-6","templateOptions":{"container":{"style":"width:100px;"},"question":"What is the term of your loan in years?"},"validators": {"validation": Validators.compose([ValidationService.required('true', ''), ValidationService.isNumber()])}},]},{"className": "row","fieldGroup": [{"key": "interestRate","type": "input-field","className":"col-xs-12 col-md-6","templateOptions":{"container":{"style":"width:130px;"},"question":"What is the interest rate of your loan?","addonRight":{"class":"fa fa-percent"}},"validators": {"validation": Validators.compose([ValidationService.required('true', '')])}},]},{"className": "row","fieldGroup": [{"key": "age","type": "input-field","className":"col-xs-12 col-md-6","templateOptions":{"container":{"style":"width:100px;"},"question":"What is your current age in years?"},"validators": {"validation": Validators.compose([ValidationService.required('true', ''), ValidationService.isNumber(), ValidationService.customExpression('fieldValue &gt;= 18', 'You must be 18 years or older to apply for this product')])}},{"key": "ratingState","type": "hidden-field","className":"col-xs-12 col-md-6","templateOptions":{},"validators": {"validation": Validators.compose([])}},{"key": "policyStartDate","type": "hidden-field","className":"col-xs-12 col-md-6","templateOptions":{"calculatedValue":"dateAsString(today())"},"validators": {"validation": Validators.compose([])},"expressionProperties": { "templateOptions.disabled": "true"}},{"key": "policyEndDate","type": "hidden-field","className":"col-xs-12 col-md-6","templateOptions":{"calculatedValue":"isDate(policyStartDate) ? dateAsString(addYears(date(policyStartDate), 1)) : ''"},"validators": {"validation": Validators.compose([])},"expressionProperties": { "templateOptions.disabled": "true"}}]}],</v>
      </c>
      <c r="BH5" s="3">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1</v>
      </c>
      <c r="BI5" s="3" t="str">
        <f>IF(AND(Table_Question_Sets[[#This Row],[Header]]="",Table_Question_Sets[[#This Row],[Property]]&lt;&gt;"",Table_Question_Sets[[#This Row],[Field Type]]&lt;&gt;""),
""""&amp;Table_Question_Sets[[#This Row],[Key]]&amp;"""","")</f>
        <v/>
      </c>
      <c r="BJ5" s="3"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"ratingPrimary":["loanAmount","loanTerm","interestRate","age","ratingState","policyStartDate","policyEndDate"],</v>
      </c>
      <c r="BK5" s="3" t="str">
        <f>IF(AND(Table_Question_Sets[[#This Row],[Header]]&lt;&gt;"Yes",Table_Question_Sets[[#This Row],[Property]]&lt;&gt;"",Table_Question_Sets[[#This Row],[Workflow Role]]&lt;&gt;""),
""""&amp;Table_Question_Sets[[#This Row],[Workflow Role]]&amp;""":"""&amp;Table_Question_Sets[[#This Row],[Key]]&amp;"""","")</f>
        <v/>
      </c>
      <c r="BL5" s="3" t="str">
        <f ca="1">IF(Table_Question_Sets[[#This Row],[Header]]="Yes","",_xlfn.NUMBERVALUE(INDIRECT(SUBSTITUTE(ADDRESS(1,COLUMN(),4),"1","")&amp;ROW()+1))+IF(OR(Table_Question_Sets[[#This Row],[Value]]&lt;&gt;"",AND(Table_Question_Sets[[#This Row],[Data Type]]="Repeating",Table_Question_Sets[[#This Row],[Calculation Repeating]]&lt;&gt;"")),1,0))</f>
        <v/>
      </c>
      <c r="BM5" s="3" t="str">
        <f ca="1" xml:space="preserve">
IF(Table_Question_Sets[[#This Row],[Data Type]]="Repeating",
OFFSET(Table_Repeating_Question_Sets[[#Headers],[Property]],MATCH(Table_Question_Sets[[#This Row],[Property]],Table_Repeating_Question_Sets[Property],0),MATCH("Calculation",Table_Repeating_Question_Sets[#Headers],0)-1,1,1),
"")</f>
        <v/>
      </c>
      <c r="BN5" s="3"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5" s="3"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"ratingPrimary":{"loanAmount": "$20,000","loanTerm": "5","interestRate": "12","age": "25","ratingState": "VIC","policyStartDate": 43419},</v>
      </c>
      <c r="BP5" s="3" t="str">
        <f ca="1">IF(ISNUMBER(Table_Question_Sets[[#This Row],[Config Use Row]]),INDEX(Table_Question_Sets[Config Rollup],Table_Question_Sets[[#This Row],[Config Use Row]]),"")</f>
        <v>"ratingPrimary":[{"className": "row","fieldGroup":[]},{"className": "row","fieldGroup": [{"key": "loanAmount","type": "input-field","className":"col-xs-12 col-md-6","templateOptions":{"container":{"style":"width:200px;"},"question":"What is your loan amount?","content":{"heading2":"Your Loan"},"formatTextInput":"currency","addonLeft":{"class":"fa fa-usd"}},"validators": {"validation": Validators.compose([ValidationService.required('true', ''), ValidationService.isCurrency(), ValidationService.maxDecimals(2)])}},]},{"className": "row","fieldGroup": [{"key": "loanTerm","type": "input-field","className":"col-xs-12 col-md-6","templateOptions":{"container":{"style":"width:100px;"},"question":"What is the term of your loan in years?"},"validators": {"validation": Validators.compose([ValidationService.required('true', ''), ValidationService.isNumber()])}},]},{"className": "row","fieldGroup": [{"key": "interestRate","type": "input-field","className":"col-xs-12 col-md-6","templateOptions":{"container":{"style":"width:130px;"},"question":"What is the interest rate of your loan?","addonRight":{"class":"fa fa-percent"}},"validators": {"validation": Validators.compose([ValidationService.required('true', '')])}},]},{"className": "row","fieldGroup": [{"key": "age","type": "input-field","className":"col-xs-12 col-md-6","templateOptions":{"container":{"style":"width:100px;"},"question":"What is your current age in years?"},"validators": {"validation": Validators.compose([ValidationService.required('true', ''), ValidationService.isNumber(), ValidationService.customExpression('fieldValue &gt;= 18', 'You must be 18 years or older to apply for this product')])}},{"key": "ratingState","type": "hidden-field","className":"col-xs-12 col-md-6","templateOptions":{},"validators": {"validation": Validators.compose([])}},{"key": "policyStartDate","type": "hidden-field","className":"col-xs-12 col-md-6","templateOptions":{"calculatedValue":"dateAsString(today())"},"validators": {"validation": Validators.compose([])},"expressionProperties": { "templateOptions.disabled": "true"}},{"key": "policyEndDate","type": "hidden-field","className":"col-xs-12 col-md-6","templateOptions":{"calculatedValue":"isDate(policyStartDate) ? dateAsString(addYears(date(policyStartDate), 1)) : ''"},"validators": {"validation": Validators.compose([])},"expressionProperties": { "templateOptions.disabled": "true"}}]}],</v>
      </c>
      <c r="BQ5" s="3" t="str">
        <f ca="1">IF(ISNUMBER(Table_Question_Sets[[#This Row],[Config Use Row]]),INDEX(Table_Question_Sets[Config Keys Nested Rollup],Table_Question_Sets[[#This Row],[Config Use Row]]),"")</f>
        <v>"ratingPrimary":["loanAmount","loanTerm","interestRate","age","ratingState","policyStartDate","policyEndDate"],</v>
      </c>
      <c r="BR5" s="3" t="str">
        <f ca="1">IF(ISNUMBER(Table_Question_Sets[[#This Row],[Config Use Row]]),INDEX(Table_Question_Sets[Calculation Rollup],Table_Question_Sets[[#This Row],[Config Use Row]]),"")</f>
        <v>"ratingPrimary":{"loanAmount": "$20,000","loanTerm": "5","interestRate": "12","age": "25","ratingState": "VIC","policyStartDate": 43419},</v>
      </c>
    </row>
    <row r="6" spans="2:70" s="12" customFormat="1" ht="16.5" hidden="1" customHeight="1">
      <c r="B6" s="7"/>
      <c r="C6" s="88"/>
      <c r="D6"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Rating Primary</v>
      </c>
      <c r="E6"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6" s="7" t="str">
        <f>IF(Table_Question_Sets[[#This Row],[Header]]="Yes","",IF(Table_Question_Sets[[#This Row],[Property]]&lt;&gt;"",SUBSTITUTE(Table_Question_Sets[[#This Row],[Property]]," ",""),""))</f>
        <v/>
      </c>
      <c r="G6" s="50"/>
      <c r="H6" s="7"/>
      <c r="I6" s="7"/>
      <c r="J6" s="7"/>
      <c r="K6" s="34"/>
      <c r="L6" s="44"/>
      <c r="M6" s="44"/>
      <c r="N6" s="15"/>
      <c r="O6" s="15"/>
      <c r="P6" s="15"/>
      <c r="Q6" s="15"/>
      <c r="R6" s="15"/>
      <c r="S6" s="15"/>
      <c r="T6" s="7"/>
      <c r="U6" s="7"/>
      <c r="V6" s="7"/>
      <c r="W6" s="7"/>
      <c r="X6" s="7"/>
      <c r="Y6" s="7"/>
      <c r="Z6" s="7"/>
      <c r="AA6" s="7"/>
      <c r="AB6" s="7"/>
      <c r="AC6" s="7"/>
      <c r="AD6" s="7"/>
      <c r="AE6" s="7"/>
      <c r="AF6" s="7"/>
      <c r="AG6" s="7"/>
      <c r="AH6" s="44"/>
      <c r="AI6" s="44"/>
      <c r="AJ6" s="7"/>
      <c r="AK6"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6" s="88"/>
      <c r="AM6"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6"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6" s="7"/>
      <c r="AP6" s="15"/>
      <c r="AQ6" s="7"/>
      <c r="AR6" s="7"/>
      <c r="AS6" s="7"/>
      <c r="AT6" s="7"/>
      <c r="AU6" s="7"/>
      <c r="AV6"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6" s="15" t="str">
        <f>IF(OR(Table_Question_Sets[[#This Row],[Header]]="Yes",Table_Question_Sets[[#This Row],[Text]]=""),"",IF(OR(Table_Question_Sets[[#This Row],[Text]]="true",Table_Question_Sets[[#This Row],[Text]]="false",ISNUMBER(Table_Question_Sets[[#This Row],[Text]])),Table_Question_Sets[[#This Row],[Text]],""""&amp;Table_Question_Sets[[#This Row],[Text]]&amp;""""))</f>
        <v/>
      </c>
      <c r="AX6" s="15" t="str">
        <f>IF(AND(Table_Question_Sets[[#This Row],[Header]]&lt;&gt;"Yes",Table_Question_Sets[[#This Row],[Property]]&lt;&gt;"",Table_Question_Sets[[#This Row],[Summary Label]]&lt;&gt;""),""""&amp;Table_Question_Sets[[#This Row],[Key]]&amp;""": """&amp;Table_Question_Sets[[#This Row],[Summary Label]]&amp;"""","")</f>
        <v/>
      </c>
      <c r="AY6" s="15">
        <f ca="1">IF(Table_Question_Sets[[#This Row],[Header]]="Yes","",_xlfn.NUMBERVALUE(INDIRECT(SUBSTITUTE(ADDRESS(1,COLUMN(),4),"1","")&amp;ROW()-1))+IF(Table_Question_Sets[[#This Row],[Property]]&lt;&gt;"",1,0))</f>
        <v>0</v>
      </c>
      <c r="AZ6" s="15">
        <f ca="1">IF(Table_Question_Sets[[#This Row],[Header]]="Yes","",_xlfn.NUMBERVALUE(INDIRECT(SUBSTITUTE(ADDRESS(1,COLUMN(),4),"1","")&amp;ROW()+1))+IF(Table_Question_Sets[[#This Row],[Property]]&lt;&gt;"",1,0))</f>
        <v>7</v>
      </c>
      <c r="BA6" s="15" t="str">
        <f t="array" aca="1" ref="BA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6"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 s="15"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6" s="15"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6" s="7" t="str">
        <f xml:space="preserve">
IF(Table_Question_Sets[[#This Row],[Row]]="Yes","]},{""className"": ""row"",""fieldGroup"": [","")&amp;
Table_Question_Sets[[#This Row],[Config Field]]</f>
        <v/>
      </c>
      <c r="BG6"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]},{"className": "row","fieldGroup": [{"key": "loanAmount","type": "input-field","className":"col-xs-12 col-md-6","templateOptions":{"container":{"style":"width:200px;"},"question":"What is your loan amount?","content":{"heading2":"Your Loan"},"formatTextInput":"currency","addonLeft":{"class":"fa fa-usd"}},"validators": {"validation": Validators.compose([ValidationService.required('true', ''), ValidationService.isCurrency(), ValidationService.maxDecimals(2)])}},]},{"className": "row","fieldGroup": [{"key": "loanTerm","type": "input-field","className":"col-xs-12 col-md-6","templateOptions":{"container":{"style":"width:100px;"},"question":"What is the term of your loan in years?"},"validators": {"validation": Validators.compose([ValidationService.required('true', ''), ValidationService.isNumber()])}},]},{"className": "row","fieldGroup": [{"key": "interestRate","type": "input-field","className":"col-xs-12 col-md-6","templateOptions":{"container":{"style":"width:130px;"},"question":"What is the interest rate of your loan?","addonRight":{"class":"fa fa-percent"}},"validators": {"validation": Validators.compose([ValidationService.required('true', '')])}},]},{"className": "row","fieldGroup": [{"key": "age","type": "input-field","className":"col-xs-12 col-md-6","templateOptions":{"container":{"style":"width:100px;"},"question":"What is your current age in years?"},"validators": {"validation": Validators.compose([ValidationService.required('true', ''), ValidationService.isNumber(), ValidationService.customExpression('fieldValue &gt;= 18', 'You must be 18 years or older to apply for this product')])}},{"key": "ratingState","type": "hidden-field","className":"col-xs-12 col-md-6","templateOptions":{},"validators": {"validation": Validators.compose([])}},{"key": "policyStartDate","type": "hidden-field","className":"col-xs-12 col-md-6","templateOptions":{"calculatedValue":"dateAsString(today())"},"validators": {"validation": Validators.compose([])},"expressionProperties": { "templateOptions.disabled": "true"}},{"key": "policyEndDate","type": "hidden-field","className":"col-xs-12 col-md-6","templateOptions":{"calculatedValue":"isDate(policyStartDate) ? dateAsString(addYears(date(policyStartDate), 1)) : ''"},"validators": {"validation": Validators.compose([])},"expressionProperties": { "templateOptions.disabled": "true"}}</v>
      </c>
      <c r="BH6" s="7">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10</v>
      </c>
      <c r="BI6" s="7" t="str">
        <f>IF(AND(Table_Question_Sets[[#This Row],[Header]]="",Table_Question_Sets[[#This Row],[Property]]&lt;&gt;"",Table_Question_Sets[[#This Row],[Field Type]]&lt;&gt;""),
""""&amp;Table_Question_Sets[[#This Row],[Key]]&amp;"""","")</f>
        <v/>
      </c>
      <c r="BJ6"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"loanAmount","loanTerm","interestRate","age","ratingState","policyStartDate","policyEndDate"</v>
      </c>
      <c r="BK6" s="7" t="str">
        <f>IF(AND(Table_Question_Sets[[#This Row],[Header]]&lt;&gt;"Yes",Table_Question_Sets[[#This Row],[Property]]&lt;&gt;"",Table_Question_Sets[[#This Row],[Workflow Role]]&lt;&gt;""),
""""&amp;Table_Question_Sets[[#This Row],[Workflow Role]]&amp;""":"""&amp;Table_Question_Sets[[#This Row],[Key]]&amp;"""","")</f>
        <v/>
      </c>
      <c r="BL6" s="7">
        <f ca="1">IF(Table_Question_Sets[[#This Row],[Header]]="Yes","",_xlfn.NUMBERVALUE(INDIRECT(SUBSTITUTE(ADDRESS(1,COLUMN(),4),"1","")&amp;ROW()+1))+IF(OR(Table_Question_Sets[[#This Row],[Value]]&lt;&gt;"",AND(Table_Question_Sets[[#This Row],[Data Type]]="Repeating",Table_Question_Sets[[#This Row],[Calculation Repeating]]&lt;&gt;"")),1,0))</f>
        <v>5</v>
      </c>
      <c r="BM6" s="7" t="str">
        <f ca="1" xml:space="preserve">
IF(Table_Question_Sets[[#This Row],[Data Type]]="Repeating",
OFFSET(Table_Repeating_Question_Sets[[#Headers],[Property]],MATCH(Table_Question_Sets[[#This Row],[Property]],Table_Repeating_Question_Sets[Property],0),MATCH("Calculation",Table_Repeating_Question_Sets[#Headers],0)-1,1,1),
"")</f>
        <v/>
      </c>
      <c r="BN6"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6"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"loanAmount": "$20,000","loanTerm": "5","interestRate": "12","age": "25","ratingState": "VIC","policyStartDate": 43419</v>
      </c>
      <c r="BP6" s="7" t="str">
        <f ca="1">IF(ISNUMBER(Table_Question_Sets[[#This Row],[Config Use Row]]),INDEX(Table_Question_Sets[Config Rollup],Table_Question_Sets[[#This Row],[Config Use Row]]),"")</f>
        <v>"ratingSecondary":[{"className": "row","fieldGroup":[{"key": "deathBenefit","type": "buttons-field","className":"col-xs-12","templateOptions":{"options":[{"value":"Yes","key":"Yes","icon":"glyphicon glyphicon-ok md"},{"value":"No","key":"No","icon":"glyphicon glyphicon-remove md"}],"question":"Would you like to include death benefit?","content":{"heading2":"Optional Inclusions","heading3":"Death Benefit","paragraph":"If you should die, we will pay off your loan in full, up to $100,000."}},"validators": {"validation": Validators.compose([ValidationService.required('true', '')])}},{"key": "accidentalDeathBenefit","type": "buttons-field","className":"col-xs-12","templateOptions":{"options":[{"value":"Yes","key":"Yes","icon":"glyphicon glyphicon-ok md"},{"value":"No","key":"No","icon":"glyphicon glyphicon-remove md"}],"question":"Would you like to include accidental death benefit?","content":{"heading3":"Accidental Death Benefit","paragraph":"If you should die as the result of an accident, we will pay off your loan up to $100,000 as well as paying the same amount to your estate."},"hideCondition":"deathBenefit == ''"},"validators": {"validation": Validators.compose([ValidationService.required('true', 'deathBenefit == \'\'')])}},{"key": "disabilityBenefit","type": "buttons-field","className":"col-xs-12","templateOptions":{"options":[{"value":"Yes","key":"Yes","icon":"glyphicon glyphicon-ok md"},{"value":"No","key":"No","icon":"glyphicon glyphicon-remove md"}],"question":"Would you like to include disability benefit?","content":{"heading3":"Disability Benefit","paragraph":"If illness or injury should prevent you form working, we will make your monthly loan repayments, up to $1,500 per month, until you're back at work."},"hideCondition":"accidentalDeathBenefit == ''"},"validators": {"validation": Validators.compose([ValidationService.required('true', 'accidentalDeathBenefit == \'\'')])}},{"key": "cashBoostBenefit","type": "buttons-field","className":"col-xs-12","templateOptions":{"options":[{"value":"Yes","key":"Yes","icon":"glyphicon glyphicon-ok md"},{"value":"No","key":"No","icon":"glyphicon glyphicon-remove md"}],"question":"Would you like to include cash boost benefit?","content":{"heading3":"Cash Boost Benefit","paragraph":"If you should suffer from cancer, heart attack or stroke, we will pay you a one-off cash sum up to 10% of your principal loan amount, up to a maximum of $5,000."},"hideCondition":"disabilityBenefit == ''"},"validators": {"validation": Validators.compose([ValidationService.required('true', 'disabilityBenefit == \'\'')])}},{"key": "cashBoostBenefitExtension","type": "radio-field","className":"col-xs-12 col-md-6","templateOptions":{"options":[{"value":"Yes","key":"Yes"},{"value":"No","key":"No"}],"question":"Increase the maximum amount to 20% of the loan principal?","hideCondition":"cashBoostBenefit != 'Yes'"},"validators": {"validation": Validators.compose([ValidationService.required('true', 'cashBoostBenefit != \'Yes\'')])}},{"key": "involuntaryUnemploymentBenefit","type": "buttons-field","className":"col-xs-12","templateOptions":{"options":[{"value":"Yes","key":"Yes","icon":"glyphicon glyphicon-ok md"},{"value":"No","key":"No","icon":"glyphicon glyphicon-remove md"}],"question":"Would you like to include involuntary unemployment benefit?","content":{"heading3":"Involuntary Unemployment Benefit","paragraph":"If you were to lose your job unexpectedly, we will make your monthly loan repayments, up to $1,500 per month, until you find work (up to a maximum of 6 months)."},"hideCondition":"cashBoostBenefit == '' || (cashBoostBenefit == 'Yes' &amp;&amp; cashBoostBenefitExtension == '')"},"validators": {"validation": Validators.compose([ValidationService.required('true', 'cashBoostBenefit == \'\' || (cashBoostBenefit == \'Yes\' &amp;&amp; cashBoostBenefitExtension == \'\')')])}},{"key": "involuntaryUnemploymentBenefitExtension","type": "radio-field","className":"col-xs-12 col-md-6","templateOptions":{"options":[{"value":"Yes","key":"Yes"},{"value":"No","key":"No"}],"question":"Extend the cover period to 12 months?","hideCondition":"involuntaryUnemploymentBenefit != 'Yes' || cashBoostBenefit == '' || (cashBoostBenefit == 'Yes' &amp;&amp; cashBoostBenefitExtension == '')"},"validators": {"validation": Validators.compose([ValidationService.required('true', 'involuntaryUnemploymentBenefit != \'Yes\' || cashBoostBenefit == \'\' || (cashBoostBenefit == \'Yes\' &amp;&amp; cashBoostBenefitExtension == \'\')')])}}]}],</v>
      </c>
      <c r="BQ6" s="7" t="str">
        <f ca="1">IF(ISNUMBER(Table_Question_Sets[[#This Row],[Config Use Row]]),INDEX(Table_Question_Sets[Config Keys Nested Rollup],Table_Question_Sets[[#This Row],[Config Use Row]]),"")</f>
        <v>"ratingSecondary":["deathBenefit","accidentalDeathBenefit","disabilityBenefit","cashBoostBenefit","cashBoostBenefitExtension","involuntaryUnemploymentBenefit","involuntaryUnemploymentBenefitExtension"],</v>
      </c>
      <c r="BR6" s="7" t="str">
        <f ca="1">IF(ISNUMBER(Table_Question_Sets[[#This Row],[Config Use Row]]),INDEX(Table_Question_Sets[Calculation Rollup],Table_Question_Sets[[#This Row],[Config Use Row]]),"")</f>
        <v>"ratingSecondary":{"deathBenefit": "Yes","accidentalDeathBenefit": "Yes","disabilityBenefit": "Yes","cashBoostBenefit": "Yes","cashBoostBenefitExtension": "Yes","involuntaryUnemploymentBenefit": "Yes","involuntaryUnemploymentBenefitExtension": "Yes"},</v>
      </c>
    </row>
    <row r="7" spans="2:70" s="12" customFormat="1" ht="21" customHeight="1">
      <c r="B7" s="97" t="s">
        <v>1005</v>
      </c>
      <c r="C7" s="88"/>
      <c r="D7" s="98"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Rating Primary</v>
      </c>
      <c r="E7" s="9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loanAmount</v>
      </c>
      <c r="F7" s="98" t="str">
        <f>IF(Table_Question_Sets[[#This Row],[Header]]="Yes","",IF(Table_Question_Sets[[#This Row],[Property]]&lt;&gt;"",SUBSTITUTE(Table_Question_Sets[[#This Row],[Property]]," ",""),""))</f>
        <v>LoanAmount</v>
      </c>
      <c r="G7" s="50" t="s">
        <v>1006</v>
      </c>
      <c r="H7" s="97" t="s">
        <v>897</v>
      </c>
      <c r="I7" s="97" t="s">
        <v>47</v>
      </c>
      <c r="J7" s="7"/>
      <c r="K7" s="99" t="s">
        <v>71</v>
      </c>
      <c r="L7" s="44"/>
      <c r="M7" s="44"/>
      <c r="N7" s="34" t="s">
        <v>71</v>
      </c>
      <c r="O7" s="34"/>
      <c r="P7" s="34"/>
      <c r="Q7" s="34"/>
      <c r="R7" s="34"/>
      <c r="S7" s="34" t="s">
        <v>1045</v>
      </c>
      <c r="T7" s="97"/>
      <c r="U7" s="7" t="s">
        <v>1007</v>
      </c>
      <c r="V7" s="97"/>
      <c r="W7" s="97"/>
      <c r="X7" s="7" t="s">
        <v>1004</v>
      </c>
      <c r="Y7" s="7"/>
      <c r="Z7" s="7"/>
      <c r="AA7" s="7"/>
      <c r="AB7" s="7"/>
      <c r="AC7" s="7"/>
      <c r="AD7" s="97"/>
      <c r="AE7" s="97"/>
      <c r="AF7" s="7"/>
      <c r="AG7" s="7"/>
      <c r="AH7" s="100"/>
      <c r="AI7" s="100"/>
      <c r="AJ7" s="101"/>
      <c r="AK7" s="102">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20000</v>
      </c>
      <c r="AL7" s="102"/>
      <c r="AM7" s="10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7" s="101"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7" s="97"/>
      <c r="AP7" s="15" t="s">
        <v>1005</v>
      </c>
      <c r="AQ7" s="7"/>
      <c r="AR7" s="7"/>
      <c r="AS7" s="7"/>
      <c r="AT7" s="7"/>
      <c r="AU7" s="7"/>
      <c r="AV7" s="104"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$20,000</v>
      </c>
      <c r="AW7" s="104" t="str">
        <f>IF(OR(Table_Question_Sets[[#This Row],[Header]]="Yes",Table_Question_Sets[[#This Row],[Text]]=""),"",IF(OR(Table_Question_Sets[[#This Row],[Text]]="true",Table_Question_Sets[[#This Row],[Text]]="false",ISNUMBER(Table_Question_Sets[[#This Row],[Text]])),Table_Question_Sets[[#This Row],[Text]],""""&amp;Table_Question_Sets[[#This Row],[Text]]&amp;""""))</f>
        <v>"$20,000"</v>
      </c>
      <c r="AX7" s="105" t="str">
        <f>IF(AND(Table_Question_Sets[[#This Row],[Header]]&lt;&gt;"Yes",Table_Question_Sets[[#This Row],[Property]]&lt;&gt;"",Table_Question_Sets[[#This Row],[Summary Label]]&lt;&gt;""),""""&amp;Table_Question_Sets[[#This Row],[Key]]&amp;""": """&amp;Table_Question_Sets[[#This Row],[Summary Label]]&amp;"""","")</f>
        <v>"loanAmount": "Loan Amount"</v>
      </c>
      <c r="AY7" s="105">
        <f ca="1">IF(Table_Question_Sets[[#This Row],[Header]]="Yes","",_xlfn.NUMBERVALUE(INDIRECT(SUBSTITUTE(ADDRESS(1,COLUMN(),4),"1","")&amp;ROW()-1))+IF(Table_Question_Sets[[#This Row],[Property]]&lt;&gt;"",1,0))</f>
        <v>1</v>
      </c>
      <c r="AZ7" s="105">
        <f ca="1">IF(Table_Question_Sets[[#This Row],[Header]]="Yes","",_xlfn.NUMBERVALUE(INDIRECT(SUBSTITUTE(ADDRESS(1,COLUMN(),4),"1","")&amp;ROW()+1))+IF(Table_Question_Sets[[#This Row],[Property]]&lt;&gt;"",1,0))</f>
        <v>7</v>
      </c>
      <c r="BA7" s="105" t="str">
        <f t="array" aca="1" ref="BA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7" s="10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ValidationService.isCurrency(), ValidationService.maxDecimals(2)])}</v>
      </c>
      <c r="BC7" s="10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7" s="10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"templateOptions":{"container":{"style":"width:200px;"},"question":"What is your loan amount?","content":{"heading2":"Your Loan"},"formatTextInput":"currency","addonLeft":{"class":"fa fa-usd"}}</v>
      </c>
      <c r="BE7" s="10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"loanAmount","type": "input-field","className":"col-xs-12 col-md-6","templateOptions":{"container":{"style":"width:200px;"},"question":"What is your loan amount?","content":{"heading2":"Your Loan"},"formatTextInput":"currency","addonLeft":{"class":"fa fa-usd"}},"validators": {"validation": Validators.compose([ValidationService.required('true', ''), ValidationService.isCurrency(), ValidationService.maxDecimals(2)])}}</v>
      </c>
      <c r="BF7" s="98" t="str">
        <f ca="1" xml:space="preserve">
IF(Table_Question_Sets[[#This Row],[Row]]="Yes","]},{""className"": ""row"",""fieldGroup"": [","")&amp;
Table_Question_Sets[[#This Row],[Config Field]]</f>
        <v>]},{"className": "row","fieldGroup": [{"key": "loanAmount","type": "input-field","className":"col-xs-12 col-md-6","templateOptions":{"container":{"style":"width:200px;"},"question":"What is your loan amount?","content":{"heading2":"Your Loan"},"formatTextInput":"currency","addonLeft":{"class":"fa fa-usd"}},"validators": {"validation": Validators.compose([ValidationService.required('true', ''), ValidationService.isCurrency(), ValidationService.maxDecimals(2)])}}</v>
      </c>
      <c r="BG7" s="101"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]},{"className": "row","fieldGroup": [{"key": "loanAmount","type": "input-field","className":"col-xs-12 col-md-6","templateOptions":{"container":{"style":"width:200px;"},"question":"What is your loan amount?","content":{"heading2":"Your Loan"},"formatTextInput":"currency","addonLeft":{"class":"fa fa-usd"}},"validators": {"validation": Validators.compose([ValidationService.required('true', ''), ValidationService.isCurrency(), ValidationService.maxDecimals(2)])}},]},{"className": "row","fieldGroup": [{"key": "loanTerm","type": "input-field","className":"col-xs-12 col-md-6","templateOptions":{"container":{"style":"width:100px;"},"question":"What is the term of your loan in years?"},"validators": {"validation": Validators.compose([ValidationService.required('true', ''), ValidationService.isNumber()])}},]},{"className": "row","fieldGroup": [{"key": "interestRate","type": "input-field","className":"col-xs-12 col-md-6","templateOptions":{"container":{"style":"width:130px;"},"question":"What is the interest rate of your loan?","addonRight":{"class":"fa fa-percent"}},"validators": {"validation": Validators.compose([ValidationService.required('true', '')])}},]},{"className": "row","fieldGroup": [{"key": "age","type": "input-field","className":"col-xs-12 col-md-6","templateOptions":{"container":{"style":"width:100px;"},"question":"What is your current age in years?"},"validators": {"validation": Validators.compose([ValidationService.required('true', ''), ValidationService.isNumber(), ValidationService.customExpression('fieldValue &gt;= 18', 'You must be 18 years or older to apply for this product')])}},{"key": "ratingState","type": "hidden-field","className":"col-xs-12 col-md-6","templateOptions":{},"validators": {"validation": Validators.compose([])}},{"key": "policyStartDate","type": "hidden-field","className":"col-xs-12 col-md-6","templateOptions":{"calculatedValue":"dateAsString(today())"},"validators": {"validation": Validators.compose([])},"expressionProperties": { "templateOptions.disabled": "true"}},{"key": "policyEndDate","type": "hidden-field","className":"col-xs-12 col-md-6","templateOptions":{"calculatedValue":"isDate(policyStartDate) ? dateAsString(addYears(date(policyStartDate), 1)) : ''"},"validators": {"validation": Validators.compose([])},"expressionProperties": { "templateOptions.disabled": "true"}}</v>
      </c>
      <c r="BH7" s="101">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19</v>
      </c>
      <c r="BI7" s="101" t="str">
        <f>IF(AND(Table_Question_Sets[[#This Row],[Header]]="",Table_Question_Sets[[#This Row],[Property]]&lt;&gt;"",Table_Question_Sets[[#This Row],[Field Type]]&lt;&gt;""),
""""&amp;Table_Question_Sets[[#This Row],[Key]]&amp;"""","")</f>
        <v>"loanAmount"</v>
      </c>
      <c r="BJ7" s="101"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"loanAmount","loanTerm","interestRate","age","ratingState","policyStartDate","policyEndDate"</v>
      </c>
      <c r="BK7" s="101" t="str">
        <f>IF(AND(Table_Question_Sets[[#This Row],[Header]]&lt;&gt;"Yes",Table_Question_Sets[[#This Row],[Property]]&lt;&gt;"",Table_Question_Sets[[#This Row],[Workflow Role]]&lt;&gt;""),
""""&amp;Table_Question_Sets[[#This Row],[Workflow Role]]&amp;""":"""&amp;Table_Question_Sets[[#This Row],[Key]]&amp;"""","")</f>
        <v/>
      </c>
      <c r="BL7" s="101">
        <f ca="1">IF(Table_Question_Sets[[#This Row],[Header]]="Yes","",_xlfn.NUMBERVALUE(INDIRECT(SUBSTITUTE(ADDRESS(1,COLUMN(),4),"1","")&amp;ROW()+1))+IF(OR(Table_Question_Sets[[#This Row],[Value]]&lt;&gt;"",AND(Table_Question_Sets[[#This Row],[Data Type]]="Repeating",Table_Question_Sets[[#This Row],[Calculation Repeating]]&lt;&gt;"")),1,0))</f>
        <v>5</v>
      </c>
      <c r="BM7" s="101" t="str">
        <f ca="1" xml:space="preserve">
IF(Table_Question_Sets[[#This Row],[Data Type]]="Repeating",
OFFSET(Table_Repeating_Question_Sets[[#Headers],[Property]],MATCH(Table_Question_Sets[[#This Row],[Property]],Table_Repeating_Question_Sets[Property],0),MATCH("Calculation",Table_Repeating_Question_Sets[#Headers],0)-1,1,1),
"")</f>
        <v/>
      </c>
      <c r="BN7" s="101"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"loanAmount": "$20,000"</v>
      </c>
      <c r="BO7" s="101"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"loanAmount": "$20,000","loanTerm": "5","interestRate": "12","age": "25","ratingState": "VIC","policyStartDate": 43419</v>
      </c>
      <c r="BP7" s="101" t="str">
        <f ca="1">IF(ISNUMBER(Table_Question_Sets[[#This Row],[Config Use Row]]),INDEX(Table_Question_Sets[Config Rollup],Table_Question_Sets[[#This Row],[Config Use Row]]),"")</f>
        <v>"contact":[{"className": "row","fieldGroup":[{"key": "contactName","type": "input-field","className":"col-xs-12 col-md-6","templateOptions":{"label":"Your name"},"validators": {"validation": Validators.compose([ValidationService.required('true', '')])}},{"key": "contactEmail","type": "input-field","className":"col-xs-12 col-md-6","templateOptions":{"label":"Email"},"validators": {"validation": Validators.compose([ValidationService.required('true', ''), ValidationService.isEmail()])}},{"key": "contactPhone","type": "input-field","className":"col-xs-12 col-md-6","templateOptions":{"label":"Phone","formatTextInput":"phoneNumber","addonLeft":{"class":"fa fa-phone"}},"validators": {"validation": Validators.compose([ValidationService.isPhoneNumber()])}},{"key": "contactMobile","type": "input-field","className":"col-xs-12 col-md-6","templateOptions":{"label":"Mobile","formatTextInput":"phoneNumber","addonLeft":{"class":"fa fa-phone"}},"validators": {"validation": Validators.compose([ValidationService.required('true', ''), ValidationService.isPhoneNumber()])}}]}],</v>
      </c>
      <c r="BQ7" s="101" t="str">
        <f ca="1">IF(ISNUMBER(Table_Question_Sets[[#This Row],[Config Use Row]]),INDEX(Table_Question_Sets[Config Keys Nested Rollup],Table_Question_Sets[[#This Row],[Config Use Row]]),"")</f>
        <v>"contact":["contactName","contactEmail","contactPhone","contactMobile"],</v>
      </c>
      <c r="BR7" s="101" t="str">
        <f ca="1">IF(ISNUMBER(Table_Question_Sets[[#This Row],[Config Use Row]]),INDEX(Table_Question_Sets[Calculation Rollup],Table_Question_Sets[[#This Row],[Config Use Row]]),"")</f>
        <v>"contact":{},</v>
      </c>
    </row>
    <row r="8" spans="2:70" s="12" customFormat="1" ht="21" customHeight="1">
      <c r="B8" s="7" t="s">
        <v>999</v>
      </c>
      <c r="C8" s="88"/>
      <c r="D8"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Rating Primary</v>
      </c>
      <c r="E8"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loanTerm</v>
      </c>
      <c r="F8" s="7" t="str">
        <f>IF(Table_Question_Sets[[#This Row],[Header]]="Yes","",IF(Table_Question_Sets[[#This Row],[Property]]&lt;&gt;"",SUBSTITUTE(Table_Question_Sets[[#This Row],[Property]]," ",""),""))</f>
        <v>LoanTerm</v>
      </c>
      <c r="G8" s="50" t="s">
        <v>109</v>
      </c>
      <c r="H8" s="7" t="s">
        <v>85</v>
      </c>
      <c r="I8" s="7" t="s">
        <v>47</v>
      </c>
      <c r="J8" s="7"/>
      <c r="K8" s="34" t="s">
        <v>71</v>
      </c>
      <c r="L8" s="44"/>
      <c r="M8" s="44"/>
      <c r="N8" s="34" t="s">
        <v>71</v>
      </c>
      <c r="O8" s="34"/>
      <c r="P8" s="34"/>
      <c r="Q8" s="34"/>
      <c r="R8" s="34"/>
      <c r="S8" s="15" t="s">
        <v>1044</v>
      </c>
      <c r="T8" s="7"/>
      <c r="U8" s="8" t="s">
        <v>1008</v>
      </c>
      <c r="V8" s="7"/>
      <c r="W8" s="7"/>
      <c r="X8" s="7"/>
      <c r="Y8" s="7"/>
      <c r="Z8" s="7"/>
      <c r="AA8" s="7"/>
      <c r="AB8" s="7"/>
      <c r="AC8" s="7"/>
      <c r="AD8" s="7"/>
      <c r="AE8" s="7"/>
      <c r="AF8" s="7"/>
      <c r="AG8" s="7"/>
      <c r="AH8" s="44"/>
      <c r="AI8" s="44"/>
      <c r="AJ8" s="7"/>
      <c r="AK8" s="88">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5</v>
      </c>
      <c r="AL8" s="88"/>
      <c r="AM8"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8"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8" s="7"/>
      <c r="AP8" s="15" t="s">
        <v>1047</v>
      </c>
      <c r="AQ8" s="7"/>
      <c r="AR8" s="7"/>
      <c r="AS8" s="7"/>
      <c r="AT8" s="7"/>
      <c r="AU8" s="7"/>
      <c r="AV8"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5</v>
      </c>
      <c r="AW8" s="15" t="str">
        <f>IF(OR(Table_Question_Sets[[#This Row],[Header]]="Yes",Table_Question_Sets[[#This Row],[Text]]=""),"",IF(OR(Table_Question_Sets[[#This Row],[Text]]="true",Table_Question_Sets[[#This Row],[Text]]="false",ISNUMBER(Table_Question_Sets[[#This Row],[Text]])),Table_Question_Sets[[#This Row],[Text]],""""&amp;Table_Question_Sets[[#This Row],[Text]]&amp;""""))</f>
        <v>"5"</v>
      </c>
      <c r="AX8" s="15" t="str">
        <f>IF(AND(Table_Question_Sets[[#This Row],[Header]]&lt;&gt;"Yes",Table_Question_Sets[[#This Row],[Property]]&lt;&gt;"",Table_Question_Sets[[#This Row],[Summary Label]]&lt;&gt;""),""""&amp;Table_Question_Sets[[#This Row],[Key]]&amp;""": """&amp;Table_Question_Sets[[#This Row],[Summary Label]]&amp;"""","")</f>
        <v>"loanTerm": "Loan Term Years"</v>
      </c>
      <c r="AY8" s="15">
        <f ca="1">IF(Table_Question_Sets[[#This Row],[Header]]="Yes","",_xlfn.NUMBERVALUE(INDIRECT(SUBSTITUTE(ADDRESS(1,COLUMN(),4),"1","")&amp;ROW()-1))+IF(Table_Question_Sets[[#This Row],[Property]]&lt;&gt;"",1,0))</f>
        <v>2</v>
      </c>
      <c r="AZ8" s="15">
        <f ca="1">IF(Table_Question_Sets[[#This Row],[Header]]="Yes","",_xlfn.NUMBERVALUE(INDIRECT(SUBSTITUTE(ADDRESS(1,COLUMN(),4),"1","")&amp;ROW()+1))+IF(Table_Question_Sets[[#This Row],[Property]]&lt;&gt;"",1,0))</f>
        <v>6</v>
      </c>
      <c r="BA8" s="15" t="str">
        <f t="array" aca="1" ref="BA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8"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ValidationService.isNumber()])}</v>
      </c>
      <c r="BC8"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8"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"templateOptions":{"container":{"style":"width:100px;"},"question":"What is the term of your loan in years?"}</v>
      </c>
      <c r="BE8"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"loanTerm","type": "input-field","className":"col-xs-12 col-md-6","templateOptions":{"container":{"style":"width:100px;"},"question":"What is the term of your loan in years?"},"validators": {"validation": Validators.compose([ValidationService.required('true', ''), ValidationService.isNumber()])}}</v>
      </c>
      <c r="BF8" s="7" t="str">
        <f ca="1" xml:space="preserve">
IF(Table_Question_Sets[[#This Row],[Row]]="Yes","]},{""className"": ""row"",""fieldGroup"": [","")&amp;
Table_Question_Sets[[#This Row],[Config Field]]</f>
        <v>]},{"className": "row","fieldGroup": [{"key": "loanTerm","type": "input-field","className":"col-xs-12 col-md-6","templateOptions":{"container":{"style":"width:100px;"},"question":"What is the term of your loan in years?"},"validators": {"validation": Validators.compose([ValidationService.required('true', ''), ValidationService.isNumber()])}}</v>
      </c>
      <c r="BG8"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]},{"className": "row","fieldGroup": [{"key": "loanTerm","type": "input-field","className":"col-xs-12 col-md-6","templateOptions":{"container":{"style":"width:100px;"},"question":"What is the term of your loan in years?"},"validators": {"validation": Validators.compose([ValidationService.required('true', ''), ValidationService.isNumber()])}},]},{"className": "row","fieldGroup": [{"key": "interestRate","type": "input-field","className":"col-xs-12 col-md-6","templateOptions":{"container":{"style":"width:130px;"},"question":"What is the interest rate of your loan?","addonRight":{"class":"fa fa-percent"}},"validators": {"validation": Validators.compose([ValidationService.required('true', '')])}},]},{"className": "row","fieldGroup": [{"key": "age","type": "input-field","className":"col-xs-12 col-md-6","templateOptions":{"container":{"style":"width:100px;"},"question":"What is your current age in years?"},"validators": {"validation": Validators.compose([ValidationService.required('true', ''), ValidationService.isNumber(), ValidationService.customExpression('fieldValue &gt;= 18', 'You must be 18 years or older to apply for this product')])}},{"key": "ratingState","type": "hidden-field","className":"col-xs-12 col-md-6","templateOptions":{},"validators": {"validation": Validators.compose([])}},{"key": "policyStartDate","type": "hidden-field","className":"col-xs-12 col-md-6","templateOptions":{"calculatedValue":"dateAsString(today())"},"validators": {"validation": Validators.compose([])},"expressionProperties": { "templateOptions.disabled": "true"}},{"key": "policyEndDate","type": "hidden-field","className":"col-xs-12 col-md-6","templateOptions":{"calculatedValue":"isDate(policyStartDate) ? dateAsString(addYears(date(policyStartDate), 1)) : ''"},"validators": {"validation": Validators.compose([])},"expressionProperties": { "templateOptions.disabled": "true"}}</v>
      </c>
      <c r="BH8" s="7">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25</v>
      </c>
      <c r="BI8" s="7" t="str">
        <f>IF(AND(Table_Question_Sets[[#This Row],[Header]]="",Table_Question_Sets[[#This Row],[Property]]&lt;&gt;"",Table_Question_Sets[[#This Row],[Field Type]]&lt;&gt;""),
""""&amp;Table_Question_Sets[[#This Row],[Key]]&amp;"""","")</f>
        <v>"loanTerm"</v>
      </c>
      <c r="BJ8"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"loanTerm","interestRate","age","ratingState","policyStartDate","policyEndDate"</v>
      </c>
      <c r="BK8" s="7" t="str">
        <f>IF(AND(Table_Question_Sets[[#This Row],[Header]]&lt;&gt;"Yes",Table_Question_Sets[[#This Row],[Property]]&lt;&gt;"",Table_Question_Sets[[#This Row],[Workflow Role]]&lt;&gt;""),
""""&amp;Table_Question_Sets[[#This Row],[Workflow Role]]&amp;""":"""&amp;Table_Question_Sets[[#This Row],[Key]]&amp;"""","")</f>
        <v/>
      </c>
      <c r="BL8" s="7">
        <f ca="1">IF(Table_Question_Sets[[#This Row],[Header]]="Yes","",_xlfn.NUMBERVALUE(INDIRECT(SUBSTITUTE(ADDRESS(1,COLUMN(),4),"1","")&amp;ROW()+1))+IF(OR(Table_Question_Sets[[#This Row],[Value]]&lt;&gt;"",AND(Table_Question_Sets[[#This Row],[Data Type]]="Repeating",Table_Question_Sets[[#This Row],[Calculation Repeating]]&lt;&gt;"")),1,0))</f>
        <v>4</v>
      </c>
      <c r="BM8" s="7" t="str">
        <f ca="1" xml:space="preserve">
IF(Table_Question_Sets[[#This Row],[Data Type]]="Repeating",
OFFSET(Table_Repeating_Question_Sets[[#Headers],[Property]],MATCH(Table_Question_Sets[[#This Row],[Property]],Table_Repeating_Question_Sets[Property],0),MATCH("Calculation",Table_Repeating_Question_Sets[#Headers],0)-1,1,1),
"")</f>
        <v/>
      </c>
      <c r="BN8"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"loanTerm": "5"</v>
      </c>
      <c r="BO8"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"loanTerm": "5","interestRate": "12","age": "25","ratingState": "VIC","policyStartDate": 43419</v>
      </c>
      <c r="BP8" s="7" t="str">
        <f ca="1">IF(ISNUMBER(Table_Question_Sets[[#This Row],[Config Use Row]]),INDEX(Table_Question_Sets[Config Rollup],Table_Question_Sets[[#This Row],[Config Use Row]]),"")</f>
        <v>"personal":[{"className": "row","fieldGroup":[{"key": "loadHeading","type": "content-field","className":"col-xs-12","templateOptions":{"content":{"heading2":"Loan Details","paragraph":"Please enter the details of the individuals who will be travelling under this policy."}},"validators": {"validation": Validators.compose([])}},{"key": "financialInstitution","type": "input-field","className":"col-xs-12 col-md-6","templateOptions":{"label":"Financial institution"},"validators": {"validation": Validators.compose([])}},{"key": "loanNumber","type": "input-field","className":"col-xs-12 col-md-6","templateOptions":{"container":{"style":"width:200px;"},"label":"Facility number"},"validators": {"validation": Validators.compose([])}},{"key": "yourDetailsHeading","type": "content-field","className":"col-xs-12","templateOptions":{"content":{"heading2":"Personal Details","paragraph":"Please complete the remaining information to finalise your quote."}},"validators": {"validation": Validators.compose([])}},{"key": "fullName","type": "input-field","className":"col-xs-12 col-md-6","templateOptions":{"label":"Full name of the insured"},"validators": {"validation": Validators.compose([])}},{"key": "DOB","type": "datepicker-field","className":"col-xs-12 col-md-6","templateOptions":{"container":{"style":"width:200px;"},"label":"Date of birth","addonLeft":{"class":"glyphicon glyphicon-calendar"}},"validators": {"validation": Validators.compose([ValidationService.isDate()])}},{"key": "contactHeading","type": "content-field","className":"col-xs-12","templateOptions":{"content":{"heading3":"Residential Address"}},"validators": {"validation": Validators.compose([])}},{"key": "contactAddress","type": "input-field","className":"col-xs-12 col-sm-12 col-md-5","templateOptions":{"label":"Address"},"validators": {"validation": Validators.compose([ValidationService.required('true', '')])}},{"key": "contactTown","type": "input-field","className":"col-xs-12 col-sm-6 col-md-3","templateOptions":{"label":"Town"},"validators": {"validation": Validators.compose([ValidationService.required('true', '')])}},{"key": "contactState","type":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'')])}},{"key": "contactPostcode","type": "input-field","className":"col-xs-6 col-sm-3 col-md-2","templateOptions":{"label":"Postcode"},"validators": {"validation": Validators.compose([ValidationService.required('true', ''), ValidationService.isPostcode()])}},{"key": "postalAddressDifferent","type": "checkbox-field","className":"col-xs-12","templateOptions":{"placeholder":"My postal address is different than my residential address"},"validators": {"validation": Validators.compose([])}},{"key": "postalHeading","type": "content-field","className":"col-xs-12","templateOptions":{"content":{"heading3":"Postal Address"},"hideCondition":"postalAddressDifferent != true"},"validators": {"validation": Validators.compose([])}},{"key": "postalAddress","type": "input-field","className":"col-xs-12 col-sm-12 col-md-5","templateOptions":{"label":"Address","hideCondition":"postalAddressDifferent != true"},"validators": {"validation": Validators.compose([])}},{"key": "postalTown","type": "input-field","className":"col-xs-12 col-sm-6 col-md-3","templateOptions":{"label":"Town","hideCondition":"postalAddressDifferent != true"},"validators": {"validation": Validators.compose([])}},{"key": "postalState","type": "select-field","className":"col-xs-6 col-sm-3 col-md-2","templateOptions":{"options":[{"label":"ACT","value":"ACT"},{"label":"NSW","value":"NSW"},{"label":"NT","value":"NT"},{"label":"QLD","value":"QLD"},{"label":"SA","value":"SA"},{"label":"TAS","value":"TAS"},{"label":"VIC","value":"VIC"},{"label":"WA","value":"WA"}],"label":"State","placeholder":"Select","hideCondition":"postalAddressDifferent != true"},"validators": {"validation": Validators.compose([])}},{"key": "postalPostcode","type": "input-field","className":"col-xs-6 col-sm-3 col-md-2","templateOptions":{"label":"Postcode","hideCondition":"postalAddressDifferent != true"},"validators": {"validation": Validators.compose([ValidationService.isPostcode()])}}]}],</v>
      </c>
      <c r="BQ8" s="7" t="str">
        <f ca="1">IF(ISNUMBER(Table_Question_Sets[[#This Row],[Config Use Row]]),INDEX(Table_Question_Sets[Config Keys Nested Rollup],Table_Question_Sets[[#This Row],[Config Use Row]]),"")</f>
        <v>"personal":["loadHeading","financialInstitution","loanNumber","yourDetailsHeading","fullName","DOB","contactHeading","contactAddress","contactTown","contactState","contactPostcode","postalAddressDifferent","postalHeading","postalAddress","postalTown","postalState","postalPostcode"],</v>
      </c>
      <c r="BR8" s="7" t="str">
        <f ca="1">IF(ISNUMBER(Table_Question_Sets[[#This Row],[Config Use Row]]),INDEX(Table_Question_Sets[Calculation Rollup],Table_Question_Sets[[#This Row],[Config Use Row]]),"")</f>
        <v>"personal":{},</v>
      </c>
    </row>
    <row r="9" spans="2:70" s="12" customFormat="1" ht="21" customHeight="1">
      <c r="B9" s="7" t="s">
        <v>352</v>
      </c>
      <c r="C9" s="88"/>
      <c r="D9"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Rating Primary</v>
      </c>
      <c r="E9"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interestRate</v>
      </c>
      <c r="F9" s="7" t="str">
        <f>IF(Table_Question_Sets[[#This Row],[Header]]="Yes","",IF(Table_Question_Sets[[#This Row],[Property]]&lt;&gt;"",SUBSTITUTE(Table_Question_Sets[[#This Row],[Property]]," ",""),""))</f>
        <v>InterestRate</v>
      </c>
      <c r="G9" s="50" t="s">
        <v>86</v>
      </c>
      <c r="H9" s="7" t="s">
        <v>898</v>
      </c>
      <c r="I9" s="7" t="s">
        <v>47</v>
      </c>
      <c r="J9" s="7"/>
      <c r="K9" s="34" t="s">
        <v>71</v>
      </c>
      <c r="L9" s="44"/>
      <c r="M9" s="44"/>
      <c r="N9" s="34" t="s">
        <v>71</v>
      </c>
      <c r="O9" s="34"/>
      <c r="P9" s="34"/>
      <c r="Q9" s="34"/>
      <c r="R9" s="34"/>
      <c r="S9" s="15" t="s">
        <v>1046</v>
      </c>
      <c r="T9" s="7"/>
      <c r="U9" s="7" t="s">
        <v>1000</v>
      </c>
      <c r="V9" s="7"/>
      <c r="W9" s="7"/>
      <c r="X9" s="7"/>
      <c r="Y9" s="7"/>
      <c r="Z9" s="7"/>
      <c r="AA9" s="7"/>
      <c r="AB9" s="8"/>
      <c r="AC9" s="7"/>
      <c r="AD9" s="7"/>
      <c r="AE9" s="7"/>
      <c r="AF9" s="88"/>
      <c r="AG9" s="88"/>
      <c r="AH9" s="45"/>
      <c r="AI9" s="45"/>
      <c r="AJ9" s="45"/>
      <c r="AK9"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12</v>
      </c>
      <c r="AL9" s="88"/>
      <c r="AM9"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9"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9" s="7"/>
      <c r="AP9" s="110"/>
      <c r="AQ9" s="7"/>
      <c r="AR9" s="7"/>
      <c r="AS9" s="7"/>
      <c r="AT9" s="7"/>
      <c r="AU9" s="7"/>
      <c r="AV9"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12</v>
      </c>
      <c r="AW9" s="15" t="str">
        <f>IF(OR(Table_Question_Sets[[#This Row],[Header]]="Yes",Table_Question_Sets[[#This Row],[Text]]=""),"",IF(OR(Table_Question_Sets[[#This Row],[Text]]="true",Table_Question_Sets[[#This Row],[Text]]="false",ISNUMBER(Table_Question_Sets[[#This Row],[Text]])),Table_Question_Sets[[#This Row],[Text]],""""&amp;Table_Question_Sets[[#This Row],[Text]]&amp;""""))</f>
        <v>"12"</v>
      </c>
      <c r="AX9" s="15" t="str">
        <f>IF(AND(Table_Question_Sets[[#This Row],[Header]]&lt;&gt;"Yes",Table_Question_Sets[[#This Row],[Property]]&lt;&gt;"",Table_Question_Sets[[#This Row],[Summary Label]]&lt;&gt;""),""""&amp;Table_Question_Sets[[#This Row],[Key]]&amp;""": """&amp;Table_Question_Sets[[#This Row],[Summary Label]]&amp;"""","")</f>
        <v/>
      </c>
      <c r="AY9" s="15">
        <f ca="1">IF(Table_Question_Sets[[#This Row],[Header]]="Yes","",_xlfn.NUMBERVALUE(INDIRECT(SUBSTITUTE(ADDRESS(1,COLUMN(),4),"1","")&amp;ROW()-1))+IF(Table_Question_Sets[[#This Row],[Property]]&lt;&gt;"",1,0))</f>
        <v>3</v>
      </c>
      <c r="AZ9" s="15">
        <f ca="1">IF(Table_Question_Sets[[#This Row],[Header]]="Yes","",_xlfn.NUMBERVALUE(INDIRECT(SUBSTITUTE(ADDRESS(1,COLUMN(),4),"1","")&amp;ROW()+1))+IF(Table_Question_Sets[[#This Row],[Property]]&lt;&gt;"",1,0))</f>
        <v>5</v>
      </c>
      <c r="BA9" s="15" t="str">
        <f t="array" aca="1" ref="BA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9"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9"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9"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"templateOptions":{"container":{"style":"width:130px;"},"question":"What is the interest rate of your loan?","addonRight":{"class":"fa fa-percent"}}</v>
      </c>
      <c r="BE9"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"interestRate","type": "input-field","className":"col-xs-12 col-md-6","templateOptions":{"container":{"style":"width:130px;"},"question":"What is the interest rate of your loan?","addonRight":{"class":"fa fa-percent"}},"validators": {"validation": Validators.compose([ValidationService.required('true', '')])}}</v>
      </c>
      <c r="BF9" s="7" t="str">
        <f ca="1" xml:space="preserve">
IF(Table_Question_Sets[[#This Row],[Row]]="Yes","]},{""className"": ""row"",""fieldGroup"": [","")&amp;
Table_Question_Sets[[#This Row],[Config Field]]</f>
        <v>]},{"className": "row","fieldGroup": [{"key": "interestRate","type": "input-field","className":"col-xs-12 col-md-6","templateOptions":{"container":{"style":"width:130px;"},"question":"What is the interest rate of your loan?","addonRight":{"class":"fa fa-percent"}},"validators": {"validation": Validators.compose([ValidationService.required('true', '')])}}</v>
      </c>
      <c r="BG9"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]},{"className": "row","fieldGroup": [{"key": "interestRate","type": "input-field","className":"col-xs-12 col-md-6","templateOptions":{"container":{"style":"width:130px;"},"question":"What is the interest rate of your loan?","addonRight":{"class":"fa fa-percent"}},"validators": {"validation": Validators.compose([ValidationService.required('true', '')])}},]},{"className": "row","fieldGroup": [{"key": "age","type": "input-field","className":"col-xs-12 col-md-6","templateOptions":{"container":{"style":"width:100px;"},"question":"What is your current age in years?"},"validators": {"validation": Validators.compose([ValidationService.required('true', ''), ValidationService.isNumber(), ValidationService.customExpression('fieldValue &gt;= 18', 'You must be 18 years or older to apply for this product')])}},{"key": "ratingState","type": "hidden-field","className":"col-xs-12 col-md-6","templateOptions":{},"validators": {"validation": Validators.compose([])}},{"key": "policyStartDate","type": "hidden-field","className":"col-xs-12 col-md-6","templateOptions":{"calculatedValue":"dateAsString(today())"},"validators": {"validation": Validators.compose([])},"expressionProperties": { "templateOptions.disabled": "true"}},{"key": "policyEndDate","type": "hidden-field","className":"col-xs-12 col-md-6","templateOptions":{"calculatedValue":"isDate(policyStartDate) ? dateAsString(addYears(date(policyStartDate), 1)) : ''"},"validators": {"validation": Validators.compose([])},"expressionProperties": { "templateOptions.disabled": "true"}}</v>
      </c>
      <c r="BH9" s="7">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44</v>
      </c>
      <c r="BI9" s="7" t="str">
        <f>IF(AND(Table_Question_Sets[[#This Row],[Header]]="",Table_Question_Sets[[#This Row],[Property]]&lt;&gt;"",Table_Question_Sets[[#This Row],[Field Type]]&lt;&gt;""),
""""&amp;Table_Question_Sets[[#This Row],[Key]]&amp;"""","")</f>
        <v>"interestRate"</v>
      </c>
      <c r="BJ9"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"interestRate","age","ratingState","policyStartDate","policyEndDate"</v>
      </c>
      <c r="BK9" s="7" t="str">
        <f>IF(AND(Table_Question_Sets[[#This Row],[Header]]&lt;&gt;"Yes",Table_Question_Sets[[#This Row],[Property]]&lt;&gt;"",Table_Question_Sets[[#This Row],[Workflow Role]]&lt;&gt;""),
""""&amp;Table_Question_Sets[[#This Row],[Workflow Role]]&amp;""":"""&amp;Table_Question_Sets[[#This Row],[Key]]&amp;"""","")</f>
        <v/>
      </c>
      <c r="BL9" s="7">
        <f ca="1">IF(Table_Question_Sets[[#This Row],[Header]]="Yes","",_xlfn.NUMBERVALUE(INDIRECT(SUBSTITUTE(ADDRESS(1,COLUMN(),4),"1","")&amp;ROW()+1))+IF(OR(Table_Question_Sets[[#This Row],[Value]]&lt;&gt;"",AND(Table_Question_Sets[[#This Row],[Data Type]]="Repeating",Table_Question_Sets[[#This Row],[Calculation Repeating]]&lt;&gt;"")),1,0))</f>
        <v>3</v>
      </c>
      <c r="BM9" s="7" t="str">
        <f ca="1" xml:space="preserve">
IF(Table_Question_Sets[[#This Row],[Data Type]]="Repeating",
OFFSET(Table_Repeating_Question_Sets[[#Headers],[Property]],MATCH(Table_Question_Sets[[#This Row],[Property]],Table_Repeating_Question_Sets[Property],0),MATCH("Calculation",Table_Repeating_Question_Sets[#Headers],0)-1,1,1),
"")</f>
        <v/>
      </c>
      <c r="BN9"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"interestRate": "12"</v>
      </c>
      <c r="BO9"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"interestRate": "12","age": "25","ratingState": "VIC","policyStartDate": 43419</v>
      </c>
      <c r="BP9" s="7" t="str">
        <f ca="1">IF(ISNUMBER(Table_Question_Sets[[#This Row],[Config Use Row]]),INDEX(Table_Question_Sets[Config Rollup],Table_Question_Sets[[#This Row],[Config Use Row]]),"")</f>
        <v>"disclosure":[{"className": "row","fieldGroup":[{"key": "disclosureHeading","type": "content-field","className":"col-xs-12","templateOptions":{"content":{"heading2":"Duty of Disclosure"}},"validators": {"validation": Validators.compose([])}},{"key": "claim","type": "buttons-field","className":"col-xs-12","templateOptions":{"options":[{"value":"Yes","key":"Yes","icon":"glyphicon glyphicon-ok md"},{"value":"No","key":"No","icon":"glyphicon glyphicon-remove md"}],"question":"In the past 12 months, have you made a claim under any insurance policy?","affectsTriggers":"Yes"},"validators": {"validation": Validators.compose([ValidationService.required('true', '')])}},{"key": "declined","type": "buttons-field","className":"col-xs-12","templateOptions":{"options":[{"value":"Yes","key":"Yes","icon":"glyphicon glyphicon-ok md"},{"value":"No","key":"No","icon":"glyphicon glyphicon-remove md"}],"question":"In the past 5 years, have you been declined from purchasing insurance?","affectsTriggers":"Yes"},"validators": {"validation": Validators.compose([ValidationService.required('true', '')])}},{"key":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Q9" s="7" t="str">
        <f ca="1">IF(ISNUMBER(Table_Question_Sets[[#This Row],[Config Use Row]]),INDEX(Table_Question_Sets[Config Keys Nested Rollup],Table_Question_Sets[[#This Row],[Config Use Row]]),"")</f>
        <v>"disclosure":["disclosureHeading","claim","declined","declaration"],</v>
      </c>
      <c r="BR9" s="7" t="str">
        <f ca="1">IF(ISNUMBER(Table_Question_Sets[[#This Row],[Config Use Row]]),INDEX(Table_Question_Sets[Calculation Rollup],Table_Question_Sets[[#This Row],[Config Use Row]]),"")</f>
        <v>"disclosure":{"claim": "No","declined": "No","declaration": "Yes"},</v>
      </c>
    </row>
    <row r="10" spans="2:70" s="12" customFormat="1" ht="21" customHeight="1">
      <c r="B10" s="7" t="s">
        <v>1001</v>
      </c>
      <c r="C10" s="88"/>
      <c r="D10"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Rating Primary</v>
      </c>
      <c r="E10"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age</v>
      </c>
      <c r="F10" s="7" t="str">
        <f>IF(Table_Question_Sets[[#This Row],[Header]]="Yes","",IF(Table_Question_Sets[[#This Row],[Property]]&lt;&gt;"",SUBSTITUTE(Table_Question_Sets[[#This Row],[Property]]," ",""),""))</f>
        <v>Age</v>
      </c>
      <c r="G10" s="50" t="s">
        <v>1002</v>
      </c>
      <c r="H10" s="7" t="s">
        <v>85</v>
      </c>
      <c r="I10" s="7" t="s">
        <v>47</v>
      </c>
      <c r="J10" s="7"/>
      <c r="K10" s="34" t="s">
        <v>71</v>
      </c>
      <c r="L10" s="44"/>
      <c r="M10" s="44"/>
      <c r="N10" s="34" t="s">
        <v>71</v>
      </c>
      <c r="O10" s="34"/>
      <c r="P10" s="34"/>
      <c r="Q10" s="34"/>
      <c r="R10" s="34"/>
      <c r="S10" s="34" t="s">
        <v>1044</v>
      </c>
      <c r="T10" s="7"/>
      <c r="U10" s="7" t="s">
        <v>1003</v>
      </c>
      <c r="V10" s="7"/>
      <c r="W10" s="7" t="s">
        <v>1054</v>
      </c>
      <c r="X10" s="7"/>
      <c r="Y10" s="7"/>
      <c r="Z10" s="7"/>
      <c r="AA10" s="7"/>
      <c r="AB10" s="8"/>
      <c r="AC10" s="7"/>
      <c r="AD10" s="7"/>
      <c r="AE10" s="7"/>
      <c r="AF10" s="88"/>
      <c r="AG10" s="88"/>
      <c r="AH10" s="44"/>
      <c r="AI10" s="45"/>
      <c r="AJ10" s="8"/>
      <c r="AK10" s="88">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25</v>
      </c>
      <c r="AL10" s="88"/>
      <c r="AM10"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0"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0" s="7"/>
      <c r="AP10" s="110"/>
      <c r="AQ10" s="7"/>
      <c r="AR10" s="7"/>
      <c r="AS10" s="7"/>
      <c r="AT10" s="7"/>
      <c r="AU10" s="7"/>
      <c r="AV10"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25</v>
      </c>
      <c r="AW10" s="15" t="str">
        <f>IF(OR(Table_Question_Sets[[#This Row],[Header]]="Yes",Table_Question_Sets[[#This Row],[Text]]=""),"",IF(OR(Table_Question_Sets[[#This Row],[Text]]="true",Table_Question_Sets[[#This Row],[Text]]="false",ISNUMBER(Table_Question_Sets[[#This Row],[Text]])),Table_Question_Sets[[#This Row],[Text]],""""&amp;Table_Question_Sets[[#This Row],[Text]]&amp;""""))</f>
        <v>"25"</v>
      </c>
      <c r="AX10" s="15" t="str">
        <f>IF(AND(Table_Question_Sets[[#This Row],[Header]]&lt;&gt;"Yes",Table_Question_Sets[[#This Row],[Property]]&lt;&gt;"",Table_Question_Sets[[#This Row],[Summary Label]]&lt;&gt;""),""""&amp;Table_Question_Sets[[#This Row],[Key]]&amp;""": """&amp;Table_Question_Sets[[#This Row],[Summary Label]]&amp;"""","")</f>
        <v/>
      </c>
      <c r="AY10" s="15">
        <f ca="1">IF(Table_Question_Sets[[#This Row],[Header]]="Yes","",_xlfn.NUMBERVALUE(INDIRECT(SUBSTITUTE(ADDRESS(1,COLUMN(),4),"1","")&amp;ROW()-1))+IF(Table_Question_Sets[[#This Row],[Property]]&lt;&gt;"",1,0))</f>
        <v>4</v>
      </c>
      <c r="AZ10" s="15">
        <f ca="1">IF(Table_Question_Sets[[#This Row],[Header]]="Yes","",_xlfn.NUMBERVALUE(INDIRECT(SUBSTITUTE(ADDRESS(1,COLUMN(),4),"1","")&amp;ROW()+1))+IF(Table_Question_Sets[[#This Row],[Property]]&lt;&gt;"",1,0))</f>
        <v>4</v>
      </c>
      <c r="BA10" s="15" t="str">
        <f t="array" aca="1" ref="BA1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10"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ValidationService.isNumber(), ValidationService.customExpression('fieldValue &gt;= 18', 'You must be 18 years or older to apply for this product')])}</v>
      </c>
      <c r="BC10"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0"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"templateOptions":{"container":{"style":"width:100px;"},"question":"What is your current age in years?"}</v>
      </c>
      <c r="BE10"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"age","type": "input-field","className":"col-xs-12 col-md-6","templateOptions":{"container":{"style":"width:100px;"},"question":"What is your current age in years?"},"validators": {"validation": Validators.compose([ValidationService.required('true', ''), ValidationService.isNumber(), ValidationService.customExpression('fieldValue &gt;= 18', 'You must be 18 years or older to apply for this product')])}}</v>
      </c>
      <c r="BF10" s="7" t="str">
        <f ca="1" xml:space="preserve">
IF(Table_Question_Sets[[#This Row],[Row]]="Yes","]},{""className"": ""row"",""fieldGroup"": [","")&amp;
Table_Question_Sets[[#This Row],[Config Field]]</f>
        <v>]},{"className": "row","fieldGroup": [{"key": "age","type": "input-field","className":"col-xs-12 col-md-6","templateOptions":{"container":{"style":"width:100px;"},"question":"What is your current age in years?"},"validators": {"validation": Validators.compose([ValidationService.required('true', ''), ValidationService.isNumber(), ValidationService.customExpression('fieldValue &gt;= 18', 'You must be 18 years or older to apply for this product')])}}</v>
      </c>
      <c r="BG10"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]},{"className": "row","fieldGroup": [{"key": "age","type": "input-field","className":"col-xs-12 col-md-6","templateOptions":{"container":{"style":"width:100px;"},"question":"What is your current age in years?"},"validators": {"validation": Validators.compose([ValidationService.required('true', ''), ValidationService.isNumber(), ValidationService.customExpression('fieldValue &gt;= 18', 'You must be 18 years or older to apply for this product')])}},{"key": "ratingState","type": "hidden-field","className":"col-xs-12 col-md-6","templateOptions":{},"validators": {"validation": Validators.compose([])}},{"key": "policyStartDate","type": "hidden-field","className":"col-xs-12 col-md-6","templateOptions":{"calculatedValue":"dateAsString(today())"},"validators": {"validation": Validators.compose([])},"expressionProperties": { "templateOptions.disabled": "true"}},{"key": "policyEndDate","type": "hidden-field","className":"col-xs-12 col-md-6","templateOptions":{"calculatedValue":"isDate(policyStartDate) ? dateAsString(addYears(date(policyStartDate), 1)) : ''"},"validators": {"validation": Validators.compose([])},"expressionProperties": { "templateOptions.disabled": "true"}}</v>
      </c>
      <c r="BH10" s="7">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50</v>
      </c>
      <c r="BI10" s="7" t="str">
        <f>IF(AND(Table_Question_Sets[[#This Row],[Header]]="",Table_Question_Sets[[#This Row],[Property]]&lt;&gt;"",Table_Question_Sets[[#This Row],[Field Type]]&lt;&gt;""),
""""&amp;Table_Question_Sets[[#This Row],[Key]]&amp;"""","")</f>
        <v>"age"</v>
      </c>
      <c r="BJ10"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"age","ratingState","policyStartDate","policyEndDate"</v>
      </c>
      <c r="BK10" s="7" t="str">
        <f>IF(AND(Table_Question_Sets[[#This Row],[Header]]&lt;&gt;"Yes",Table_Question_Sets[[#This Row],[Property]]&lt;&gt;"",Table_Question_Sets[[#This Row],[Workflow Role]]&lt;&gt;""),
""""&amp;Table_Question_Sets[[#This Row],[Workflow Role]]&amp;""":"""&amp;Table_Question_Sets[[#This Row],[Key]]&amp;"""","")</f>
        <v/>
      </c>
      <c r="BL10" s="7">
        <f ca="1">IF(Table_Question_Sets[[#This Row],[Header]]="Yes","",_xlfn.NUMBERVALUE(INDIRECT(SUBSTITUTE(ADDRESS(1,COLUMN(),4),"1","")&amp;ROW()+1))+IF(OR(Table_Question_Sets[[#This Row],[Value]]&lt;&gt;"",AND(Table_Question_Sets[[#This Row],[Data Type]]="Repeating",Table_Question_Sets[[#This Row],[Calculation Repeating]]&lt;&gt;"")),1,0))</f>
        <v>2</v>
      </c>
      <c r="BM10" s="7" t="str">
        <f ca="1" xml:space="preserve">
IF(Table_Question_Sets[[#This Row],[Data Type]]="Repeating",
OFFSET(Table_Repeating_Question_Sets[[#Headers],[Property]],MATCH(Table_Question_Sets[[#This Row],[Property]],Table_Repeating_Question_Sets[Property],0),MATCH("Calculation",Table_Repeating_Question_Sets[#Headers],0)-1,1,1),
"")</f>
        <v/>
      </c>
      <c r="BN10"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"age": "25"</v>
      </c>
      <c r="BO10"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"age": "25","ratingState": "VIC","policyStartDate": 43419</v>
      </c>
      <c r="BP10" s="7" t="str">
        <f ca="1">IF(ISNUMBER(Table_Question_Sets[[#This Row],[Config Use Row]]),INDEX(Table_Question_Sets[Config Rollup],Table_Question_Sets[[#This Row],[Config Use Row]]),"")</f>
        <v>"paymentOptions":[{"className": "row","fieldGroup":[{"key": "paymentOption","type": "buttons-field","className":"col-xs-12","templateOptions":{"defaultValue":"'Monthly'","options":[{"value":"Yearly","key":"Yearly","hideCondition":"true"},{"value":"Monthly","key":"Monthly","hideCondition":"false"},{"value":"Fortnightly","key":"Fortnightly","hideCondition":"true"},{"value":"Weekly","key":"Weekly","hideCondition":"false"}],"label":"Select payment option","content":{"heading2":"Payment Options"}},"validators": {"validation": Validators.compose([ValidationService.required('true', '')])}}]}],</v>
      </c>
      <c r="BQ10" s="7" t="str">
        <f ca="1">IF(ISNUMBER(Table_Question_Sets[[#This Row],[Config Use Row]]),INDEX(Table_Question_Sets[Config Keys Nested Rollup],Table_Question_Sets[[#This Row],[Config Use Row]]),"")</f>
        <v>"paymentOptions":["paymentOption"],</v>
      </c>
      <c r="BR10" s="7" t="str">
        <f ca="1">IF(ISNUMBER(Table_Question_Sets[[#This Row],[Config Use Row]]),INDEX(Table_Question_Sets[Calculation Rollup],Table_Question_Sets[[#This Row],[Config Use Row]]),"")</f>
        <v>"paymentOptions":{"paymentOption": "Monthly"},</v>
      </c>
    </row>
    <row r="11" spans="2:70" s="12" customFormat="1" ht="21" customHeight="1">
      <c r="B11" s="7" t="s">
        <v>89</v>
      </c>
      <c r="C11" s="88"/>
      <c r="D11"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Rating Primary</v>
      </c>
      <c r="E11"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ratingState</v>
      </c>
      <c r="F11" s="7" t="str">
        <f>IF(Table_Question_Sets[[#This Row],[Header]]="Yes","",IF(Table_Question_Sets[[#This Row],[Property]]&lt;&gt;"",SUBSTITUTE(Table_Question_Sets[[#This Row],[Property]]," ",""),""))</f>
        <v>RatingState</v>
      </c>
      <c r="G11" s="50" t="s">
        <v>90</v>
      </c>
      <c r="H11" s="7" t="s">
        <v>47</v>
      </c>
      <c r="I11" s="7" t="s">
        <v>77</v>
      </c>
      <c r="J11" s="8"/>
      <c r="K11" s="36"/>
      <c r="L11" s="44"/>
      <c r="M11" s="44"/>
      <c r="N11" s="34"/>
      <c r="O11" s="87"/>
      <c r="P11" s="87"/>
      <c r="Q11" s="87"/>
      <c r="R11" s="87"/>
      <c r="S11" s="87"/>
      <c r="T11" s="7"/>
      <c r="U11" s="8"/>
      <c r="V11" s="7"/>
      <c r="W11" s="7"/>
      <c r="X11" s="7"/>
      <c r="Y11" s="8"/>
      <c r="Z11" s="8"/>
      <c r="AA11" s="7"/>
      <c r="AB11" s="7"/>
      <c r="AC11" s="7"/>
      <c r="AD11" s="7"/>
      <c r="AE11" s="7"/>
      <c r="AF11" s="7"/>
      <c r="AG11" s="7"/>
      <c r="AH11" s="45"/>
      <c r="AI11" s="45"/>
      <c r="AJ11" s="89" t="s">
        <v>90</v>
      </c>
      <c r="AK11"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VIC</v>
      </c>
      <c r="AL11" s="88"/>
      <c r="AM11"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1"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1" s="7"/>
      <c r="AP11" s="29"/>
      <c r="AQ11" s="8"/>
      <c r="AR11" s="7"/>
      <c r="AS11" s="8"/>
      <c r="AT11" s="8"/>
      <c r="AU11" s="8"/>
      <c r="AV11"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VIC</v>
      </c>
      <c r="AW11" s="15" t="str">
        <f>IF(OR(Table_Question_Sets[[#This Row],[Header]]="Yes",Table_Question_Sets[[#This Row],[Text]]=""),"",IF(OR(Table_Question_Sets[[#This Row],[Text]]="true",Table_Question_Sets[[#This Row],[Text]]="false",ISNUMBER(Table_Question_Sets[[#This Row],[Text]])),Table_Question_Sets[[#This Row],[Text]],""""&amp;Table_Question_Sets[[#This Row],[Text]]&amp;""""))</f>
        <v>"VIC"</v>
      </c>
      <c r="AX11" s="15" t="str">
        <f>IF(AND(Table_Question_Sets[[#This Row],[Header]]&lt;&gt;"Yes",Table_Question_Sets[[#This Row],[Property]]&lt;&gt;"",Table_Question_Sets[[#This Row],[Summary Label]]&lt;&gt;""),""""&amp;Table_Question_Sets[[#This Row],[Key]]&amp;""": """&amp;Table_Question_Sets[[#This Row],[Summary Label]]&amp;"""","")</f>
        <v/>
      </c>
      <c r="AY11" s="15">
        <f ca="1">IF(Table_Question_Sets[[#This Row],[Header]]="Yes","",_xlfn.NUMBERVALUE(INDIRECT(SUBSTITUTE(ADDRESS(1,COLUMN(),4),"1","")&amp;ROW()-1))+IF(Table_Question_Sets[[#This Row],[Property]]&lt;&gt;"",1,0))</f>
        <v>5</v>
      </c>
      <c r="AZ11" s="15">
        <f ca="1">IF(Table_Question_Sets[[#This Row],[Header]]="Yes","",_xlfn.NUMBERVALUE(INDIRECT(SUBSTITUTE(ADDRESS(1,COLUMN(),4),"1","")&amp;ROW()+1))+IF(Table_Question_Sets[[#This Row],[Property]]&lt;&gt;"",1,0))</f>
        <v>3</v>
      </c>
      <c r="BA11" s="15" t="str">
        <f t="array" aca="1" ref="BA1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11"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11"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1"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v>
      </c>
      <c r="BE11"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"ratingState","type": "hidden-field","className":"col-xs-12 col-md-6","templateOptions":{},"validators": {"validation": Validators.compose([])}}</v>
      </c>
      <c r="BF11" s="7" t="str">
        <f ca="1" xml:space="preserve">
IF(Table_Question_Sets[[#This Row],[Row]]="Yes","]},{""className"": ""row"",""fieldGroup"": [","")&amp;
Table_Question_Sets[[#This Row],[Config Field]]</f>
        <v>{"key": "ratingState","type": "hidden-field","className":"col-xs-12 col-md-6","templateOptions":{},"validators": {"validation": Validators.compose([])}}</v>
      </c>
      <c r="BG11"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"ratingState","type": "hidden-field","className":"col-xs-12 col-md-6","templateOptions":{},"validators": {"validation": Validators.compose([])}},{"key": "policyStartDate","type": "hidden-field","className":"col-xs-12 col-md-6","templateOptions":{"calculatedValue":"dateAsString(today())"},"validators": {"validation": Validators.compose([])},"expressionProperties": { "templateOptions.disabled": "true"}},{"key": "policyEndDate","type": "hidden-field","className":"col-xs-12 col-md-6","templateOptions":{"calculatedValue":"isDate(policyStartDate) ? dateAsString(addYears(date(policyStartDate), 1)) : ''"},"validators": {"validation": Validators.compose([])},"expressionProperties": { "templateOptions.disabled": "true"}}</v>
      </c>
      <c r="BH11" s="7">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53</v>
      </c>
      <c r="BI11" s="7" t="str">
        <f>IF(AND(Table_Question_Sets[[#This Row],[Header]]="",Table_Question_Sets[[#This Row],[Property]]&lt;&gt;"",Table_Question_Sets[[#This Row],[Field Type]]&lt;&gt;""),
""""&amp;Table_Question_Sets[[#This Row],[Key]]&amp;"""","")</f>
        <v>"ratingState"</v>
      </c>
      <c r="BJ11"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"ratingState","policyStartDate","policyEndDate"</v>
      </c>
      <c r="BK11" s="7" t="str">
        <f>IF(AND(Table_Question_Sets[[#This Row],[Header]]&lt;&gt;"Yes",Table_Question_Sets[[#This Row],[Property]]&lt;&gt;"",Table_Question_Sets[[#This Row],[Workflow Role]]&lt;&gt;""),
""""&amp;Table_Question_Sets[[#This Row],[Workflow Role]]&amp;""":"""&amp;Table_Question_Sets[[#This Row],[Key]]&amp;"""","")</f>
        <v/>
      </c>
      <c r="BL11" s="7">
        <f ca="1">IF(Table_Question_Sets[[#This Row],[Header]]="Yes","",_xlfn.NUMBERVALUE(INDIRECT(SUBSTITUTE(ADDRESS(1,COLUMN(),4),"1","")&amp;ROW()+1))+IF(OR(Table_Question_Sets[[#This Row],[Value]]&lt;&gt;"",AND(Table_Question_Sets[[#This Row],[Data Type]]="Repeating",Table_Question_Sets[[#This Row],[Calculation Repeating]]&lt;&gt;"")),1,0))</f>
        <v>1</v>
      </c>
      <c r="BM11" s="7" t="str">
        <f ca="1" xml:space="preserve">
IF(Table_Question_Sets[[#This Row],[Data Type]]="Repeating",
OFFSET(Table_Repeating_Question_Sets[[#Headers],[Property]],MATCH(Table_Question_Sets[[#This Row],[Property]],Table_Repeating_Question_Sets[Property],0),MATCH("Calculation",Table_Repeating_Question_Sets[#Headers],0)-1,1,1),
"")</f>
        <v/>
      </c>
      <c r="BN11"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"ratingState": "VIC"</v>
      </c>
      <c r="BO11"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"ratingState": "VIC","policyStartDate": 43419</v>
      </c>
      <c r="BP11" s="7" t="str">
        <f ca="1">IF(ISNUMBER(Table_Question_Sets[[#This Row],[Config Use Row]]),INDEX(Table_Question_Sets[Config Rollup],Table_Question_Sets[[#This Row],[Config Use Row]]),"")</f>
        <v>"paymentMethods":[{"className": "row","fieldGroup":[{"key": "paymentMethod","type": "buttons-field","className":"col-xs-12","templateOptions":{"defaultValue":"'Direct Debit'","options":[{"value":"Direct Debit","key":"Direct Debit","hideCondition":"paymentOption == 'Yearly' || paymentOption == 'Fortnightly'"},{"value":"Visa","key":"Visa","hideCondition":"paymentOption == 'Yearly' || paymentOption == 'Fortnightly'"},{"value":"Mastercard","key":"Mastercard","hideCondition":"paymentOption == 'Yearly' || paymentOption == 'Fortnightly'"}],"content":{"heading2":"Payment Methods","paragraph":"How would you like to pay for your travel insurance policy today?"}},"validators": {"validation": Validators.compose([ValidationService.required('true', '')])}},{"key": "creditCardHeading","type": "content-field","className":"col-xs-12","templateOptions":{"content":{"heading3":"Credit Card Details"},"hideCondition":"paymentMethod != 'Visa' &amp;&amp; paymentMethod != 'Mastercard'"},"validators": {"validation": Validators.compose([])}},{"key": "creditCardNumber","type": "input-field","className":"col-xs-12 col-md-6","templateOptions":{"label":"Card number","placeholder":"_ _ _ _   _ _ _ _   _ _ _ _   _ _ _ _","hideCondition":"paymentMethod != 'Visa' &amp;&amp; paymentMethod != 'Mastercard'"},"validators": {"validation": Validators.compose([ValidationService.required('true', 'paymentMethod != \'Visa\' &amp;&amp; paymentMethod != \'Mastercard\''), ValidationService.isCreditCardNumber()])}},{"key": "creditCardName","type": "input-field","className":"col-xs-12 col-sm-6","templateOptions":{"label":"Name on card","hideCondition":"paymentMethod != 'Visa' &amp;&amp; paymentMethod != 'Mastercard'"},"validators": {"validation": Validators.compose([ValidationService.required('true', 'paymentMethod != \'Visa\' &amp;&amp; paymentMethod != \'Mastercard\''), ValidationService.isName()])}},{"key": "creditCardExpiryDate","type": "input-field","className":"col-xs-6 col-sm-3","templateOptions":{"label":"Expiry date","placeholder":"_ _ / _ _","hideCondition":"paymentMethod != 'Visa' &amp;&amp; paymentMethod != 'Mastercard'"},"validators": {"validation": Validators.compose([ValidationService.required('true', 'paymentMethod != \'Visa\' &amp;&amp; paymentMethod != \'Mastercard\''), ValidationService.isExpiryDate()])}},{"key": "creditCardCCV","type": "input-field","className":"col-xs-6 col-sm-3","templateOptions":{"label":"CCV","placeholder":"_ _ _","hideCondition":"paymentMethod != 'Visa' &amp;&amp; paymentMethod != 'Mastercard'"},"validators": {"validation": Validators.compose([ValidationService.required('true', 'paymentMethod != \'Visa\' &amp;&amp; paymentMethod != \'Mastercard\''), ValidationService.isCCV()])}},{"key": "directDebitHeading","type": "content-field","className":"col-xs-12","templateOptions":{"content":{"heading3":"Direct Debit Details"},"hideCondition":"paymentMethod != 'Direct Debit'"},"validators": {"validation": Validators.compose([])}},{"key": "directDebitAccountName","type": "input-field","className":"col-xs-12 col-md-6","templateOptions":{"label":"Account name","hideCondition":"paymentMethod != 'Direct Debit'"},"validators": {"validation": Validators.compose([ValidationService.required('true', 'paymentMethod != \'Direct Debit\''), ValidationService.isName()])}},{"key": "directDebitBSB","type": "input-field","className":"col-xs-12 col-sm-6 col-md-3","templateOptions":{"label":"BSB","placeholder":"_ _ _   _ _ _","hideCondition":"paymentMethod != 'Direct Debit'"},"validators": {"validation": Validators.compose([ValidationService.required('true', 'paymentMethod != \'Direct Debit\''), ValidationService.isBSB()])}},{"key": "directDebitAccountNumber","type": "input-field","className":"col-xs-12 col-sm-6 col-md-3","templateOptions":{"label":"Account number","hideCondition":"paymentMethod != 'Direct Debit'"},"validators": {"validation": Validators.compose([ValidationService.required('true', 'paymentMethod != \'Direct Debit\''), ValidationService.isNumber(), ValidationService.isAccountNumber()])}}]}],</v>
      </c>
      <c r="BQ11" s="7" t="str">
        <f ca="1">IF(ISNUMBER(Table_Question_Sets[[#This Row],[Config Use Row]]),INDEX(Table_Question_Sets[Config Keys Nested Rollup],Table_Question_Sets[[#This Row],[Config Use Row]]),"")</f>
        <v>"paymentMethods":["paymentMethod","creditCardHeading","creditCardNumber","creditCardName","creditCardExpiryDate","creditCardCCV","directDebitHeading","directDebitAccountName","directDebitBSB","directDebitAccountNumber"],</v>
      </c>
      <c r="BR11" s="7" t="str">
        <f ca="1">IF(ISNUMBER(Table_Question_Sets[[#This Row],[Config Use Row]]),INDEX(Table_Question_Sets[Calculation Rollup],Table_Question_Sets[[#This Row],[Config Use Row]]),"")</f>
        <v>"paymentMethods":{"paymentMethod": "Direct Debit"},</v>
      </c>
    </row>
    <row r="12" spans="2:70" s="12" customFormat="1" ht="21" customHeight="1">
      <c r="B12" s="8" t="s">
        <v>78</v>
      </c>
      <c r="C12" s="88"/>
      <c r="D12"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Rating Primary</v>
      </c>
      <c r="E12"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policyStartDate</v>
      </c>
      <c r="F12" s="7" t="str">
        <f>IF(Table_Question_Sets[[#This Row],[Header]]="Yes","",IF(Table_Question_Sets[[#This Row],[Property]]&lt;&gt;"",SUBSTITUTE(Table_Question_Sets[[#This Row],[Property]]," ",""),""))</f>
        <v>PolicyStartDate</v>
      </c>
      <c r="G12" s="73"/>
      <c r="H12" s="7" t="s">
        <v>47</v>
      </c>
      <c r="I12" s="7" t="s">
        <v>77</v>
      </c>
      <c r="J12" s="7"/>
      <c r="K12" s="36"/>
      <c r="L12" s="44"/>
      <c r="M12" s="44"/>
      <c r="N12" s="29"/>
      <c r="O12" s="29"/>
      <c r="P12" s="29"/>
      <c r="Q12" s="29"/>
      <c r="R12" s="29"/>
      <c r="S12" s="29"/>
      <c r="T12" s="7"/>
      <c r="U12" s="8"/>
      <c r="V12" s="7"/>
      <c r="W12" s="8"/>
      <c r="X12" s="7"/>
      <c r="Y12" s="7"/>
      <c r="Z12" s="7"/>
      <c r="AA12" s="8"/>
      <c r="AB12" s="8"/>
      <c r="AC12" s="8"/>
      <c r="AD12" s="7"/>
      <c r="AE12" s="7"/>
      <c r="AF12" s="7"/>
      <c r="AG12" s="7"/>
      <c r="AH12" s="45"/>
      <c r="AI12" s="45" t="s">
        <v>80</v>
      </c>
      <c r="AJ12" s="23">
        <f ca="1">TODAY()</f>
        <v>43419</v>
      </c>
      <c r="AK12" s="88">
        <f ca="1">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43419</v>
      </c>
      <c r="AL12" s="88"/>
      <c r="AM12"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2"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2" s="7"/>
      <c r="AP12" s="29"/>
      <c r="AQ12" s="8"/>
      <c r="AR12" s="7"/>
      <c r="AS12" s="8" t="s">
        <v>81</v>
      </c>
      <c r="AT12" s="7"/>
      <c r="AU12" s="7"/>
      <c r="AV12" s="15">
        <f ca="1">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43419</v>
      </c>
      <c r="AW12" s="15">
        <f ca="1">IF(OR(Table_Question_Sets[[#This Row],[Header]]="Yes",Table_Question_Sets[[#This Row],[Text]]=""),"",IF(OR(Table_Question_Sets[[#This Row],[Text]]="true",Table_Question_Sets[[#This Row],[Text]]="false",ISNUMBER(Table_Question_Sets[[#This Row],[Text]])),Table_Question_Sets[[#This Row],[Text]],""""&amp;Table_Question_Sets[[#This Row],[Text]]&amp;""""))</f>
        <v>43419</v>
      </c>
      <c r="AX12" s="15" t="str">
        <f>IF(AND(Table_Question_Sets[[#This Row],[Header]]&lt;&gt;"Yes",Table_Question_Sets[[#This Row],[Property]]&lt;&gt;"",Table_Question_Sets[[#This Row],[Summary Label]]&lt;&gt;""),""""&amp;Table_Question_Sets[[#This Row],[Key]]&amp;""": """&amp;Table_Question_Sets[[#This Row],[Summary Label]]&amp;"""","")</f>
        <v/>
      </c>
      <c r="AY12" s="15">
        <f ca="1">IF(Table_Question_Sets[[#This Row],[Header]]="Yes","",_xlfn.NUMBERVALUE(INDIRECT(SUBSTITUTE(ADDRESS(1,COLUMN(),4),"1","")&amp;ROW()-1))+IF(Table_Question_Sets[[#This Row],[Property]]&lt;&gt;"",1,0))</f>
        <v>6</v>
      </c>
      <c r="AZ12" s="15">
        <f ca="1">IF(Table_Question_Sets[[#This Row],[Header]]="Yes","",_xlfn.NUMBERVALUE(INDIRECT(SUBSTITUTE(ADDRESS(1,COLUMN(),4),"1","")&amp;ROW()+1))+IF(Table_Question_Sets[[#This Row],[Property]]&lt;&gt;"",1,0))</f>
        <v>2</v>
      </c>
      <c r="BA12" s="15" t="str">
        <f t="array" aca="1" ref="BA1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12"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12"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2" s="7"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"templateOptions":{"calculatedValue":"dateAsString(today())"}</v>
      </c>
      <c r="BE12"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"policyStartDate","type": "hidden-field","className":"col-xs-12 col-md-6","templateOptions":{"calculatedValue":"dateAsString(today())"},"validators": {"validation": Validators.compose([])},"expressionProperties": { "templateOptions.disabled": "true"}}</v>
      </c>
      <c r="BF12" s="7" t="str">
        <f ca="1" xml:space="preserve">
IF(Table_Question_Sets[[#This Row],[Row]]="Yes","]},{""className"": ""row"",""fieldGroup"": [","")&amp;
Table_Question_Sets[[#This Row],[Config Field]]</f>
        <v>{"key": "policyStartDate","type": "hidden-field","className":"col-xs-12 col-md-6","templateOptions":{"calculatedValue":"dateAsString(today())"},"validators": {"validation": Validators.compose([])},"expressionProperties": { "templateOptions.disabled": "true"}}</v>
      </c>
      <c r="BG12"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"policyStartDate","type": "hidden-field","className":"col-xs-12 col-md-6","templateOptions":{"calculatedValue":"dateAsString(today())"},"validators": {"validation": Validators.compose([])},"expressionProperties": { "templateOptions.disabled": "true"}},{"key": "policyEndDate","type": "hidden-field","className":"col-xs-12 col-md-6","templateOptions":{"calculatedValue":"isDate(policyStartDate) ? dateAsString(addYears(date(policyStartDate), 1)) : ''"},"validators": {"validation": Validators.compose([])},"expressionProperties": { "templateOptions.disabled": "true"}}</v>
      </c>
      <c r="BH12" s="7">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65</v>
      </c>
      <c r="BI12" s="7" t="str">
        <f>IF(AND(Table_Question_Sets[[#This Row],[Header]]="",Table_Question_Sets[[#This Row],[Property]]&lt;&gt;"",Table_Question_Sets[[#This Row],[Field Type]]&lt;&gt;""),
""""&amp;Table_Question_Sets[[#This Row],[Key]]&amp;"""","")</f>
        <v>"policyStartDate"</v>
      </c>
      <c r="BJ12"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"policyStartDate","policyEndDate"</v>
      </c>
      <c r="BK12" s="7" t="str">
        <f>IF(AND(Table_Question_Sets[[#This Row],[Header]]&lt;&gt;"Yes",Table_Question_Sets[[#This Row],[Property]]&lt;&gt;"",Table_Question_Sets[[#This Row],[Workflow Role]]&lt;&gt;""),
""""&amp;Table_Question_Sets[[#This Row],[Workflow Role]]&amp;""":"""&amp;Table_Question_Sets[[#This Row],[Key]]&amp;"""","")</f>
        <v>"policyInceptionDate":"policyStartDate"</v>
      </c>
      <c r="BL12" s="7">
        <f ca="1">IF(Table_Question_Sets[[#This Row],[Header]]="Yes","",_xlfn.NUMBERVALUE(INDIRECT(SUBSTITUTE(ADDRESS(1,COLUMN(),4),"1","")&amp;ROW()+1))+IF(OR(Table_Question_Sets[[#This Row],[Value]]&lt;&gt;"",AND(Table_Question_Sets[[#This Row],[Data Type]]="Repeating",Table_Question_Sets[[#This Row],[Calculation Repeating]]&lt;&gt;"")),1,0))</f>
        <v>0</v>
      </c>
      <c r="BM12" s="7" t="str">
        <f ca="1" xml:space="preserve">
IF(Table_Question_Sets[[#This Row],[Data Type]]="Repeating",
OFFSET(Table_Repeating_Question_Sets[[#Headers],[Property]],MATCH(Table_Question_Sets[[#This Row],[Property]],Table_Repeating_Question_Sets[Property],0),MATCH("Calculation",Table_Repeating_Question_Sets[#Headers],0)-1,1,1),
"")</f>
        <v/>
      </c>
      <c r="BN12" s="7" t="str">
        <f ca="1">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"policyStartDate": 43419</v>
      </c>
      <c r="BO12"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"policyStartDate": 43419</v>
      </c>
      <c r="BP12" s="7" t="str">
        <f ca="1">IF(ISNUMBER(Table_Question_Sets[[#This Row],[Config Use Row]]),INDEX(Table_Question_Sets[Config Rollup],Table_Question_Sets[[#This Row],[Config Use Row]]),"")</f>
        <v>"legalTerms":[{"className": "row","fieldGroup":[{"key": "termsAndConditions","type": "buttons-field","className":"col-xs-12","templateOptions":{"options":[{"value":"Yes","key":"Yes","icon":"glyphicon glyphicon-ok md"},{"value":"No","key":"No","icon":"glyphicon glyphicon-remove md"}],"label":"Do you understand and accept your declaration?","content":{"heading3":"Terms &amp; Conditions","paragraph":"I accept the following terms and conditions:&lt;br&gt;&lt;br&gt;","terms":"    &lt;p&gt;&lt;strong&gt;Terms and Conditions&lt;/strong&gt;&lt;/p&gt;\n    &lt;ol&gt;\n        &lt;li&gt;Term 1.&lt;/li&gt;\n        &lt;li&gt;Term 2.&lt;/li&gt;\n        &lt;li&gt;Term 3.&lt;/li&gt;\n    &lt;/ol&gt;"}},"validators": {"validation": Validators.compose([ValidationService.required('true', ''), ValidationService.acceptedDeclaration()])}}]}],</v>
      </c>
      <c r="BQ12" s="7" t="str">
        <f ca="1">IF(ISNUMBER(Table_Question_Sets[[#This Row],[Config Use Row]]),INDEX(Table_Question_Sets[Config Keys Nested Rollup],Table_Question_Sets[[#This Row],[Config Use Row]]),"")</f>
        <v>"legalTerms":["termsAndConditions"],</v>
      </c>
      <c r="BR12" s="7" t="str">
        <f ca="1">IF(ISNUMBER(Table_Question_Sets[[#This Row],[Config Use Row]]),INDEX(Table_Question_Sets[Calculation Rollup],Table_Question_Sets[[#This Row],[Config Use Row]]),"")</f>
        <v>"legalTerms":{},</v>
      </c>
    </row>
    <row r="13" spans="2:70" s="12" customFormat="1" ht="21" customHeight="1">
      <c r="B13" s="7" t="s">
        <v>82</v>
      </c>
      <c r="C13" s="88"/>
      <c r="D13"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Rating Primary</v>
      </c>
      <c r="E13"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policyEndDate</v>
      </c>
      <c r="F13" s="7" t="str">
        <f>IF(Table_Question_Sets[[#This Row],[Header]]="Yes","",IF(Table_Question_Sets[[#This Row],[Property]]&lt;&gt;"",SUBSTITUTE(Table_Question_Sets[[#This Row],[Property]]," ",""),""))</f>
        <v>PolicyEndDate</v>
      </c>
      <c r="G13" s="50"/>
      <c r="H13" s="7" t="s">
        <v>47</v>
      </c>
      <c r="I13" s="88" t="s">
        <v>77</v>
      </c>
      <c r="J13" s="7"/>
      <c r="K13" s="34"/>
      <c r="L13" s="44"/>
      <c r="M13" s="44"/>
      <c r="N13" s="36"/>
      <c r="O13" s="36"/>
      <c r="P13" s="36"/>
      <c r="Q13" s="36"/>
      <c r="R13" s="36"/>
      <c r="S13" s="29"/>
      <c r="T13" s="7"/>
      <c r="U13" s="7"/>
      <c r="V13" s="7"/>
      <c r="W13" s="7"/>
      <c r="X13" s="8"/>
      <c r="Y13" s="7"/>
      <c r="Z13" s="7"/>
      <c r="AA13" s="8"/>
      <c r="AB13" s="8"/>
      <c r="AC13" s="8"/>
      <c r="AD13" s="7"/>
      <c r="AE13" s="7"/>
      <c r="AF13" s="7"/>
      <c r="AG13" s="7"/>
      <c r="AH13" s="44"/>
      <c r="AI13" s="45" t="s">
        <v>83</v>
      </c>
      <c r="AJ13" s="7"/>
      <c r="AK13"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13" s="88"/>
      <c r="AM13"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3"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3" s="7"/>
      <c r="AP13" s="15"/>
      <c r="AQ13" s="7"/>
      <c r="AR13" s="7"/>
      <c r="AS13" s="8" t="s">
        <v>84</v>
      </c>
      <c r="AT13" s="7"/>
      <c r="AU13" s="7"/>
      <c r="AV13"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13" s="15" t="str">
        <f>IF(OR(Table_Question_Sets[[#This Row],[Header]]="Yes",Table_Question_Sets[[#This Row],[Text]]=""),"",IF(OR(Table_Question_Sets[[#This Row],[Text]]="true",Table_Question_Sets[[#This Row],[Text]]="false",ISNUMBER(Table_Question_Sets[[#This Row],[Text]])),Table_Question_Sets[[#This Row],[Text]],""""&amp;Table_Question_Sets[[#This Row],[Text]]&amp;""""))</f>
        <v/>
      </c>
      <c r="AX13" s="15" t="str">
        <f>IF(AND(Table_Question_Sets[[#This Row],[Header]]&lt;&gt;"Yes",Table_Question_Sets[[#This Row],[Property]]&lt;&gt;"",Table_Question_Sets[[#This Row],[Summary Label]]&lt;&gt;""),""""&amp;Table_Question_Sets[[#This Row],[Key]]&amp;""": """&amp;Table_Question_Sets[[#This Row],[Summary Label]]&amp;"""","")</f>
        <v/>
      </c>
      <c r="AY13" s="15">
        <f ca="1">IF(Table_Question_Sets[[#This Row],[Header]]="Yes","",_xlfn.NUMBERVALUE(INDIRECT(SUBSTITUTE(ADDRESS(1,COLUMN(),4),"1","")&amp;ROW()-1))+IF(Table_Question_Sets[[#This Row],[Property]]&lt;&gt;"",1,0))</f>
        <v>7</v>
      </c>
      <c r="AZ13" s="15">
        <f ca="1">IF(Table_Question_Sets[[#This Row],[Header]]="Yes","",_xlfn.NUMBERVALUE(INDIRECT(SUBSTITUTE(ADDRESS(1,COLUMN(),4),"1","")&amp;ROW()+1))+IF(Table_Question_Sets[[#This Row],[Property]]&lt;&gt;"",1,0))</f>
        <v>1</v>
      </c>
      <c r="BA13" s="15" t="str">
        <f t="array" aca="1" ref="BA1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13"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13"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3" s="7"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"templateOptions":{"calculatedValue":"isDate(policyStartDate) ? dateAsString(addYears(date(policyStartDate), 1)) : ''"}</v>
      </c>
      <c r="BE13"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"policyEndDate","type": "hidden-field","className":"col-xs-12 col-md-6","templateOptions":{"calculatedValue":"isDate(policyStartDate) ? dateAsString(addYears(date(policyStartDate), 1)) : ''"},"validators": {"validation": Validators.compose([])},"expressionProperties": { "templateOptions.disabled": "true"}}</v>
      </c>
      <c r="BF13" s="7" t="str">
        <f ca="1" xml:space="preserve">
IF(Table_Question_Sets[[#This Row],[Row]]="Yes","]},{""className"": ""row"",""fieldGroup"": [","")&amp;
Table_Question_Sets[[#This Row],[Config Field]]</f>
        <v>{"key": "policyEndDate","type": "hidden-field","className":"col-xs-12 col-md-6","templateOptions":{"calculatedValue":"isDate(policyStartDate) ? dateAsString(addYears(date(policyStartDate), 1)) : ''"},"validators": {"validation": Validators.compose([])},"expressionProperties": { "templateOptions.disabled": "true"}}</v>
      </c>
      <c r="BG13"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"policyEndDate","type": "hidden-field","className":"col-xs-12 col-md-6","templateOptions":{"calculatedValue":"isDate(policyStartDate) ? dateAsString(addYears(date(policyStartDate), 1)) : ''"},"validators": {"validation": Validators.compose([])},"expressionProperties": { "templateOptions.disabled": "true"}}</v>
      </c>
      <c r="BH13"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13" s="7" t="str">
        <f>IF(AND(Table_Question_Sets[[#This Row],[Header]]="",Table_Question_Sets[[#This Row],[Property]]&lt;&gt;"",Table_Question_Sets[[#This Row],[Field Type]]&lt;&gt;""),
""""&amp;Table_Question_Sets[[#This Row],[Key]]&amp;"""","")</f>
        <v>"policyEndDate"</v>
      </c>
      <c r="BJ13"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"policyEndDate"</v>
      </c>
      <c r="BK13" s="7" t="str">
        <f>IF(AND(Table_Question_Sets[[#This Row],[Header]]&lt;&gt;"Yes",Table_Question_Sets[[#This Row],[Property]]&lt;&gt;"",Table_Question_Sets[[#This Row],[Workflow Role]]&lt;&gt;""),
""""&amp;Table_Question_Sets[[#This Row],[Workflow Role]]&amp;""":"""&amp;Table_Question_Sets[[#This Row],[Key]]&amp;"""","")</f>
        <v>"policyExpiryDate":"policyEndDate"</v>
      </c>
      <c r="BL13" s="7">
        <f ca="1">IF(Table_Question_Sets[[#This Row],[Header]]="Yes","",_xlfn.NUMBERVALUE(INDIRECT(SUBSTITUTE(ADDRESS(1,COLUMN(),4),"1","")&amp;ROW()+1))+IF(OR(Table_Question_Sets[[#This Row],[Value]]&lt;&gt;"",AND(Table_Question_Sets[[#This Row],[Data Type]]="Repeating",Table_Question_Sets[[#This Row],[Calculation Repeating]]&lt;&gt;"")),1,0))</f>
        <v>0</v>
      </c>
      <c r="BM13" s="7" t="str">
        <f ca="1" xml:space="preserve">
IF(Table_Question_Sets[[#This Row],[Data Type]]="Repeating",
OFFSET(Table_Repeating_Question_Sets[[#Headers],[Property]],MATCH(Table_Question_Sets[[#This Row],[Property]],Table_Repeating_Question_Sets[Property],0),MATCH("Calculation",Table_Repeating_Question_Sets[#Headers],0)-1,1,1),
"")</f>
        <v/>
      </c>
      <c r="BN13"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13"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13" s="7" t="str">
        <f ca="1">IF(ISNUMBER(Table_Question_Sets[[#This Row],[Config Use Row]]),INDEX(Table_Question_Sets[Config Rollup],Table_Question_Sets[[#This Row],[Config Use Row]]),"")</f>
        <v/>
      </c>
      <c r="BQ13" s="7" t="str">
        <f ca="1">IF(ISNUMBER(Table_Question_Sets[[#This Row],[Config Use Row]]),INDEX(Table_Question_Sets[Config Keys Nested Rollup],Table_Question_Sets[[#This Row],[Config Use Row]]),"")</f>
        <v/>
      </c>
      <c r="BR13" s="7" t="str">
        <f ca="1">IF(ISNUMBER(Table_Question_Sets[[#This Row],[Config Use Row]]),INDEX(Table_Question_Sets[Calculation Rollup],Table_Question_Sets[[#This Row],[Config Use Row]]),"")</f>
        <v/>
      </c>
    </row>
    <row r="14" spans="2:70" ht="29.25" thickBot="1">
      <c r="B14" s="3" t="s">
        <v>91</v>
      </c>
      <c r="C14" s="3" t="s">
        <v>71</v>
      </c>
      <c r="D14" s="3"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
      </c>
      <c r="E14" s="3"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ratingSecondary</v>
      </c>
      <c r="F14" s="3" t="str">
        <f>IF(Table_Question_Sets[[#This Row],[Header]]="Yes","",IF(Table_Question_Sets[[#This Row],[Property]]&lt;&gt;"",SUBSTITUTE(Table_Question_Sets[[#This Row],[Property]]," ",""),""))</f>
        <v/>
      </c>
      <c r="G14" s="18"/>
      <c r="H14" s="3"/>
      <c r="I14" s="3"/>
      <c r="J14" s="3"/>
      <c r="K14" s="18"/>
      <c r="L14" s="3"/>
      <c r="M14" s="3"/>
      <c r="N14" s="18"/>
      <c r="O14" s="18"/>
      <c r="P14" s="18"/>
      <c r="Q14" s="18"/>
      <c r="R14" s="18"/>
      <c r="S14" s="18"/>
      <c r="T14" s="3"/>
      <c r="U14" s="3"/>
      <c r="V14" s="3"/>
      <c r="W14" s="3"/>
      <c r="X14" s="3"/>
      <c r="Y14" s="3"/>
      <c r="Z14" s="3"/>
      <c r="AA14" s="3"/>
      <c r="AB14" s="3"/>
      <c r="AC14" s="3"/>
      <c r="AD14" s="3"/>
      <c r="AE14" s="3"/>
      <c r="AF14" s="3"/>
      <c r="AG14" s="3"/>
      <c r="AH14" s="3"/>
      <c r="AI14" s="3"/>
      <c r="AJ14" s="3"/>
      <c r="AK14" s="2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14" s="28"/>
      <c r="AM14" s="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4" s="3"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4" s="3"/>
      <c r="AP14" s="18"/>
      <c r="AQ14" s="3"/>
      <c r="AR14" s="3"/>
      <c r="AS14" s="3"/>
      <c r="AT14" s="3"/>
      <c r="AU14" s="3"/>
      <c r="AV14" s="27"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14" s="18" t="str">
        <f>IF(OR(Table_Question_Sets[[#This Row],[Header]]="Yes",Table_Question_Sets[[#This Row],[Text]]=""),"",IF(OR(Table_Question_Sets[[#This Row],[Text]]="true",Table_Question_Sets[[#This Row],[Text]]="false",ISNUMBER(Table_Question_Sets[[#This Row],[Text]])),Table_Question_Sets[[#This Row],[Text]],""""&amp;Table_Question_Sets[[#This Row],[Text]]&amp;""""))</f>
        <v/>
      </c>
      <c r="AX14" s="18" t="str">
        <f>IF(AND(Table_Question_Sets[[#This Row],[Header]]&lt;&gt;"Yes",Table_Question_Sets[[#This Row],[Property]]&lt;&gt;"",Table_Question_Sets[[#This Row],[Summary Label]]&lt;&gt;""),""""&amp;Table_Question_Sets[[#This Row],[Key]]&amp;""": """&amp;Table_Question_Sets[[#This Row],[Summary Label]]&amp;"""","")</f>
        <v/>
      </c>
      <c r="AY14" s="18" t="str">
        <f ca="1">IF(Table_Question_Sets[[#This Row],[Header]]="Yes","",_xlfn.NUMBERVALUE(INDIRECT(SUBSTITUTE(ADDRESS(1,COLUMN(),4),"1","")&amp;ROW()-1))+IF(Table_Question_Sets[[#This Row],[Property]]&lt;&gt;"",1,0))</f>
        <v/>
      </c>
      <c r="AZ14" s="18" t="str">
        <f ca="1">IF(Table_Question_Sets[[#This Row],[Header]]="Yes","",_xlfn.NUMBERVALUE(INDIRECT(SUBSTITUTE(ADDRESS(1,COLUMN(),4),"1","")&amp;ROW()+1))+IF(Table_Question_Sets[[#This Row],[Property]]&lt;&gt;"",1,0))</f>
        <v/>
      </c>
      <c r="BA14" s="18" t="str">
        <f t="array" aca="1" ref="BA1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14"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14"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4" s="1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14" s="18"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14" s="3" t="str">
        <f xml:space="preserve">
IF(Table_Question_Sets[[#This Row],[Row]]="Yes","]},{""className"": ""row"",""fieldGroup"": [","")&amp;
Table_Question_Sets[[#This Row],[Config Field]]</f>
        <v/>
      </c>
      <c r="BG14" s="3"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"ratingSecondary":[{"className": "row","fieldGroup":[{"key": "deathBenefit","type": "buttons-field","className":"col-xs-12","templateOptions":{"options":[{"value":"Yes","key":"Yes","icon":"glyphicon glyphicon-ok md"},{"value":"No","key":"No","icon":"glyphicon glyphicon-remove md"}],"question":"Would you like to include death benefit?","content":{"heading2":"Optional Inclusions","heading3":"Death Benefit","paragraph":"If you should die, we will pay off your loan in full, up to $100,000."}},"validators": {"validation": Validators.compose([ValidationService.required('true', '')])}},{"key": "accidentalDeathBenefit","type": "buttons-field","className":"col-xs-12","templateOptions":{"options":[{"value":"Yes","key":"Yes","icon":"glyphicon glyphicon-ok md"},{"value":"No","key":"No","icon":"glyphicon glyphicon-remove md"}],"question":"Would you like to include accidental death benefit?","content":{"heading3":"Accidental Death Benefit","paragraph":"If you should die as the result of an accident, we will pay off your loan up to $100,000 as well as paying the same amount to your estate."},"hideCondition":"deathBenefit == ''"},"validators": {"validation": Validators.compose([ValidationService.required('true', 'deathBenefit == \'\'')])}},{"key": "disabilityBenefit","type": "buttons-field","className":"col-xs-12","templateOptions":{"options":[{"value":"Yes","key":"Yes","icon":"glyphicon glyphicon-ok md"},{"value":"No","key":"No","icon":"glyphicon glyphicon-remove md"}],"question":"Would you like to include disability benefit?","content":{"heading3":"Disability Benefit","paragraph":"If illness or injury should prevent you form working, we will make your monthly loan repayments, up to $1,500 per month, until you're back at work."},"hideCondition":"accidentalDeathBenefit == ''"},"validators": {"validation": Validators.compose([ValidationService.required('true', 'accidentalDeathBenefit == \'\'')])}},{"key": "cashBoostBenefit","type": "buttons-field","className":"col-xs-12","templateOptions":{"options":[{"value":"Yes","key":"Yes","icon":"glyphicon glyphicon-ok md"},{"value":"No","key":"No","icon":"glyphicon glyphicon-remove md"}],"question":"Would you like to include cash boost benefit?","content":{"heading3":"Cash Boost Benefit","paragraph":"If you should suffer from cancer, heart attack or stroke, we will pay you a one-off cash sum up to 10% of your principal loan amount, up to a maximum of $5,000."},"hideCondition":"disabilityBenefit == ''"},"validators": {"validation": Validators.compose([ValidationService.required('true', 'disabilityBenefit == \'\'')])}},{"key": "cashBoostBenefitExtension","type": "radio-field","className":"col-xs-12 col-md-6","templateOptions":{"options":[{"value":"Yes","key":"Yes"},{"value":"No","key":"No"}],"question":"Increase the maximum amount to 20% of the loan principal?","hideCondition":"cashBoostBenefit != 'Yes'"},"validators": {"validation": Validators.compose([ValidationService.required('true', 'cashBoostBenefit != \'Yes\'')])}},{"key": "involuntaryUnemploymentBenefit","type": "buttons-field","className":"col-xs-12","templateOptions":{"options":[{"value":"Yes","key":"Yes","icon":"glyphicon glyphicon-ok md"},{"value":"No","key":"No","icon":"glyphicon glyphicon-remove md"}],"question":"Would you like to include involuntary unemployment benefit?","content":{"heading3":"Involuntary Unemployment Benefit","paragraph":"If you were to lose your job unexpectedly, we will make your monthly loan repayments, up to $1,500 per month, until you find work (up to a maximum of 6 months)."},"hideCondition":"cashBoostBenefit == '' || (cashBoostBenefit == 'Yes' &amp;&amp; cashBoostBenefitExtension == '')"},"validators": {"validation": Validators.compose([ValidationService.required('true', 'cashBoostBenefit == \'\' || (cashBoostBenefit == \'Yes\' &amp;&amp; cashBoostBenefitExtension == \'\')')])}},{"key": "involuntaryUnemploymentBenefitExtension","type": "radio-field","className":"col-xs-12 col-md-6","templateOptions":{"options":[{"value":"Yes","key":"Yes"},{"value":"No","key":"No"}],"question":"Extend the cover period to 12 months?","hideCondition":"involuntaryUnemploymentBenefit != 'Yes' || cashBoostBenefit == '' || (cashBoostBenefit == 'Yes' &amp;&amp; cashBoostBenefitExtension == '')"},"validators": {"validation": Validators.compose([ValidationService.required('true', 'involuntaryUnemploymentBenefit != \'Yes\' || cashBoostBenefit == \'\' || (cashBoostBenefit == \'Yes\' &amp;&amp; cashBoostBenefitExtension == \'\')')])}}]}],</v>
      </c>
      <c r="BH14" s="3"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14" s="3" t="str">
        <f>IF(AND(Table_Question_Sets[[#This Row],[Header]]="",Table_Question_Sets[[#This Row],[Property]]&lt;&gt;"",Table_Question_Sets[[#This Row],[Field Type]]&lt;&gt;""),
""""&amp;Table_Question_Sets[[#This Row],[Key]]&amp;"""","")</f>
        <v/>
      </c>
      <c r="BJ14" s="3"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"ratingSecondary":["deathBenefit","accidentalDeathBenefit","disabilityBenefit","cashBoostBenefit","cashBoostBenefitExtension","involuntaryUnemploymentBenefit","involuntaryUnemploymentBenefitExtension"],</v>
      </c>
      <c r="BK14" s="3" t="str">
        <f>IF(AND(Table_Question_Sets[[#This Row],[Header]]&lt;&gt;"Yes",Table_Question_Sets[[#This Row],[Property]]&lt;&gt;"",Table_Question_Sets[[#This Row],[Workflow Role]]&lt;&gt;""),
""""&amp;Table_Question_Sets[[#This Row],[Workflow Role]]&amp;""":"""&amp;Table_Question_Sets[[#This Row],[Key]]&amp;"""","")</f>
        <v/>
      </c>
      <c r="BL14" s="3" t="str">
        <f ca="1">IF(Table_Question_Sets[[#This Row],[Header]]="Yes","",_xlfn.NUMBERVALUE(INDIRECT(SUBSTITUTE(ADDRESS(1,COLUMN(),4),"1","")&amp;ROW()+1))+IF(OR(Table_Question_Sets[[#This Row],[Value]]&lt;&gt;"",AND(Table_Question_Sets[[#This Row],[Data Type]]="Repeating",Table_Question_Sets[[#This Row],[Calculation Repeating]]&lt;&gt;"")),1,0))</f>
        <v/>
      </c>
      <c r="BM14" s="3" t="str">
        <f ca="1" xml:space="preserve">
IF(Table_Question_Sets[[#This Row],[Data Type]]="Repeating",
OFFSET(Table_Repeating_Question_Sets[[#Headers],[Property]],MATCH(Table_Question_Sets[[#This Row],[Property]],Table_Repeating_Question_Sets[Property],0),MATCH("Calculation",Table_Repeating_Question_Sets[#Headers],0)-1,1,1),
"")</f>
        <v/>
      </c>
      <c r="BN14" s="3"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14" s="3"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"ratingSecondary":{"deathBenefit": "Yes","accidentalDeathBenefit": "Yes","disabilityBenefit": "Yes","cashBoostBenefit": "Yes","cashBoostBenefitExtension": "Yes","involuntaryUnemploymentBenefit": "Yes","involuntaryUnemploymentBenefitExtension": "Yes"},</v>
      </c>
      <c r="BP14" s="3" t="str">
        <f ca="1">IF(ISNUMBER(Table_Question_Sets[[#This Row],[Config Use Row]]),INDEX(Table_Question_Sets[Config Rollup],Table_Question_Sets[[#This Row],[Config Use Row]]),"")</f>
        <v/>
      </c>
      <c r="BQ14" s="3" t="str">
        <f ca="1">IF(ISNUMBER(Table_Question_Sets[[#This Row],[Config Use Row]]),INDEX(Table_Question_Sets[Config Keys Nested Rollup],Table_Question_Sets[[#This Row],[Config Use Row]]),"")</f>
        <v/>
      </c>
      <c r="BR14" s="3" t="str">
        <f ca="1">IF(ISNUMBER(Table_Question_Sets[[#This Row],[Config Use Row]]),INDEX(Table_Question_Sets[Calculation Rollup],Table_Question_Sets[[#This Row],[Config Use Row]]),"")</f>
        <v/>
      </c>
    </row>
    <row r="15" spans="2:70" s="12" customFormat="1" ht="27" hidden="1" customHeight="1">
      <c r="B15" s="7"/>
      <c r="C15" s="7"/>
      <c r="D15"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Rating Secondary</v>
      </c>
      <c r="E15"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15" s="7" t="str">
        <f>IF(Table_Question_Sets[[#This Row],[Header]]="Yes","",IF(Table_Question_Sets[[#This Row],[Property]]&lt;&gt;"",SUBSTITUTE(Table_Question_Sets[[#This Row],[Property]]," ",""),""))</f>
        <v/>
      </c>
      <c r="G15" s="51"/>
      <c r="H15" s="7"/>
      <c r="I15" s="7"/>
      <c r="J15" s="7"/>
      <c r="K15" s="44"/>
      <c r="L15" s="44"/>
      <c r="M15" s="44"/>
      <c r="N15" s="7"/>
      <c r="O15" s="7"/>
      <c r="P15" s="7"/>
      <c r="Q15" s="7"/>
      <c r="R15" s="7"/>
      <c r="S15" s="7"/>
      <c r="T15" s="7"/>
      <c r="U15" s="7"/>
      <c r="V15" s="7"/>
      <c r="W15" s="7"/>
      <c r="X15" s="7"/>
      <c r="Y15" s="7"/>
      <c r="Z15" s="7"/>
      <c r="AA15" s="7"/>
      <c r="AB15" s="7"/>
      <c r="AC15" s="7"/>
      <c r="AD15" s="7"/>
      <c r="AE15" s="7"/>
      <c r="AF15" s="7"/>
      <c r="AG15" s="7"/>
      <c r="AH15" s="44"/>
      <c r="AI15" s="44"/>
      <c r="AJ15" s="7"/>
      <c r="AK15"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15" s="88"/>
      <c r="AM15"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5"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5" s="7"/>
      <c r="AP15" s="7"/>
      <c r="AQ15" s="7"/>
      <c r="AR15" s="7"/>
      <c r="AS15" s="7"/>
      <c r="AT15" s="7"/>
      <c r="AU15" s="7"/>
      <c r="AV15"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15" s="7" t="str">
        <f>IF(OR(Table_Question_Sets[[#This Row],[Header]]="Yes",Table_Question_Sets[[#This Row],[Text]]=""),"",IF(OR(Table_Question_Sets[[#This Row],[Text]]="true",Table_Question_Sets[[#This Row],[Text]]="false",ISNUMBER(Table_Question_Sets[[#This Row],[Text]])),Table_Question_Sets[[#This Row],[Text]],""""&amp;Table_Question_Sets[[#This Row],[Text]]&amp;""""))</f>
        <v/>
      </c>
      <c r="AX15" s="7" t="str">
        <f>IF(AND(Table_Question_Sets[[#This Row],[Header]]&lt;&gt;"Yes",Table_Question_Sets[[#This Row],[Property]]&lt;&gt;"",Table_Question_Sets[[#This Row],[Summary Label]]&lt;&gt;""),""""&amp;Table_Question_Sets[[#This Row],[Key]]&amp;""": """&amp;Table_Question_Sets[[#This Row],[Summary Label]]&amp;"""","")</f>
        <v/>
      </c>
      <c r="AY15" s="15">
        <f ca="1">IF(Table_Question_Sets[[#This Row],[Header]]="Yes","",_xlfn.NUMBERVALUE(INDIRECT(SUBSTITUTE(ADDRESS(1,COLUMN(),4),"1","")&amp;ROW()-1))+IF(Table_Question_Sets[[#This Row],[Property]]&lt;&gt;"",1,0))</f>
        <v>0</v>
      </c>
      <c r="AZ15" s="15">
        <f ca="1">IF(Table_Question_Sets[[#This Row],[Header]]="Yes","",_xlfn.NUMBERVALUE(INDIRECT(SUBSTITUTE(ADDRESS(1,COLUMN(),4),"1","")&amp;ROW()+1))+IF(Table_Question_Sets[[#This Row],[Property]]&lt;&gt;"",1,0))</f>
        <v>7</v>
      </c>
      <c r="BA15" s="7" t="str">
        <f t="array" aca="1" ref="BA1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15"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15"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5" s="7"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15" s="7"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15" s="7" t="str">
        <f xml:space="preserve">
IF(Table_Question_Sets[[#This Row],[Row]]="Yes","]},{""className"": ""row"",""fieldGroup"": [","")&amp;
Table_Question_Sets[[#This Row],[Config Field]]</f>
        <v/>
      </c>
      <c r="BG15"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"deathBenefit","type": "buttons-field","className":"col-xs-12","templateOptions":{"options":[{"value":"Yes","key":"Yes","icon":"glyphicon glyphicon-ok md"},{"value":"No","key":"No","icon":"glyphicon glyphicon-remove md"}],"question":"Would you like to include death benefit?","content":{"heading2":"Optional Inclusions","heading3":"Death Benefit","paragraph":"If you should die, we will pay off your loan in full, up to $100,000."}},"validators": {"validation": Validators.compose([ValidationService.required('true', '')])}},{"key": "accidentalDeathBenefit","type": "buttons-field","className":"col-xs-12","templateOptions":{"options":[{"value":"Yes","key":"Yes","icon":"glyphicon glyphicon-ok md"},{"value":"No","key":"No","icon":"glyphicon glyphicon-remove md"}],"question":"Would you like to include accidental death benefit?","content":{"heading3":"Accidental Death Benefit","paragraph":"If you should die as the result of an accident, we will pay off your loan up to $100,000 as well as paying the same amount to your estate."},"hideCondition":"deathBenefit == ''"},"validators": {"validation": Validators.compose([ValidationService.required('true', 'deathBenefit == \'\'')])}},{"key": "disabilityBenefit","type": "buttons-field","className":"col-xs-12","templateOptions":{"options":[{"value":"Yes","key":"Yes","icon":"glyphicon glyphicon-ok md"},{"value":"No","key":"No","icon":"glyphicon glyphicon-remove md"}],"question":"Would you like to include disability benefit?","content":{"heading3":"Disability Benefit","paragraph":"If illness or injury should prevent you form working, we will make your monthly loan repayments, up to $1,500 per month, until you're back at work."},"hideCondition":"accidentalDeathBenefit == ''"},"validators": {"validation": Validators.compose([ValidationService.required('true', 'accidentalDeathBenefit == \'\'')])}},{"key": "cashBoostBenefit","type": "buttons-field","className":"col-xs-12","templateOptions":{"options":[{"value":"Yes","key":"Yes","icon":"glyphicon glyphicon-ok md"},{"value":"No","key":"No","icon":"glyphicon glyphicon-remove md"}],"question":"Would you like to include cash boost benefit?","content":{"heading3":"Cash Boost Benefit","paragraph":"If you should suffer from cancer, heart attack or stroke, we will pay you a one-off cash sum up to 10% of your principal loan amount, up to a maximum of $5,000."},"hideCondition":"disabilityBenefit == ''"},"validators": {"validation": Validators.compose([ValidationService.required('true', 'disabilityBenefit == \'\'')])}},{"key": "cashBoostBenefitExtension","type": "radio-field","className":"col-xs-12 col-md-6","templateOptions":{"options":[{"value":"Yes","key":"Yes"},{"value":"No","key":"No"}],"question":"Increase the maximum amount to 20% of the loan principal?","hideCondition":"cashBoostBenefit != 'Yes'"},"validators": {"validation": Validators.compose([ValidationService.required('true', 'cashBoostBenefit != \'Yes\'')])}},{"key": "involuntaryUnemploymentBenefit","type": "buttons-field","className":"col-xs-12","templateOptions":{"options":[{"value":"Yes","key":"Yes","icon":"glyphicon glyphicon-ok md"},{"value":"No","key":"No","icon":"glyphicon glyphicon-remove md"}],"question":"Would you like to include involuntary unemployment benefit?","content":{"heading3":"Involuntary Unemployment Benefit","paragraph":"If you were to lose your job unexpectedly, we will make your monthly loan repayments, up to $1,500 per month, until you find work (up to a maximum of 6 months)."},"hideCondition":"cashBoostBenefit == '' || (cashBoostBenefit == 'Yes' &amp;&amp; cashBoostBenefitExtension == '')"},"validators": {"validation": Validators.compose([ValidationService.required('true', 'cashBoostBenefit == \'\' || (cashBoostBenefit == \'Yes\' &amp;&amp; cashBoostBenefitExtension == \'\')')])}},{"key": "involuntaryUnemploymentBenefitExtension","type": "radio-field","className":"col-xs-12 col-md-6","templateOptions":{"options":[{"value":"Yes","key":"Yes"},{"value":"No","key":"No"}],"question":"Extend the cover period to 12 months?","hideCondition":"involuntaryUnemploymentBenefit != 'Yes' || cashBoostBenefit == '' || (cashBoostBenefit == 'Yes' &amp;&amp; cashBoostBenefitExtension == '')"},"validators": {"validation": Validators.compose([ValidationService.required('true', 'involuntaryUnemploymentBenefit != \'Yes\' || cashBoostBenefit == \'\' || (cashBoostBenefit == \'Yes\' &amp;&amp; cashBoostBenefitExtension == \'\')')])}}</v>
      </c>
      <c r="BH15"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15" s="7" t="str">
        <f>IF(AND(Table_Question_Sets[[#This Row],[Header]]="",Table_Question_Sets[[#This Row],[Property]]&lt;&gt;"",Table_Question_Sets[[#This Row],[Field Type]]&lt;&gt;""),
""""&amp;Table_Question_Sets[[#This Row],[Key]]&amp;"""","")</f>
        <v/>
      </c>
      <c r="BJ15"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"deathBenefit","accidentalDeathBenefit","disabilityBenefit","cashBoostBenefit","cashBoostBenefitExtension","involuntaryUnemploymentBenefit","involuntaryUnemploymentBenefitExtension"</v>
      </c>
      <c r="BK15" s="7" t="str">
        <f>IF(AND(Table_Question_Sets[[#This Row],[Header]]&lt;&gt;"Yes",Table_Question_Sets[[#This Row],[Property]]&lt;&gt;"",Table_Question_Sets[[#This Row],[Workflow Role]]&lt;&gt;""),
""""&amp;Table_Question_Sets[[#This Row],[Workflow Role]]&amp;""":"""&amp;Table_Question_Sets[[#This Row],[Key]]&amp;"""","")</f>
        <v/>
      </c>
      <c r="BL15" s="7">
        <f ca="1">IF(Table_Question_Sets[[#This Row],[Header]]="Yes","",_xlfn.NUMBERVALUE(INDIRECT(SUBSTITUTE(ADDRESS(1,COLUMN(),4),"1","")&amp;ROW()+1))+IF(OR(Table_Question_Sets[[#This Row],[Value]]&lt;&gt;"",AND(Table_Question_Sets[[#This Row],[Data Type]]="Repeating",Table_Question_Sets[[#This Row],[Calculation Repeating]]&lt;&gt;"")),1,0))</f>
        <v>7</v>
      </c>
      <c r="BM15" s="7" t="str">
        <f ca="1" xml:space="preserve">
IF(Table_Question_Sets[[#This Row],[Data Type]]="Repeating",
OFFSET(Table_Repeating_Question_Sets[[#Headers],[Property]],MATCH(Table_Question_Sets[[#This Row],[Property]],Table_Repeating_Question_Sets[Property],0),MATCH("Calculation",Table_Repeating_Question_Sets[#Headers],0)-1,1,1),
"")</f>
        <v/>
      </c>
      <c r="BN15"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15"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"deathBenefit": "Yes","accidentalDeathBenefit": "Yes","disabilityBenefit": "Yes","cashBoostBenefit": "Yes","cashBoostBenefitExtension": "Yes","involuntaryUnemploymentBenefit": "Yes","involuntaryUnemploymentBenefitExtension": "Yes"</v>
      </c>
      <c r="BP15" s="7" t="str">
        <f ca="1">IF(ISNUMBER(Table_Question_Sets[[#This Row],[Config Use Row]]),INDEX(Table_Question_Sets[Config Rollup],Table_Question_Sets[[#This Row],[Config Use Row]]),"")</f>
        <v/>
      </c>
      <c r="BQ15" s="7" t="str">
        <f ca="1">IF(ISNUMBER(Table_Question_Sets[[#This Row],[Config Use Row]]),INDEX(Table_Question_Sets[Config Keys Nested Rollup],Table_Question_Sets[[#This Row],[Config Use Row]]),"")</f>
        <v/>
      </c>
      <c r="BR15" s="7" t="str">
        <f ca="1">IF(ISNUMBER(Table_Question_Sets[[#This Row],[Config Use Row]]),INDEX(Table_Question_Sets[Calculation Rollup],Table_Question_Sets[[#This Row],[Config Use Row]]),"")</f>
        <v/>
      </c>
    </row>
    <row r="16" spans="2:70" s="12" customFormat="1" ht="21" customHeight="1">
      <c r="B16" s="97" t="s">
        <v>1010</v>
      </c>
      <c r="C16" s="7"/>
      <c r="D16" s="98"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Rating Secondary</v>
      </c>
      <c r="E16" s="9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deathBenefit</v>
      </c>
      <c r="F16" s="98" t="str">
        <f>IF(Table_Question_Sets[[#This Row],[Header]]="Yes","",IF(Table_Question_Sets[[#This Row],[Property]]&lt;&gt;"",SUBSTITUTE(Table_Question_Sets[[#This Row],[Property]]," ",""),""))</f>
        <v>DeathBenefit</v>
      </c>
      <c r="G16" s="50" t="s">
        <v>71</v>
      </c>
      <c r="H16" s="97" t="s">
        <v>899</v>
      </c>
      <c r="I16" s="97" t="s">
        <v>74</v>
      </c>
      <c r="J16" s="7" t="s">
        <v>134</v>
      </c>
      <c r="K16" s="99" t="s">
        <v>71</v>
      </c>
      <c r="L16" s="44"/>
      <c r="M16" s="44"/>
      <c r="N16" s="34"/>
      <c r="O16" s="34"/>
      <c r="P16" s="34"/>
      <c r="Q16" s="34"/>
      <c r="R16" s="34"/>
      <c r="S16" s="34"/>
      <c r="T16" s="97"/>
      <c r="U16" s="7" t="s">
        <v>1015</v>
      </c>
      <c r="V16" s="97"/>
      <c r="W16" s="97"/>
      <c r="X16" s="7" t="s">
        <v>1020</v>
      </c>
      <c r="Y16" s="7" t="s">
        <v>1010</v>
      </c>
      <c r="Z16" s="7"/>
      <c r="AA16" s="7" t="s">
        <v>1024</v>
      </c>
      <c r="AB16" s="7"/>
      <c r="AC16" s="7"/>
      <c r="AD16" s="97"/>
      <c r="AE16" s="97"/>
      <c r="AF16" s="7"/>
      <c r="AG16" s="7"/>
      <c r="AH16" s="100"/>
      <c r="AI16" s="100"/>
      <c r="AJ16" s="107" t="s">
        <v>108</v>
      </c>
      <c r="AK16" s="10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Yes</v>
      </c>
      <c r="AL16" s="102"/>
      <c r="AM16" s="10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6" s="101"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6" s="97"/>
      <c r="AP16" s="15"/>
      <c r="AQ16" s="7"/>
      <c r="AR16" s="7"/>
      <c r="AS16" s="7"/>
      <c r="AT16" s="7"/>
      <c r="AU16" s="7"/>
      <c r="AV16" s="104"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Yes</v>
      </c>
      <c r="AW16" s="104" t="str">
        <f>IF(OR(Table_Question_Sets[[#This Row],[Header]]="Yes",Table_Question_Sets[[#This Row],[Text]]=""),"",IF(OR(Table_Question_Sets[[#This Row],[Text]]="true",Table_Question_Sets[[#This Row],[Text]]="false",ISNUMBER(Table_Question_Sets[[#This Row],[Text]])),Table_Question_Sets[[#This Row],[Text]],""""&amp;Table_Question_Sets[[#This Row],[Text]]&amp;""""))</f>
        <v>"Yes"</v>
      </c>
      <c r="AX16" s="105" t="str">
        <f>IF(AND(Table_Question_Sets[[#This Row],[Header]]&lt;&gt;"Yes",Table_Question_Sets[[#This Row],[Property]]&lt;&gt;"",Table_Question_Sets[[#This Row],[Summary Label]]&lt;&gt;""),""""&amp;Table_Question_Sets[[#This Row],[Key]]&amp;""": """&amp;Table_Question_Sets[[#This Row],[Summary Label]]&amp;"""","")</f>
        <v/>
      </c>
      <c r="AY16" s="105">
        <f ca="1">IF(Table_Question_Sets[[#This Row],[Header]]="Yes","",_xlfn.NUMBERVALUE(INDIRECT(SUBSTITUTE(ADDRESS(1,COLUMN(),4),"1","")&amp;ROW()-1))+IF(Table_Question_Sets[[#This Row],[Property]]&lt;&gt;"",1,0))</f>
        <v>1</v>
      </c>
      <c r="AZ16" s="105">
        <f ca="1">IF(Table_Question_Sets[[#This Row],[Header]]="Yes","",_xlfn.NUMBERVALUE(INDIRECT(SUBSTITUTE(ADDRESS(1,COLUMN(),4),"1","")&amp;ROW()+1))+IF(Table_Question_Sets[[#This Row],[Property]]&lt;&gt;"",1,0))</f>
        <v>7</v>
      </c>
      <c r="BA16" s="105" t="str">
        <f t="array" aca="1" ref="BA1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{"value":"Yes","key":"Yes","icon":"glyphicon glyphicon-ok md"},{"value":"No","key":"No","icon":"glyphicon glyphicon-remove md"}</v>
      </c>
      <c r="BB16" s="101"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16" s="101"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6" s="101"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"templateOptions":{"options":[{"value":"Yes","key":"Yes","icon":"glyphicon glyphicon-ok md"},{"value":"No","key":"No","icon":"glyphicon glyphicon-remove md"}],"question":"Would you like to include death benefit?","content":{"heading2":"Optional Inclusions","heading3":"Death Benefit","paragraph":"If you should die, we will pay off your loan in full, up to $100,000."}}</v>
      </c>
      <c r="BE16" s="10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"deathBenefit","type": "buttons-field","className":"col-xs-12","templateOptions":{"options":[{"value":"Yes","key":"Yes","icon":"glyphicon glyphicon-ok md"},{"value":"No","key":"No","icon":"glyphicon glyphicon-remove md"}],"question":"Would you like to include death benefit?","content":{"heading2":"Optional Inclusions","heading3":"Death Benefit","paragraph":"If you should die, we will pay off your loan in full, up to $100,000."}},"validators": {"validation": Validators.compose([ValidationService.required('true', '')])}}</v>
      </c>
      <c r="BF16" s="98" t="str">
        <f ca="1" xml:space="preserve">
IF(Table_Question_Sets[[#This Row],[Row]]="Yes","]},{""className"": ""row"",""fieldGroup"": [","")&amp;
Table_Question_Sets[[#This Row],[Config Field]]</f>
        <v>{"key": "deathBenefit","type": "buttons-field","className":"col-xs-12","templateOptions":{"options":[{"value":"Yes","key":"Yes","icon":"glyphicon glyphicon-ok md"},{"value":"No","key":"No","icon":"glyphicon glyphicon-remove md"}],"question":"Would you like to include death benefit?","content":{"heading2":"Optional Inclusions","heading3":"Death Benefit","paragraph":"If you should die, we will pay off your loan in full, up to $100,000."}},"validators": {"validation": Validators.compose([ValidationService.required('true', '')])}}</v>
      </c>
      <c r="BG16" s="101"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"deathBenefit","type": "buttons-field","className":"col-xs-12","templateOptions":{"options":[{"value":"Yes","key":"Yes","icon":"glyphicon glyphicon-ok md"},{"value":"No","key":"No","icon":"glyphicon glyphicon-remove md"}],"question":"Would you like to include death benefit?","content":{"heading2":"Optional Inclusions","heading3":"Death Benefit","paragraph":"If you should die, we will pay off your loan in full, up to $100,000."}},"validators": {"validation": Validators.compose([ValidationService.required('true', '')])}},{"key": "accidentalDeathBenefit","type": "buttons-field","className":"col-xs-12","templateOptions":{"options":[{"value":"Yes","key":"Yes","icon":"glyphicon glyphicon-ok md"},{"value":"No","key":"No","icon":"glyphicon glyphicon-remove md"}],"question":"Would you like to include accidental death benefit?","content":{"heading3":"Accidental Death Benefit","paragraph":"If you should die as the result of an accident, we will pay off your loan up to $100,000 as well as paying the same amount to your estate."},"hideCondition":"deathBenefit == ''"},"validators": {"validation": Validators.compose([ValidationService.required('true', 'deathBenefit == \'\'')])}},{"key": "disabilityBenefit","type": "buttons-field","className":"col-xs-12","templateOptions":{"options":[{"value":"Yes","key":"Yes","icon":"glyphicon glyphicon-ok md"},{"value":"No","key":"No","icon":"glyphicon glyphicon-remove md"}],"question":"Would you like to include disability benefit?","content":{"heading3":"Disability Benefit","paragraph":"If illness or injury should prevent you form working, we will make your monthly loan repayments, up to $1,500 per month, until you're back at work."},"hideCondition":"accidentalDeathBenefit == ''"},"validators": {"validation": Validators.compose([ValidationService.required('true', 'accidentalDeathBenefit == \'\'')])}},{"key": "cashBoostBenefit","type": "buttons-field","className":"col-xs-12","templateOptions":{"options":[{"value":"Yes","key":"Yes","icon":"glyphicon glyphicon-ok md"},{"value":"No","key":"No","icon":"glyphicon glyphicon-remove md"}],"question":"Would you like to include cash boost benefit?","content":{"heading3":"Cash Boost Benefit","paragraph":"If you should suffer from cancer, heart attack or stroke, we will pay you a one-off cash sum up to 10% of your principal loan amount, up to a maximum of $5,000."},"hideCondition":"disabilityBenefit == ''"},"validators": {"validation": Validators.compose([ValidationService.required('true', 'disabilityBenefit == \'\'')])}},{"key": "cashBoostBenefitExtension","type": "radio-field","className":"col-xs-12 col-md-6","templateOptions":{"options":[{"value":"Yes","key":"Yes"},{"value":"No","key":"No"}],"question":"Increase the maximum amount to 20% of the loan principal?","hideCondition":"cashBoostBenefit != 'Yes'"},"validators": {"validation": Validators.compose([ValidationService.required('true', 'cashBoostBenefit != \'Yes\'')])}},{"key": "involuntaryUnemploymentBenefit","type": "buttons-field","className":"col-xs-12","templateOptions":{"options":[{"value":"Yes","key":"Yes","icon":"glyphicon glyphicon-ok md"},{"value":"No","key":"No","icon":"glyphicon glyphicon-remove md"}],"question":"Would you like to include involuntary unemployment benefit?","content":{"heading3":"Involuntary Unemployment Benefit","paragraph":"If you were to lose your job unexpectedly, we will make your monthly loan repayments, up to $1,500 per month, until you find work (up to a maximum of 6 months)."},"hideCondition":"cashBoostBenefit == '' || (cashBoostBenefit == 'Yes' &amp;&amp; cashBoostBenefitExtension == '')"},"validators": {"validation": Validators.compose([ValidationService.required('true', 'cashBoostBenefit == \'\' || (cashBoostBenefit == \'Yes\' &amp;&amp; cashBoostBenefitExtension == \'\')')])}},{"key": "involuntaryUnemploymentBenefitExtension","type": "radio-field","className":"col-xs-12 col-md-6","templateOptions":{"options":[{"value":"Yes","key":"Yes"},{"value":"No","key":"No"}],"question":"Extend the cover period to 12 months?","hideCondition":"involuntaryUnemploymentBenefit != 'Yes' || cashBoostBenefit == '' || (cashBoostBenefit == 'Yes' &amp;&amp; cashBoostBenefitExtension == '')"},"validators": {"validation": Validators.compose([ValidationService.required('true', 'involuntaryUnemploymentBenefit != \'Yes\' || cashBoostBenefit == \'\' || (cashBoostBenefit == \'Yes\' &amp;&amp; cashBoostBenefitExtension == \'\')')])}}</v>
      </c>
      <c r="BH16" s="101"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16" s="101" t="str">
        <f>IF(AND(Table_Question_Sets[[#This Row],[Header]]="",Table_Question_Sets[[#This Row],[Property]]&lt;&gt;"",Table_Question_Sets[[#This Row],[Field Type]]&lt;&gt;""),
""""&amp;Table_Question_Sets[[#This Row],[Key]]&amp;"""","")</f>
        <v>"deathBenefit"</v>
      </c>
      <c r="BJ16" s="101"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"deathBenefit","accidentalDeathBenefit","disabilityBenefit","cashBoostBenefit","cashBoostBenefitExtension","involuntaryUnemploymentBenefit","involuntaryUnemploymentBenefitExtension"</v>
      </c>
      <c r="BK16" s="101" t="str">
        <f>IF(AND(Table_Question_Sets[[#This Row],[Header]]&lt;&gt;"Yes",Table_Question_Sets[[#This Row],[Property]]&lt;&gt;"",Table_Question_Sets[[#This Row],[Workflow Role]]&lt;&gt;""),
""""&amp;Table_Question_Sets[[#This Row],[Workflow Role]]&amp;""":"""&amp;Table_Question_Sets[[#This Row],[Key]]&amp;"""","")</f>
        <v/>
      </c>
      <c r="BL16" s="101">
        <f ca="1">IF(Table_Question_Sets[[#This Row],[Header]]="Yes","",_xlfn.NUMBERVALUE(INDIRECT(SUBSTITUTE(ADDRESS(1,COLUMN(),4),"1","")&amp;ROW()+1))+IF(OR(Table_Question_Sets[[#This Row],[Value]]&lt;&gt;"",AND(Table_Question_Sets[[#This Row],[Data Type]]="Repeating",Table_Question_Sets[[#This Row],[Calculation Repeating]]&lt;&gt;"")),1,0))</f>
        <v>7</v>
      </c>
      <c r="BM16" s="101" t="str">
        <f ca="1" xml:space="preserve">
IF(Table_Question_Sets[[#This Row],[Data Type]]="Repeating",
OFFSET(Table_Repeating_Question_Sets[[#Headers],[Property]],MATCH(Table_Question_Sets[[#This Row],[Property]],Table_Repeating_Question_Sets[Property],0),MATCH("Calculation",Table_Repeating_Question_Sets[#Headers],0)-1,1,1),
"")</f>
        <v/>
      </c>
      <c r="BN16" s="101"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"deathBenefit": "Yes"</v>
      </c>
      <c r="BO16" s="101"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"deathBenefit": "Yes","accidentalDeathBenefit": "Yes","disabilityBenefit": "Yes","cashBoostBenefit": "Yes","cashBoostBenefitExtension": "Yes","involuntaryUnemploymentBenefit": "Yes","involuntaryUnemploymentBenefitExtension": "Yes"</v>
      </c>
      <c r="BP16" s="101" t="str">
        <f ca="1">IF(ISNUMBER(Table_Question_Sets[[#This Row],[Config Use Row]]),INDEX(Table_Question_Sets[Config Rollup],Table_Question_Sets[[#This Row],[Config Use Row]]),"")</f>
        <v/>
      </c>
      <c r="BQ16" s="101" t="str">
        <f ca="1">IF(ISNUMBER(Table_Question_Sets[[#This Row],[Config Use Row]]),INDEX(Table_Question_Sets[Config Keys Nested Rollup],Table_Question_Sets[[#This Row],[Config Use Row]]),"")</f>
        <v/>
      </c>
      <c r="BR16" s="101" t="str">
        <f ca="1">IF(ISNUMBER(Table_Question_Sets[[#This Row],[Config Use Row]]),INDEX(Table_Question_Sets[Calculation Rollup],Table_Question_Sets[[#This Row],[Config Use Row]]),"")</f>
        <v/>
      </c>
    </row>
    <row r="17" spans="2:70" s="12" customFormat="1" ht="21" customHeight="1">
      <c r="B17" s="97" t="s">
        <v>1011</v>
      </c>
      <c r="C17" s="7"/>
      <c r="D17" s="98"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Rating Secondary</v>
      </c>
      <c r="E17" s="9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accidentalDeathBenefit</v>
      </c>
      <c r="F17" s="98" t="str">
        <f>IF(Table_Question_Sets[[#This Row],[Header]]="Yes","",IF(Table_Question_Sets[[#This Row],[Property]]&lt;&gt;"",SUBSTITUTE(Table_Question_Sets[[#This Row],[Property]]," ",""),""))</f>
        <v>AccidentalDeathBenefit</v>
      </c>
      <c r="G17" s="50" t="s">
        <v>71</v>
      </c>
      <c r="H17" s="97" t="s">
        <v>899</v>
      </c>
      <c r="I17" s="97" t="s">
        <v>74</v>
      </c>
      <c r="J17" s="7" t="s">
        <v>134</v>
      </c>
      <c r="K17" s="99" t="s">
        <v>71</v>
      </c>
      <c r="L17" s="44"/>
      <c r="M17" s="44"/>
      <c r="N17" s="34"/>
      <c r="O17" s="34"/>
      <c r="P17" s="34"/>
      <c r="Q17" s="34"/>
      <c r="R17" s="34"/>
      <c r="S17" s="34"/>
      <c r="T17" s="97"/>
      <c r="U17" s="7" t="s">
        <v>1016</v>
      </c>
      <c r="V17" s="97" t="s">
        <v>1050</v>
      </c>
      <c r="W17" s="97"/>
      <c r="X17" s="7"/>
      <c r="Y17" s="7" t="s">
        <v>1011</v>
      </c>
      <c r="Z17" s="7"/>
      <c r="AA17" s="7" t="s">
        <v>1023</v>
      </c>
      <c r="AB17" s="7"/>
      <c r="AC17" s="7"/>
      <c r="AD17" s="97"/>
      <c r="AE17" s="97"/>
      <c r="AF17" s="7"/>
      <c r="AG17" s="7"/>
      <c r="AH17" s="100"/>
      <c r="AI17" s="100"/>
      <c r="AJ17" s="107" t="s">
        <v>108</v>
      </c>
      <c r="AK17" s="10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Yes</v>
      </c>
      <c r="AL17" s="102"/>
      <c r="AM17" s="10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7" s="101"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7" s="97"/>
      <c r="AP17" s="15"/>
      <c r="AQ17" s="7"/>
      <c r="AR17" s="7"/>
      <c r="AS17" s="7"/>
      <c r="AT17" s="7"/>
      <c r="AU17" s="7"/>
      <c r="AV17" s="104"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Yes</v>
      </c>
      <c r="AW17" s="104" t="str">
        <f>IF(OR(Table_Question_Sets[[#This Row],[Header]]="Yes",Table_Question_Sets[[#This Row],[Text]]=""),"",IF(OR(Table_Question_Sets[[#This Row],[Text]]="true",Table_Question_Sets[[#This Row],[Text]]="false",ISNUMBER(Table_Question_Sets[[#This Row],[Text]])),Table_Question_Sets[[#This Row],[Text]],""""&amp;Table_Question_Sets[[#This Row],[Text]]&amp;""""))</f>
        <v>"Yes"</v>
      </c>
      <c r="AX17" s="105" t="str">
        <f>IF(AND(Table_Question_Sets[[#This Row],[Header]]&lt;&gt;"Yes",Table_Question_Sets[[#This Row],[Property]]&lt;&gt;"",Table_Question_Sets[[#This Row],[Summary Label]]&lt;&gt;""),""""&amp;Table_Question_Sets[[#This Row],[Key]]&amp;""": """&amp;Table_Question_Sets[[#This Row],[Summary Label]]&amp;"""","")</f>
        <v/>
      </c>
      <c r="AY17" s="105">
        <f ca="1">IF(Table_Question_Sets[[#This Row],[Header]]="Yes","",_xlfn.NUMBERVALUE(INDIRECT(SUBSTITUTE(ADDRESS(1,COLUMN(),4),"1","")&amp;ROW()-1))+IF(Table_Question_Sets[[#This Row],[Property]]&lt;&gt;"",1,0))</f>
        <v>2</v>
      </c>
      <c r="AZ17" s="105">
        <f ca="1">IF(Table_Question_Sets[[#This Row],[Header]]="Yes","",_xlfn.NUMBERVALUE(INDIRECT(SUBSTITUTE(ADDRESS(1,COLUMN(),4),"1","")&amp;ROW()+1))+IF(Table_Question_Sets[[#This Row],[Property]]&lt;&gt;"",1,0))</f>
        <v>6</v>
      </c>
      <c r="BA17" s="105" t="str">
        <f t="array" aca="1" ref="BA1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{"value":"Yes","key":"Yes","icon":"glyphicon glyphicon-ok md"},{"value":"No","key":"No","icon":"glyphicon glyphicon-remove md"}</v>
      </c>
      <c r="BB17" s="101"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'deathBenefit == \'\'')])}</v>
      </c>
      <c r="BC17" s="101"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7" s="101"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"templateOptions":{"options":[{"value":"Yes","key":"Yes","icon":"glyphicon glyphicon-ok md"},{"value":"No","key":"No","icon":"glyphicon glyphicon-remove md"}],"question":"Would you like to include accidental death benefit?","content":{"heading3":"Accidental Death Benefit","paragraph":"If you should die as the result of an accident, we will pay off your loan up to $100,000 as well as paying the same amount to your estate."},"hideCondition":"deathBenefit == ''"}</v>
      </c>
      <c r="BE17" s="10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"accidentalDeathBenefit","type": "buttons-field","className":"col-xs-12","templateOptions":{"options":[{"value":"Yes","key":"Yes","icon":"glyphicon glyphicon-ok md"},{"value":"No","key":"No","icon":"glyphicon glyphicon-remove md"}],"question":"Would you like to include accidental death benefit?","content":{"heading3":"Accidental Death Benefit","paragraph":"If you should die as the result of an accident, we will pay off your loan up to $100,000 as well as paying the same amount to your estate."},"hideCondition":"deathBenefit == ''"},"validators": {"validation": Validators.compose([ValidationService.required('true', 'deathBenefit == \'\'')])}}</v>
      </c>
      <c r="BF17" s="98" t="str">
        <f ca="1" xml:space="preserve">
IF(Table_Question_Sets[[#This Row],[Row]]="Yes","]},{""className"": ""row"",""fieldGroup"": [","")&amp;
Table_Question_Sets[[#This Row],[Config Field]]</f>
        <v>{"key": "accidentalDeathBenefit","type": "buttons-field","className":"col-xs-12","templateOptions":{"options":[{"value":"Yes","key":"Yes","icon":"glyphicon glyphicon-ok md"},{"value":"No","key":"No","icon":"glyphicon glyphicon-remove md"}],"question":"Would you like to include accidental death benefit?","content":{"heading3":"Accidental Death Benefit","paragraph":"If you should die as the result of an accident, we will pay off your loan up to $100,000 as well as paying the same amount to your estate."},"hideCondition":"deathBenefit == ''"},"validators": {"validation": Validators.compose([ValidationService.required('true', 'deathBenefit == \'\'')])}}</v>
      </c>
      <c r="BG17" s="101"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"accidentalDeathBenefit","type": "buttons-field","className":"col-xs-12","templateOptions":{"options":[{"value":"Yes","key":"Yes","icon":"glyphicon glyphicon-ok md"},{"value":"No","key":"No","icon":"glyphicon glyphicon-remove md"}],"question":"Would you like to include accidental death benefit?","content":{"heading3":"Accidental Death Benefit","paragraph":"If you should die as the result of an accident, we will pay off your loan up to $100,000 as well as paying the same amount to your estate."},"hideCondition":"deathBenefit == ''"},"validators": {"validation": Validators.compose([ValidationService.required('true', 'deathBenefit == \'\'')])}},{"key": "disabilityBenefit","type": "buttons-field","className":"col-xs-12","templateOptions":{"options":[{"value":"Yes","key":"Yes","icon":"glyphicon glyphicon-ok md"},{"value":"No","key":"No","icon":"glyphicon glyphicon-remove md"}],"question":"Would you like to include disability benefit?","content":{"heading3":"Disability Benefit","paragraph":"If illness or injury should prevent you form working, we will make your monthly loan repayments, up to $1,500 per month, until you're back at work."},"hideCondition":"accidentalDeathBenefit == ''"},"validators": {"validation": Validators.compose([ValidationService.required('true', 'accidentalDeathBenefit == \'\'')])}},{"key": "cashBoostBenefit","type": "buttons-field","className":"col-xs-12","templateOptions":{"options":[{"value":"Yes","key":"Yes","icon":"glyphicon glyphicon-ok md"},{"value":"No","key":"No","icon":"glyphicon glyphicon-remove md"}],"question":"Would you like to include cash boost benefit?","content":{"heading3":"Cash Boost Benefit","paragraph":"If you should suffer from cancer, heart attack or stroke, we will pay you a one-off cash sum up to 10% of your principal loan amount, up to a maximum of $5,000."},"hideCondition":"disabilityBenefit == ''"},"validators": {"validation": Validators.compose([ValidationService.required('true', 'disabilityBenefit == \'\'')])}},{"key": "cashBoostBenefitExtension","type": "radio-field","className":"col-xs-12 col-md-6","templateOptions":{"options":[{"value":"Yes","key":"Yes"},{"value":"No","key":"No"}],"question":"Increase the maximum amount to 20% of the loan principal?","hideCondition":"cashBoostBenefit != 'Yes'"},"validators": {"validation": Validators.compose([ValidationService.required('true', 'cashBoostBenefit != \'Yes\'')])}},{"key": "involuntaryUnemploymentBenefit","type": "buttons-field","className":"col-xs-12","templateOptions":{"options":[{"value":"Yes","key":"Yes","icon":"glyphicon glyphicon-ok md"},{"value":"No","key":"No","icon":"glyphicon glyphicon-remove md"}],"question":"Would you like to include involuntary unemployment benefit?","content":{"heading3":"Involuntary Unemployment Benefit","paragraph":"If you were to lose your job unexpectedly, we will make your monthly loan repayments, up to $1,500 per month, until you find work (up to a maximum of 6 months)."},"hideCondition":"cashBoostBenefit == '' || (cashBoostBenefit == 'Yes' &amp;&amp; cashBoostBenefitExtension == '')"},"validators": {"validation": Validators.compose([ValidationService.required('true', 'cashBoostBenefit == \'\' || (cashBoostBenefit == \'Yes\' &amp;&amp; cashBoostBenefitExtension == \'\')')])}},{"key": "involuntaryUnemploymentBenefitExtension","type": "radio-field","className":"col-xs-12 col-md-6","templateOptions":{"options":[{"value":"Yes","key":"Yes"},{"value":"No","key":"No"}],"question":"Extend the cover period to 12 months?","hideCondition":"involuntaryUnemploymentBenefit != 'Yes' || cashBoostBenefit == '' || (cashBoostBenefit == 'Yes' &amp;&amp; cashBoostBenefitExtension == '')"},"validators": {"validation": Validators.compose([ValidationService.required('true', 'involuntaryUnemploymentBenefit != \'Yes\' || cashBoostBenefit == \'\' || (cashBoostBenefit == \'Yes\' &amp;&amp; cashBoostBenefitExtension == \'\')')])}}</v>
      </c>
      <c r="BH17" s="101"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17" s="101" t="str">
        <f>IF(AND(Table_Question_Sets[[#This Row],[Header]]="",Table_Question_Sets[[#This Row],[Property]]&lt;&gt;"",Table_Question_Sets[[#This Row],[Field Type]]&lt;&gt;""),
""""&amp;Table_Question_Sets[[#This Row],[Key]]&amp;"""","")</f>
        <v>"accidentalDeathBenefit"</v>
      </c>
      <c r="BJ17" s="101"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"accidentalDeathBenefit","disabilityBenefit","cashBoostBenefit","cashBoostBenefitExtension","involuntaryUnemploymentBenefit","involuntaryUnemploymentBenefitExtension"</v>
      </c>
      <c r="BK17" s="101" t="str">
        <f>IF(AND(Table_Question_Sets[[#This Row],[Header]]&lt;&gt;"Yes",Table_Question_Sets[[#This Row],[Property]]&lt;&gt;"",Table_Question_Sets[[#This Row],[Workflow Role]]&lt;&gt;""),
""""&amp;Table_Question_Sets[[#This Row],[Workflow Role]]&amp;""":"""&amp;Table_Question_Sets[[#This Row],[Key]]&amp;"""","")</f>
        <v/>
      </c>
      <c r="BL17" s="101">
        <f ca="1">IF(Table_Question_Sets[[#This Row],[Header]]="Yes","",_xlfn.NUMBERVALUE(INDIRECT(SUBSTITUTE(ADDRESS(1,COLUMN(),4),"1","")&amp;ROW()+1))+IF(OR(Table_Question_Sets[[#This Row],[Value]]&lt;&gt;"",AND(Table_Question_Sets[[#This Row],[Data Type]]="Repeating",Table_Question_Sets[[#This Row],[Calculation Repeating]]&lt;&gt;"")),1,0))</f>
        <v>6</v>
      </c>
      <c r="BM17" s="101" t="str">
        <f ca="1" xml:space="preserve">
IF(Table_Question_Sets[[#This Row],[Data Type]]="Repeating",
OFFSET(Table_Repeating_Question_Sets[[#Headers],[Property]],MATCH(Table_Question_Sets[[#This Row],[Property]],Table_Repeating_Question_Sets[Property],0),MATCH("Calculation",Table_Repeating_Question_Sets[#Headers],0)-1,1,1),
"")</f>
        <v/>
      </c>
      <c r="BN17" s="101"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"accidentalDeathBenefit": "Yes"</v>
      </c>
      <c r="BO17" s="101"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"accidentalDeathBenefit": "Yes","disabilityBenefit": "Yes","cashBoostBenefit": "Yes","cashBoostBenefitExtension": "Yes","involuntaryUnemploymentBenefit": "Yes","involuntaryUnemploymentBenefitExtension": "Yes"</v>
      </c>
      <c r="BP17" s="101" t="str">
        <f ca="1">IF(ISNUMBER(Table_Question_Sets[[#This Row],[Config Use Row]]),INDEX(Table_Question_Sets[Config Rollup],Table_Question_Sets[[#This Row],[Config Use Row]]),"")</f>
        <v/>
      </c>
      <c r="BQ17" s="101" t="str">
        <f ca="1">IF(ISNUMBER(Table_Question_Sets[[#This Row],[Config Use Row]]),INDEX(Table_Question_Sets[Config Keys Nested Rollup],Table_Question_Sets[[#This Row],[Config Use Row]]),"")</f>
        <v/>
      </c>
      <c r="BR17" s="101" t="str">
        <f ca="1">IF(ISNUMBER(Table_Question_Sets[[#This Row],[Config Use Row]]),INDEX(Table_Question_Sets[Calculation Rollup],Table_Question_Sets[[#This Row],[Config Use Row]]),"")</f>
        <v/>
      </c>
    </row>
    <row r="18" spans="2:70" s="12" customFormat="1" ht="21" customHeight="1">
      <c r="B18" s="97" t="s">
        <v>1012</v>
      </c>
      <c r="C18" s="7"/>
      <c r="D18" s="98"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Rating Secondary</v>
      </c>
      <c r="E18" s="9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disabilityBenefit</v>
      </c>
      <c r="F18" s="98" t="str">
        <f>IF(Table_Question_Sets[[#This Row],[Header]]="Yes","",IF(Table_Question_Sets[[#This Row],[Property]]&lt;&gt;"",SUBSTITUTE(Table_Question_Sets[[#This Row],[Property]]," ",""),""))</f>
        <v>DisabilityBenefit</v>
      </c>
      <c r="G18" s="50" t="s">
        <v>71</v>
      </c>
      <c r="H18" s="97" t="s">
        <v>899</v>
      </c>
      <c r="I18" s="97" t="s">
        <v>74</v>
      </c>
      <c r="J18" s="7" t="s">
        <v>134</v>
      </c>
      <c r="K18" s="99" t="s">
        <v>71</v>
      </c>
      <c r="L18" s="44"/>
      <c r="M18" s="44"/>
      <c r="N18" s="34"/>
      <c r="O18" s="34"/>
      <c r="P18" s="34"/>
      <c r="Q18" s="34"/>
      <c r="R18" s="34"/>
      <c r="S18" s="34"/>
      <c r="T18" s="97"/>
      <c r="U18" s="7" t="s">
        <v>1017</v>
      </c>
      <c r="V18" s="97" t="s">
        <v>1052</v>
      </c>
      <c r="W18" s="97"/>
      <c r="X18" s="7"/>
      <c r="Y18" s="7" t="s">
        <v>1012</v>
      </c>
      <c r="Z18" s="7"/>
      <c r="AA18" s="7" t="s">
        <v>1022</v>
      </c>
      <c r="AB18" s="7"/>
      <c r="AC18" s="7"/>
      <c r="AD18" s="97"/>
      <c r="AE18" s="97"/>
      <c r="AF18" s="7"/>
      <c r="AG18" s="7"/>
      <c r="AH18" s="100"/>
      <c r="AI18" s="100"/>
      <c r="AJ18" s="107" t="s">
        <v>108</v>
      </c>
      <c r="AK18" s="10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Yes</v>
      </c>
      <c r="AL18" s="102"/>
      <c r="AM18" s="10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8" s="101"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8" s="97"/>
      <c r="AP18" s="15"/>
      <c r="AQ18" s="7"/>
      <c r="AR18" s="7"/>
      <c r="AS18" s="7"/>
      <c r="AT18" s="7"/>
      <c r="AU18" s="7"/>
      <c r="AV18" s="104"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Yes</v>
      </c>
      <c r="AW18" s="104" t="str">
        <f>IF(OR(Table_Question_Sets[[#This Row],[Header]]="Yes",Table_Question_Sets[[#This Row],[Text]]=""),"",IF(OR(Table_Question_Sets[[#This Row],[Text]]="true",Table_Question_Sets[[#This Row],[Text]]="false",ISNUMBER(Table_Question_Sets[[#This Row],[Text]])),Table_Question_Sets[[#This Row],[Text]],""""&amp;Table_Question_Sets[[#This Row],[Text]]&amp;""""))</f>
        <v>"Yes"</v>
      </c>
      <c r="AX18" s="105" t="str">
        <f>IF(AND(Table_Question_Sets[[#This Row],[Header]]&lt;&gt;"Yes",Table_Question_Sets[[#This Row],[Property]]&lt;&gt;"",Table_Question_Sets[[#This Row],[Summary Label]]&lt;&gt;""),""""&amp;Table_Question_Sets[[#This Row],[Key]]&amp;""": """&amp;Table_Question_Sets[[#This Row],[Summary Label]]&amp;"""","")</f>
        <v/>
      </c>
      <c r="AY18" s="105">
        <f ca="1">IF(Table_Question_Sets[[#This Row],[Header]]="Yes","",_xlfn.NUMBERVALUE(INDIRECT(SUBSTITUTE(ADDRESS(1,COLUMN(),4),"1","")&amp;ROW()-1))+IF(Table_Question_Sets[[#This Row],[Property]]&lt;&gt;"",1,0))</f>
        <v>3</v>
      </c>
      <c r="AZ18" s="105">
        <f ca="1">IF(Table_Question_Sets[[#This Row],[Header]]="Yes","",_xlfn.NUMBERVALUE(INDIRECT(SUBSTITUTE(ADDRESS(1,COLUMN(),4),"1","")&amp;ROW()+1))+IF(Table_Question_Sets[[#This Row],[Property]]&lt;&gt;"",1,0))</f>
        <v>5</v>
      </c>
      <c r="BA18" s="105" t="str">
        <f t="array" aca="1" ref="BA1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{"value":"Yes","key":"Yes","icon":"glyphicon glyphicon-ok md"},{"value":"No","key":"No","icon":"glyphicon glyphicon-remove md"}</v>
      </c>
      <c r="BB18" s="101"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'accidentalDeathBenefit == \'\'')])}</v>
      </c>
      <c r="BC18" s="101"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8" s="101"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"templateOptions":{"options":[{"value":"Yes","key":"Yes","icon":"glyphicon glyphicon-ok md"},{"value":"No","key":"No","icon":"glyphicon glyphicon-remove md"}],"question":"Would you like to include disability benefit?","content":{"heading3":"Disability Benefit","paragraph":"If illness or injury should prevent you form working, we will make your monthly loan repayments, up to $1,500 per month, until you're back at work."},"hideCondition":"accidentalDeathBenefit == ''"}</v>
      </c>
      <c r="BE18" s="10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"disabilityBenefit","type": "buttons-field","className":"col-xs-12","templateOptions":{"options":[{"value":"Yes","key":"Yes","icon":"glyphicon glyphicon-ok md"},{"value":"No","key":"No","icon":"glyphicon glyphicon-remove md"}],"question":"Would you like to include disability benefit?","content":{"heading3":"Disability Benefit","paragraph":"If illness or injury should prevent you form working, we will make your monthly loan repayments, up to $1,500 per month, until you're back at work."},"hideCondition":"accidentalDeathBenefit == ''"},"validators": {"validation": Validators.compose([ValidationService.required('true', 'accidentalDeathBenefit == \'\'')])}}</v>
      </c>
      <c r="BF18" s="98" t="str">
        <f ca="1" xml:space="preserve">
IF(Table_Question_Sets[[#This Row],[Row]]="Yes","]},{""className"": ""row"",""fieldGroup"": [","")&amp;
Table_Question_Sets[[#This Row],[Config Field]]</f>
        <v>{"key": "disabilityBenefit","type": "buttons-field","className":"col-xs-12","templateOptions":{"options":[{"value":"Yes","key":"Yes","icon":"glyphicon glyphicon-ok md"},{"value":"No","key":"No","icon":"glyphicon glyphicon-remove md"}],"question":"Would you like to include disability benefit?","content":{"heading3":"Disability Benefit","paragraph":"If illness or injury should prevent you form working, we will make your monthly loan repayments, up to $1,500 per month, until you're back at work."},"hideCondition":"accidentalDeathBenefit == ''"},"validators": {"validation": Validators.compose([ValidationService.required('true', 'accidentalDeathBenefit == \'\'')])}}</v>
      </c>
      <c r="BG18" s="101"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"disabilityBenefit","type": "buttons-field","className":"col-xs-12","templateOptions":{"options":[{"value":"Yes","key":"Yes","icon":"glyphicon glyphicon-ok md"},{"value":"No","key":"No","icon":"glyphicon glyphicon-remove md"}],"question":"Would you like to include disability benefit?","content":{"heading3":"Disability Benefit","paragraph":"If illness or injury should prevent you form working, we will make your monthly loan repayments, up to $1,500 per month, until you're back at work."},"hideCondition":"accidentalDeathBenefit == ''"},"validators": {"validation": Validators.compose([ValidationService.required('true', 'accidentalDeathBenefit == \'\'')])}},{"key": "cashBoostBenefit","type": "buttons-field","className":"col-xs-12","templateOptions":{"options":[{"value":"Yes","key":"Yes","icon":"glyphicon glyphicon-ok md"},{"value":"No","key":"No","icon":"glyphicon glyphicon-remove md"}],"question":"Would you like to include cash boost benefit?","content":{"heading3":"Cash Boost Benefit","paragraph":"If you should suffer from cancer, heart attack or stroke, we will pay you a one-off cash sum up to 10% of your principal loan amount, up to a maximum of $5,000."},"hideCondition":"disabilityBenefit == ''"},"validators": {"validation": Validators.compose([ValidationService.required('true', 'disabilityBenefit == \'\'')])}},{"key": "cashBoostBenefitExtension","type": "radio-field","className":"col-xs-12 col-md-6","templateOptions":{"options":[{"value":"Yes","key":"Yes"},{"value":"No","key":"No"}],"question":"Increase the maximum amount to 20% of the loan principal?","hideCondition":"cashBoostBenefit != 'Yes'"},"validators": {"validation": Validators.compose([ValidationService.required('true', 'cashBoostBenefit != \'Yes\'')])}},{"key": "involuntaryUnemploymentBenefit","type": "buttons-field","className":"col-xs-12","templateOptions":{"options":[{"value":"Yes","key":"Yes","icon":"glyphicon glyphicon-ok md"},{"value":"No","key":"No","icon":"glyphicon glyphicon-remove md"}],"question":"Would you like to include involuntary unemployment benefit?","content":{"heading3":"Involuntary Unemployment Benefit","paragraph":"If you were to lose your job unexpectedly, we will make your monthly loan repayments, up to $1,500 per month, until you find work (up to a maximum of 6 months)."},"hideCondition":"cashBoostBenefit == '' || (cashBoostBenefit == 'Yes' &amp;&amp; cashBoostBenefitExtension == '')"},"validators": {"validation": Validators.compose([ValidationService.required('true', 'cashBoostBenefit == \'\' || (cashBoostBenefit == \'Yes\' &amp;&amp; cashBoostBenefitExtension == \'\')')])}},{"key": "involuntaryUnemploymentBenefitExtension","type": "radio-field","className":"col-xs-12 col-md-6","templateOptions":{"options":[{"value":"Yes","key":"Yes"},{"value":"No","key":"No"}],"question":"Extend the cover period to 12 months?","hideCondition":"involuntaryUnemploymentBenefit != 'Yes' || cashBoostBenefit == '' || (cashBoostBenefit == 'Yes' &amp;&amp; cashBoostBenefitExtension == '')"},"validators": {"validation": Validators.compose([ValidationService.required('true', 'involuntaryUnemploymentBenefit != \'Yes\' || cashBoostBenefit == \'\' || (cashBoostBenefit == \'Yes\' &amp;&amp; cashBoostBenefitExtension == \'\')')])}}</v>
      </c>
      <c r="BH18" s="101"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18" s="101" t="str">
        <f>IF(AND(Table_Question_Sets[[#This Row],[Header]]="",Table_Question_Sets[[#This Row],[Property]]&lt;&gt;"",Table_Question_Sets[[#This Row],[Field Type]]&lt;&gt;""),
""""&amp;Table_Question_Sets[[#This Row],[Key]]&amp;"""","")</f>
        <v>"disabilityBenefit"</v>
      </c>
      <c r="BJ18" s="101"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"disabilityBenefit","cashBoostBenefit","cashBoostBenefitExtension","involuntaryUnemploymentBenefit","involuntaryUnemploymentBenefitExtension"</v>
      </c>
      <c r="BK18" s="101" t="str">
        <f>IF(AND(Table_Question_Sets[[#This Row],[Header]]&lt;&gt;"Yes",Table_Question_Sets[[#This Row],[Property]]&lt;&gt;"",Table_Question_Sets[[#This Row],[Workflow Role]]&lt;&gt;""),
""""&amp;Table_Question_Sets[[#This Row],[Workflow Role]]&amp;""":"""&amp;Table_Question_Sets[[#This Row],[Key]]&amp;"""","")</f>
        <v/>
      </c>
      <c r="BL18" s="101">
        <f ca="1">IF(Table_Question_Sets[[#This Row],[Header]]="Yes","",_xlfn.NUMBERVALUE(INDIRECT(SUBSTITUTE(ADDRESS(1,COLUMN(),4),"1","")&amp;ROW()+1))+IF(OR(Table_Question_Sets[[#This Row],[Value]]&lt;&gt;"",AND(Table_Question_Sets[[#This Row],[Data Type]]="Repeating",Table_Question_Sets[[#This Row],[Calculation Repeating]]&lt;&gt;"")),1,0))</f>
        <v>5</v>
      </c>
      <c r="BM18" s="101" t="str">
        <f ca="1" xml:space="preserve">
IF(Table_Question_Sets[[#This Row],[Data Type]]="Repeating",
OFFSET(Table_Repeating_Question_Sets[[#Headers],[Property]],MATCH(Table_Question_Sets[[#This Row],[Property]],Table_Repeating_Question_Sets[Property],0),MATCH("Calculation",Table_Repeating_Question_Sets[#Headers],0)-1,1,1),
"")</f>
        <v/>
      </c>
      <c r="BN18" s="101"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"disabilityBenefit": "Yes"</v>
      </c>
      <c r="BO18" s="101"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"disabilityBenefit": "Yes","cashBoostBenefit": "Yes","cashBoostBenefitExtension": "Yes","involuntaryUnemploymentBenefit": "Yes","involuntaryUnemploymentBenefitExtension": "Yes"</v>
      </c>
      <c r="BP18" s="101" t="str">
        <f ca="1">IF(ISNUMBER(Table_Question_Sets[[#This Row],[Config Use Row]]),INDEX(Table_Question_Sets[Config Rollup],Table_Question_Sets[[#This Row],[Config Use Row]]),"")</f>
        <v/>
      </c>
      <c r="BQ18" s="101" t="str">
        <f ca="1">IF(ISNUMBER(Table_Question_Sets[[#This Row],[Config Use Row]]),INDEX(Table_Question_Sets[Config Keys Nested Rollup],Table_Question_Sets[[#This Row],[Config Use Row]]),"")</f>
        <v/>
      </c>
      <c r="BR18" s="101" t="str">
        <f ca="1">IF(ISNUMBER(Table_Question_Sets[[#This Row],[Config Use Row]]),INDEX(Table_Question_Sets[Calculation Rollup],Table_Question_Sets[[#This Row],[Config Use Row]]),"")</f>
        <v/>
      </c>
    </row>
    <row r="19" spans="2:70" s="12" customFormat="1" ht="21" customHeight="1">
      <c r="B19" s="97" t="s">
        <v>1013</v>
      </c>
      <c r="C19" s="7"/>
      <c r="D19" s="98"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Rating Secondary</v>
      </c>
      <c r="E19" s="9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cashBoostBenefit</v>
      </c>
      <c r="F19" s="98" t="str">
        <f>IF(Table_Question_Sets[[#This Row],[Header]]="Yes","",IF(Table_Question_Sets[[#This Row],[Property]]&lt;&gt;"",SUBSTITUTE(Table_Question_Sets[[#This Row],[Property]]," ",""),""))</f>
        <v>CashBoostBenefit</v>
      </c>
      <c r="G19" s="50" t="s">
        <v>71</v>
      </c>
      <c r="H19" s="97" t="s">
        <v>899</v>
      </c>
      <c r="I19" s="97" t="s">
        <v>74</v>
      </c>
      <c r="J19" s="7" t="s">
        <v>134</v>
      </c>
      <c r="K19" s="99" t="s">
        <v>71</v>
      </c>
      <c r="L19" s="44"/>
      <c r="M19" s="44"/>
      <c r="N19" s="34"/>
      <c r="O19" s="34"/>
      <c r="P19" s="34"/>
      <c r="Q19" s="34"/>
      <c r="R19" s="34"/>
      <c r="S19" s="34"/>
      <c r="T19" s="97"/>
      <c r="U19" s="7" t="s">
        <v>1018</v>
      </c>
      <c r="V19" s="97" t="s">
        <v>1051</v>
      </c>
      <c r="W19" s="97"/>
      <c r="X19" s="7"/>
      <c r="Y19" s="7" t="s">
        <v>1013</v>
      </c>
      <c r="Z19" s="7"/>
      <c r="AA19" s="7" t="s">
        <v>1021</v>
      </c>
      <c r="AB19" s="7"/>
      <c r="AC19" s="7"/>
      <c r="AD19" s="97"/>
      <c r="AE19" s="97"/>
      <c r="AF19" s="7"/>
      <c r="AG19" s="7"/>
      <c r="AH19" s="100"/>
      <c r="AI19" s="100"/>
      <c r="AJ19" s="107" t="s">
        <v>108</v>
      </c>
      <c r="AK19" s="10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Yes</v>
      </c>
      <c r="AL19" s="102"/>
      <c r="AM19" s="10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9" s="101"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9" s="97"/>
      <c r="AP19" s="15"/>
      <c r="AQ19" s="7"/>
      <c r="AR19" s="7"/>
      <c r="AS19" s="7"/>
      <c r="AT19" s="7"/>
      <c r="AU19" s="7"/>
      <c r="AV19" s="104"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Yes</v>
      </c>
      <c r="AW19" s="104" t="str">
        <f>IF(OR(Table_Question_Sets[[#This Row],[Header]]="Yes",Table_Question_Sets[[#This Row],[Text]]=""),"",IF(OR(Table_Question_Sets[[#This Row],[Text]]="true",Table_Question_Sets[[#This Row],[Text]]="false",ISNUMBER(Table_Question_Sets[[#This Row],[Text]])),Table_Question_Sets[[#This Row],[Text]],""""&amp;Table_Question_Sets[[#This Row],[Text]]&amp;""""))</f>
        <v>"Yes"</v>
      </c>
      <c r="AX19" s="105" t="str">
        <f>IF(AND(Table_Question_Sets[[#This Row],[Header]]&lt;&gt;"Yes",Table_Question_Sets[[#This Row],[Property]]&lt;&gt;"",Table_Question_Sets[[#This Row],[Summary Label]]&lt;&gt;""),""""&amp;Table_Question_Sets[[#This Row],[Key]]&amp;""": """&amp;Table_Question_Sets[[#This Row],[Summary Label]]&amp;"""","")</f>
        <v/>
      </c>
      <c r="AY19" s="105">
        <f ca="1">IF(Table_Question_Sets[[#This Row],[Header]]="Yes","",_xlfn.NUMBERVALUE(INDIRECT(SUBSTITUTE(ADDRESS(1,COLUMN(),4),"1","")&amp;ROW()-1))+IF(Table_Question_Sets[[#This Row],[Property]]&lt;&gt;"",1,0))</f>
        <v>4</v>
      </c>
      <c r="AZ19" s="105">
        <f ca="1">IF(Table_Question_Sets[[#This Row],[Header]]="Yes","",_xlfn.NUMBERVALUE(INDIRECT(SUBSTITUTE(ADDRESS(1,COLUMN(),4),"1","")&amp;ROW()+1))+IF(Table_Question_Sets[[#This Row],[Property]]&lt;&gt;"",1,0))</f>
        <v>4</v>
      </c>
      <c r="BA19" s="105" t="str">
        <f t="array" aca="1" ref="BA1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{"value":"Yes","key":"Yes","icon":"glyphicon glyphicon-ok md"},{"value":"No","key":"No","icon":"glyphicon glyphicon-remove md"}</v>
      </c>
      <c r="BB19" s="101"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'disabilityBenefit == \'\'')])}</v>
      </c>
      <c r="BC19" s="101"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9" s="101"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"templateOptions":{"options":[{"value":"Yes","key":"Yes","icon":"glyphicon glyphicon-ok md"},{"value":"No","key":"No","icon":"glyphicon glyphicon-remove md"}],"question":"Would you like to include cash boost benefit?","content":{"heading3":"Cash Boost Benefit","paragraph":"If you should suffer from cancer, heart attack or stroke, we will pay you a one-off cash sum up to 10% of your principal loan amount, up to a maximum of $5,000."},"hideCondition":"disabilityBenefit == ''"}</v>
      </c>
      <c r="BE19" s="10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"cashBoostBenefit","type": "buttons-field","className":"col-xs-12","templateOptions":{"options":[{"value":"Yes","key":"Yes","icon":"glyphicon glyphicon-ok md"},{"value":"No","key":"No","icon":"glyphicon glyphicon-remove md"}],"question":"Would you like to include cash boost benefit?","content":{"heading3":"Cash Boost Benefit","paragraph":"If you should suffer from cancer, heart attack or stroke, we will pay you a one-off cash sum up to 10% of your principal loan amount, up to a maximum of $5,000."},"hideCondition":"disabilityBenefit == ''"},"validators": {"validation": Validators.compose([ValidationService.required('true', 'disabilityBenefit == \'\'')])}}</v>
      </c>
      <c r="BF19" s="98" t="str">
        <f ca="1" xml:space="preserve">
IF(Table_Question_Sets[[#This Row],[Row]]="Yes","]},{""className"": ""row"",""fieldGroup"": [","")&amp;
Table_Question_Sets[[#This Row],[Config Field]]</f>
        <v>{"key": "cashBoostBenefit","type": "buttons-field","className":"col-xs-12","templateOptions":{"options":[{"value":"Yes","key":"Yes","icon":"glyphicon glyphicon-ok md"},{"value":"No","key":"No","icon":"glyphicon glyphicon-remove md"}],"question":"Would you like to include cash boost benefit?","content":{"heading3":"Cash Boost Benefit","paragraph":"If you should suffer from cancer, heart attack or stroke, we will pay you a one-off cash sum up to 10% of your principal loan amount, up to a maximum of $5,000."},"hideCondition":"disabilityBenefit == ''"},"validators": {"validation": Validators.compose([ValidationService.required('true', 'disabilityBenefit == \'\'')])}}</v>
      </c>
      <c r="BG19" s="101"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"cashBoostBenefit","type": "buttons-field","className":"col-xs-12","templateOptions":{"options":[{"value":"Yes","key":"Yes","icon":"glyphicon glyphicon-ok md"},{"value":"No","key":"No","icon":"glyphicon glyphicon-remove md"}],"question":"Would you like to include cash boost benefit?","content":{"heading3":"Cash Boost Benefit","paragraph":"If you should suffer from cancer, heart attack or stroke, we will pay you a one-off cash sum up to 10% of your principal loan amount, up to a maximum of $5,000."},"hideCondition":"disabilityBenefit == ''"},"validators": {"validation": Validators.compose([ValidationService.required('true', 'disabilityBenefit == \'\'')])}},{"key": "cashBoostBenefitExtension","type": "radio-field","className":"col-xs-12 col-md-6","templateOptions":{"options":[{"value":"Yes","key":"Yes"},{"value":"No","key":"No"}],"question":"Increase the maximum amount to 20% of the loan principal?","hideCondition":"cashBoostBenefit != 'Yes'"},"validators": {"validation": Validators.compose([ValidationService.required('true', 'cashBoostBenefit != \'Yes\'')])}},{"key": "involuntaryUnemploymentBenefit","type": "buttons-field","className":"col-xs-12","templateOptions":{"options":[{"value":"Yes","key":"Yes","icon":"glyphicon glyphicon-ok md"},{"value":"No","key":"No","icon":"glyphicon glyphicon-remove md"}],"question":"Would you like to include involuntary unemployment benefit?","content":{"heading3":"Involuntary Unemployment Benefit","paragraph":"If you were to lose your job unexpectedly, we will make your monthly loan repayments, up to $1,500 per month, until you find work (up to a maximum of 6 months)."},"hideCondition":"cashBoostBenefit == '' || (cashBoostBenefit == 'Yes' &amp;&amp; cashBoostBenefitExtension == '')"},"validators": {"validation": Validators.compose([ValidationService.required('true', 'cashBoostBenefit == \'\' || (cashBoostBenefit == \'Yes\' &amp;&amp; cashBoostBenefitExtension == \'\')')])}},{"key": "involuntaryUnemploymentBenefitExtension","type": "radio-field","className":"col-xs-12 col-md-6","templateOptions":{"options":[{"value":"Yes","key":"Yes"},{"value":"No","key":"No"}],"question":"Extend the cover period to 12 months?","hideCondition":"involuntaryUnemploymentBenefit != 'Yes' || cashBoostBenefit == '' || (cashBoostBenefit == 'Yes' &amp;&amp; cashBoostBenefitExtension == '')"},"validators": {"validation": Validators.compose([ValidationService.required('true', 'involuntaryUnemploymentBenefit != \'Yes\' || cashBoostBenefit == \'\' || (cashBoostBenefit == \'Yes\' &amp;&amp; cashBoostBenefitExtension == \'\')')])}}</v>
      </c>
      <c r="BH19" s="101"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19" s="101" t="str">
        <f>IF(AND(Table_Question_Sets[[#This Row],[Header]]="",Table_Question_Sets[[#This Row],[Property]]&lt;&gt;"",Table_Question_Sets[[#This Row],[Field Type]]&lt;&gt;""),
""""&amp;Table_Question_Sets[[#This Row],[Key]]&amp;"""","")</f>
        <v>"cashBoostBenefit"</v>
      </c>
      <c r="BJ19" s="101"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"cashBoostBenefit","cashBoostBenefitExtension","involuntaryUnemploymentBenefit","involuntaryUnemploymentBenefitExtension"</v>
      </c>
      <c r="BK19" s="101" t="str">
        <f>IF(AND(Table_Question_Sets[[#This Row],[Header]]&lt;&gt;"Yes",Table_Question_Sets[[#This Row],[Property]]&lt;&gt;"",Table_Question_Sets[[#This Row],[Workflow Role]]&lt;&gt;""),
""""&amp;Table_Question_Sets[[#This Row],[Workflow Role]]&amp;""":"""&amp;Table_Question_Sets[[#This Row],[Key]]&amp;"""","")</f>
        <v/>
      </c>
      <c r="BL19" s="101">
        <f ca="1">IF(Table_Question_Sets[[#This Row],[Header]]="Yes","",_xlfn.NUMBERVALUE(INDIRECT(SUBSTITUTE(ADDRESS(1,COLUMN(),4),"1","")&amp;ROW()+1))+IF(OR(Table_Question_Sets[[#This Row],[Value]]&lt;&gt;"",AND(Table_Question_Sets[[#This Row],[Data Type]]="Repeating",Table_Question_Sets[[#This Row],[Calculation Repeating]]&lt;&gt;"")),1,0))</f>
        <v>4</v>
      </c>
      <c r="BM19" s="101" t="str">
        <f ca="1" xml:space="preserve">
IF(Table_Question_Sets[[#This Row],[Data Type]]="Repeating",
OFFSET(Table_Repeating_Question_Sets[[#Headers],[Property]],MATCH(Table_Question_Sets[[#This Row],[Property]],Table_Repeating_Question_Sets[Property],0),MATCH("Calculation",Table_Repeating_Question_Sets[#Headers],0)-1,1,1),
"")</f>
        <v/>
      </c>
      <c r="BN19" s="101"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"cashBoostBenefit": "Yes"</v>
      </c>
      <c r="BO19" s="101"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"cashBoostBenefit": "Yes","cashBoostBenefitExtension": "Yes","involuntaryUnemploymentBenefit": "Yes","involuntaryUnemploymentBenefitExtension": "Yes"</v>
      </c>
      <c r="BP19" s="101" t="str">
        <f ca="1">IF(ISNUMBER(Table_Question_Sets[[#This Row],[Config Use Row]]),INDEX(Table_Question_Sets[Config Rollup],Table_Question_Sets[[#This Row],[Config Use Row]]),"")</f>
        <v/>
      </c>
      <c r="BQ19" s="101" t="str">
        <f ca="1">IF(ISNUMBER(Table_Question_Sets[[#This Row],[Config Use Row]]),INDEX(Table_Question_Sets[Config Keys Nested Rollup],Table_Question_Sets[[#This Row],[Config Use Row]]),"")</f>
        <v/>
      </c>
      <c r="BR19" s="101" t="str">
        <f ca="1">IF(ISNUMBER(Table_Question_Sets[[#This Row],[Config Use Row]]),INDEX(Table_Question_Sets[Calculation Rollup],Table_Question_Sets[[#This Row],[Config Use Row]]),"")</f>
        <v/>
      </c>
    </row>
    <row r="20" spans="2:70" s="12" customFormat="1" ht="21" customHeight="1">
      <c r="B20" s="97" t="s">
        <v>1036</v>
      </c>
      <c r="C20" s="7"/>
      <c r="D20" s="98"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Rating Secondary</v>
      </c>
      <c r="E20" s="9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cashBoostBenefitExtension</v>
      </c>
      <c r="F20" s="98" t="str">
        <f>IF(Table_Question_Sets[[#This Row],[Header]]="Yes","",IF(Table_Question_Sets[[#This Row],[Property]]&lt;&gt;"",SUBSTITUTE(Table_Question_Sets[[#This Row],[Property]]," ",""),""))</f>
        <v>CashBoostBenefitExtension</v>
      </c>
      <c r="G20" s="50" t="s">
        <v>71</v>
      </c>
      <c r="H20" s="97" t="s">
        <v>899</v>
      </c>
      <c r="I20" s="97" t="s">
        <v>642</v>
      </c>
      <c r="J20" s="7" t="s">
        <v>134</v>
      </c>
      <c r="K20" s="99" t="s">
        <v>71</v>
      </c>
      <c r="L20" s="44"/>
      <c r="M20" s="44"/>
      <c r="N20" s="34"/>
      <c r="O20" s="34"/>
      <c r="P20" s="34"/>
      <c r="Q20" s="34"/>
      <c r="R20" s="34"/>
      <c r="S20" s="34"/>
      <c r="T20" s="97"/>
      <c r="U20" s="7" t="s">
        <v>1037</v>
      </c>
      <c r="V20" s="97" t="s">
        <v>1048</v>
      </c>
      <c r="W20" s="97"/>
      <c r="X20" s="7"/>
      <c r="Y20" s="7"/>
      <c r="Z20" s="7"/>
      <c r="AA20" s="7"/>
      <c r="AB20" s="7"/>
      <c r="AC20" s="7"/>
      <c r="AD20" s="97"/>
      <c r="AE20" s="97"/>
      <c r="AF20" s="7"/>
      <c r="AG20" s="7"/>
      <c r="AH20" s="100"/>
      <c r="AI20" s="100"/>
      <c r="AJ20" s="107" t="s">
        <v>108</v>
      </c>
      <c r="AK20" s="10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Yes</v>
      </c>
      <c r="AL20" s="102"/>
      <c r="AM20" s="10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20" s="101"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20" s="97"/>
      <c r="AP20" s="15"/>
      <c r="AQ20" s="7"/>
      <c r="AR20" s="7"/>
      <c r="AS20" s="7"/>
      <c r="AT20" s="7"/>
      <c r="AU20" s="7"/>
      <c r="AV20" s="104"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Yes</v>
      </c>
      <c r="AW20" s="104" t="str">
        <f>IF(OR(Table_Question_Sets[[#This Row],[Header]]="Yes",Table_Question_Sets[[#This Row],[Text]]=""),"",IF(OR(Table_Question_Sets[[#This Row],[Text]]="true",Table_Question_Sets[[#This Row],[Text]]="false",ISNUMBER(Table_Question_Sets[[#This Row],[Text]])),Table_Question_Sets[[#This Row],[Text]],""""&amp;Table_Question_Sets[[#This Row],[Text]]&amp;""""))</f>
        <v>"Yes"</v>
      </c>
      <c r="AX20" s="105" t="str">
        <f>IF(AND(Table_Question_Sets[[#This Row],[Header]]&lt;&gt;"Yes",Table_Question_Sets[[#This Row],[Property]]&lt;&gt;"",Table_Question_Sets[[#This Row],[Summary Label]]&lt;&gt;""),""""&amp;Table_Question_Sets[[#This Row],[Key]]&amp;""": """&amp;Table_Question_Sets[[#This Row],[Summary Label]]&amp;"""","")</f>
        <v/>
      </c>
      <c r="AY20" s="105">
        <f ca="1">IF(Table_Question_Sets[[#This Row],[Header]]="Yes","",_xlfn.NUMBERVALUE(INDIRECT(SUBSTITUTE(ADDRESS(1,COLUMN(),4),"1","")&amp;ROW()-1))+IF(Table_Question_Sets[[#This Row],[Property]]&lt;&gt;"",1,0))</f>
        <v>5</v>
      </c>
      <c r="AZ20" s="105">
        <f ca="1">IF(Table_Question_Sets[[#This Row],[Header]]="Yes","",_xlfn.NUMBERVALUE(INDIRECT(SUBSTITUTE(ADDRESS(1,COLUMN(),4),"1","")&amp;ROW()+1))+IF(Table_Question_Sets[[#This Row],[Property]]&lt;&gt;"",1,0))</f>
        <v>3</v>
      </c>
      <c r="BA20" s="105" t="str">
        <f t="array" aca="1" ref="BA2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{"value":"Yes","key":"Yes"},{"value":"No","key":"No"}</v>
      </c>
      <c r="BB20" s="101"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'cashBoostBenefit != \'Yes\'')])}</v>
      </c>
      <c r="BC20" s="101"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0" s="101"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"templateOptions":{"options":[{"value":"Yes","key":"Yes"},{"value":"No","key":"No"}],"question":"Increase the maximum amount to 20% of the loan principal?","hideCondition":"cashBoostBenefit != 'Yes'"}</v>
      </c>
      <c r="BE20" s="10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"cashBoostBenefitExtension","type": "radio-field","className":"col-xs-12 col-md-6","templateOptions":{"options":[{"value":"Yes","key":"Yes"},{"value":"No","key":"No"}],"question":"Increase the maximum amount to 20% of the loan principal?","hideCondition":"cashBoostBenefit != 'Yes'"},"validators": {"validation": Validators.compose([ValidationService.required('true', 'cashBoostBenefit != \'Yes\'')])}}</v>
      </c>
      <c r="BF20" s="98" t="str">
        <f ca="1" xml:space="preserve">
IF(Table_Question_Sets[[#This Row],[Row]]="Yes","]},{""className"": ""row"",""fieldGroup"": [","")&amp;
Table_Question_Sets[[#This Row],[Config Field]]</f>
        <v>{"key": "cashBoostBenefitExtension","type": "radio-field","className":"col-xs-12 col-md-6","templateOptions":{"options":[{"value":"Yes","key":"Yes"},{"value":"No","key":"No"}],"question":"Increase the maximum amount to 20% of the loan principal?","hideCondition":"cashBoostBenefit != 'Yes'"},"validators": {"validation": Validators.compose([ValidationService.required('true', 'cashBoostBenefit != \'Yes\'')])}}</v>
      </c>
      <c r="BG20" s="101"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"cashBoostBenefitExtension","type": "radio-field","className":"col-xs-12 col-md-6","templateOptions":{"options":[{"value":"Yes","key":"Yes"},{"value":"No","key":"No"}],"question":"Increase the maximum amount to 20% of the loan principal?","hideCondition":"cashBoostBenefit != 'Yes'"},"validators": {"validation": Validators.compose([ValidationService.required('true', 'cashBoostBenefit != \'Yes\'')])}},{"key": "involuntaryUnemploymentBenefit","type": "buttons-field","className":"col-xs-12","templateOptions":{"options":[{"value":"Yes","key":"Yes","icon":"glyphicon glyphicon-ok md"},{"value":"No","key":"No","icon":"glyphicon glyphicon-remove md"}],"question":"Would you like to include involuntary unemployment benefit?","content":{"heading3":"Involuntary Unemployment Benefit","paragraph":"If you were to lose your job unexpectedly, we will make your monthly loan repayments, up to $1,500 per month, until you find work (up to a maximum of 6 months)."},"hideCondition":"cashBoostBenefit == '' || (cashBoostBenefit == 'Yes' &amp;&amp; cashBoostBenefitExtension == '')"},"validators": {"validation": Validators.compose([ValidationService.required('true', 'cashBoostBenefit == \'\' || (cashBoostBenefit == \'Yes\' &amp;&amp; cashBoostBenefitExtension == \'\')')])}},{"key": "involuntaryUnemploymentBenefitExtension","type": "radio-field","className":"col-xs-12 col-md-6","templateOptions":{"options":[{"value":"Yes","key":"Yes"},{"value":"No","key":"No"}],"question":"Extend the cover period to 12 months?","hideCondition":"involuntaryUnemploymentBenefit != 'Yes' || cashBoostBenefit == '' || (cashBoostBenefit == 'Yes' &amp;&amp; cashBoostBenefitExtension == '')"},"validators": {"validation": Validators.compose([ValidationService.required('true', 'involuntaryUnemploymentBenefit != \'Yes\' || cashBoostBenefit == \'\' || (cashBoostBenefit == \'Yes\' &amp;&amp; cashBoostBenefitExtension == \'\')')])}}</v>
      </c>
      <c r="BH20" s="101"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0" s="101" t="str">
        <f>IF(AND(Table_Question_Sets[[#This Row],[Header]]="",Table_Question_Sets[[#This Row],[Property]]&lt;&gt;"",Table_Question_Sets[[#This Row],[Field Type]]&lt;&gt;""),
""""&amp;Table_Question_Sets[[#This Row],[Key]]&amp;"""","")</f>
        <v>"cashBoostBenefitExtension"</v>
      </c>
      <c r="BJ20" s="101"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"cashBoostBenefitExtension","involuntaryUnemploymentBenefit","involuntaryUnemploymentBenefitExtension"</v>
      </c>
      <c r="BK20" s="101" t="str">
        <f>IF(AND(Table_Question_Sets[[#This Row],[Header]]&lt;&gt;"Yes",Table_Question_Sets[[#This Row],[Property]]&lt;&gt;"",Table_Question_Sets[[#This Row],[Workflow Role]]&lt;&gt;""),
""""&amp;Table_Question_Sets[[#This Row],[Workflow Role]]&amp;""":"""&amp;Table_Question_Sets[[#This Row],[Key]]&amp;"""","")</f>
        <v/>
      </c>
      <c r="BL20" s="101">
        <f ca="1">IF(Table_Question_Sets[[#This Row],[Header]]="Yes","",_xlfn.NUMBERVALUE(INDIRECT(SUBSTITUTE(ADDRESS(1,COLUMN(),4),"1","")&amp;ROW()+1))+IF(OR(Table_Question_Sets[[#This Row],[Value]]&lt;&gt;"",AND(Table_Question_Sets[[#This Row],[Data Type]]="Repeating",Table_Question_Sets[[#This Row],[Calculation Repeating]]&lt;&gt;"")),1,0))</f>
        <v>3</v>
      </c>
      <c r="BM20" s="101" t="str">
        <f ca="1" xml:space="preserve">
IF(Table_Question_Sets[[#This Row],[Data Type]]="Repeating",
OFFSET(Table_Repeating_Question_Sets[[#Headers],[Property]],MATCH(Table_Question_Sets[[#This Row],[Property]],Table_Repeating_Question_Sets[Property],0),MATCH("Calculation",Table_Repeating_Question_Sets[#Headers],0)-1,1,1),
"")</f>
        <v/>
      </c>
      <c r="BN20" s="101"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"cashBoostBenefitExtension": "Yes"</v>
      </c>
      <c r="BO20" s="101"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"cashBoostBenefitExtension": "Yes","involuntaryUnemploymentBenefit": "Yes","involuntaryUnemploymentBenefitExtension": "Yes"</v>
      </c>
      <c r="BP20" s="101" t="str">
        <f ca="1">IF(ISNUMBER(Table_Question_Sets[[#This Row],[Config Use Row]]),INDEX(Table_Question_Sets[Config Rollup],Table_Question_Sets[[#This Row],[Config Use Row]]),"")</f>
        <v/>
      </c>
      <c r="BQ20" s="101" t="str">
        <f ca="1">IF(ISNUMBER(Table_Question_Sets[[#This Row],[Config Use Row]]),INDEX(Table_Question_Sets[Config Keys Nested Rollup],Table_Question_Sets[[#This Row],[Config Use Row]]),"")</f>
        <v/>
      </c>
      <c r="BR20" s="101" t="str">
        <f ca="1">IF(ISNUMBER(Table_Question_Sets[[#This Row],[Config Use Row]]),INDEX(Table_Question_Sets[Calculation Rollup],Table_Question_Sets[[#This Row],[Config Use Row]]),"")</f>
        <v/>
      </c>
    </row>
    <row r="21" spans="2:70" s="12" customFormat="1" ht="21" customHeight="1">
      <c r="B21" s="97" t="s">
        <v>1014</v>
      </c>
      <c r="C21" s="7"/>
      <c r="D21" s="98"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Rating Secondary</v>
      </c>
      <c r="E21" s="9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involuntaryUnemploymentBenefit</v>
      </c>
      <c r="F21" s="98" t="str">
        <f>IF(Table_Question_Sets[[#This Row],[Header]]="Yes","",IF(Table_Question_Sets[[#This Row],[Property]]&lt;&gt;"",SUBSTITUTE(Table_Question_Sets[[#This Row],[Property]]," ",""),""))</f>
        <v>InvoluntaryUnemploymentBenefit</v>
      </c>
      <c r="G21" s="50" t="s">
        <v>71</v>
      </c>
      <c r="H21" s="97" t="s">
        <v>899</v>
      </c>
      <c r="I21" s="97" t="s">
        <v>74</v>
      </c>
      <c r="J21" s="7" t="s">
        <v>134</v>
      </c>
      <c r="K21" s="99" t="s">
        <v>71</v>
      </c>
      <c r="L21" s="44"/>
      <c r="M21" s="44"/>
      <c r="N21" s="34"/>
      <c r="O21" s="34"/>
      <c r="P21" s="34"/>
      <c r="Q21" s="34"/>
      <c r="R21" s="34"/>
      <c r="S21" s="34"/>
      <c r="T21" s="97"/>
      <c r="U21" s="7" t="s">
        <v>1019</v>
      </c>
      <c r="V21" s="97" t="s">
        <v>1049</v>
      </c>
      <c r="W21" s="97"/>
      <c r="X21" s="7"/>
      <c r="Y21" s="7" t="s">
        <v>1014</v>
      </c>
      <c r="Z21" s="7"/>
      <c r="AA21" s="7" t="s">
        <v>1056</v>
      </c>
      <c r="AB21" s="7"/>
      <c r="AC21" s="7"/>
      <c r="AD21" s="97"/>
      <c r="AE21" s="97"/>
      <c r="AF21" s="7"/>
      <c r="AG21" s="7"/>
      <c r="AH21" s="100"/>
      <c r="AI21" s="100"/>
      <c r="AJ21" s="107" t="s">
        <v>108</v>
      </c>
      <c r="AK21" s="10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Yes</v>
      </c>
      <c r="AL21" s="102"/>
      <c r="AM21" s="10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21" s="101"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21" s="97"/>
      <c r="AP21" s="15"/>
      <c r="AQ21" s="7"/>
      <c r="AR21" s="7"/>
      <c r="AS21" s="7"/>
      <c r="AT21" s="7"/>
      <c r="AU21" s="7"/>
      <c r="AV21" s="104"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Yes</v>
      </c>
      <c r="AW21" s="104" t="str">
        <f>IF(OR(Table_Question_Sets[[#This Row],[Header]]="Yes",Table_Question_Sets[[#This Row],[Text]]=""),"",IF(OR(Table_Question_Sets[[#This Row],[Text]]="true",Table_Question_Sets[[#This Row],[Text]]="false",ISNUMBER(Table_Question_Sets[[#This Row],[Text]])),Table_Question_Sets[[#This Row],[Text]],""""&amp;Table_Question_Sets[[#This Row],[Text]]&amp;""""))</f>
        <v>"Yes"</v>
      </c>
      <c r="AX21" s="105" t="str">
        <f>IF(AND(Table_Question_Sets[[#This Row],[Header]]&lt;&gt;"Yes",Table_Question_Sets[[#This Row],[Property]]&lt;&gt;"",Table_Question_Sets[[#This Row],[Summary Label]]&lt;&gt;""),""""&amp;Table_Question_Sets[[#This Row],[Key]]&amp;""": """&amp;Table_Question_Sets[[#This Row],[Summary Label]]&amp;"""","")</f>
        <v/>
      </c>
      <c r="AY21" s="105">
        <f ca="1">IF(Table_Question_Sets[[#This Row],[Header]]="Yes","",_xlfn.NUMBERVALUE(INDIRECT(SUBSTITUTE(ADDRESS(1,COLUMN(),4),"1","")&amp;ROW()-1))+IF(Table_Question_Sets[[#This Row],[Property]]&lt;&gt;"",1,0))</f>
        <v>6</v>
      </c>
      <c r="AZ21" s="105">
        <f ca="1">IF(Table_Question_Sets[[#This Row],[Header]]="Yes","",_xlfn.NUMBERVALUE(INDIRECT(SUBSTITUTE(ADDRESS(1,COLUMN(),4),"1","")&amp;ROW()+1))+IF(Table_Question_Sets[[#This Row],[Property]]&lt;&gt;"",1,0))</f>
        <v>2</v>
      </c>
      <c r="BA21" s="105" t="str">
        <f t="array" aca="1" ref="BA2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{"value":"Yes","key":"Yes","icon":"glyphicon glyphicon-ok md"},{"value":"No","key":"No","icon":"glyphicon glyphicon-remove md"}</v>
      </c>
      <c r="BB21" s="101"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'cashBoostBenefit == \'\' || (cashBoostBenefit == \'Yes\' &amp;&amp; cashBoostBenefitExtension == \'\')')])}</v>
      </c>
      <c r="BC21" s="101"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1" s="101"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"templateOptions":{"options":[{"value":"Yes","key":"Yes","icon":"glyphicon glyphicon-ok md"},{"value":"No","key":"No","icon":"glyphicon glyphicon-remove md"}],"question":"Would you like to include involuntary unemployment benefit?","content":{"heading3":"Involuntary Unemployment Benefit","paragraph":"If you were to lose your job unexpectedly, we will make your monthly loan repayments, up to $1,500 per month, until you find work (up to a maximum of 6 months)."},"hideCondition":"cashBoostBenefit == '' || (cashBoostBenefit == 'Yes' &amp;&amp; cashBoostBenefitExtension == '')"}</v>
      </c>
      <c r="BE21" s="10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"involuntaryUnemploymentBenefit","type": "buttons-field","className":"col-xs-12","templateOptions":{"options":[{"value":"Yes","key":"Yes","icon":"glyphicon glyphicon-ok md"},{"value":"No","key":"No","icon":"glyphicon glyphicon-remove md"}],"question":"Would you like to include involuntary unemployment benefit?","content":{"heading3":"Involuntary Unemployment Benefit","paragraph":"If you were to lose your job unexpectedly, we will make your monthly loan repayments, up to $1,500 per month, until you find work (up to a maximum of 6 months)."},"hideCondition":"cashBoostBenefit == '' || (cashBoostBenefit == 'Yes' &amp;&amp; cashBoostBenefitExtension == '')"},"validators": {"validation": Validators.compose([ValidationService.required('true', 'cashBoostBenefit == \'\' || (cashBoostBenefit == \'Yes\' &amp;&amp; cashBoostBenefitExtension == \'\')')])}}</v>
      </c>
      <c r="BF21" s="98" t="str">
        <f ca="1" xml:space="preserve">
IF(Table_Question_Sets[[#This Row],[Row]]="Yes","]},{""className"": ""row"",""fieldGroup"": [","")&amp;
Table_Question_Sets[[#This Row],[Config Field]]</f>
        <v>{"key": "involuntaryUnemploymentBenefit","type": "buttons-field","className":"col-xs-12","templateOptions":{"options":[{"value":"Yes","key":"Yes","icon":"glyphicon glyphicon-ok md"},{"value":"No","key":"No","icon":"glyphicon glyphicon-remove md"}],"question":"Would you like to include involuntary unemployment benefit?","content":{"heading3":"Involuntary Unemployment Benefit","paragraph":"If you were to lose your job unexpectedly, we will make your monthly loan repayments, up to $1,500 per month, until you find work (up to a maximum of 6 months)."},"hideCondition":"cashBoostBenefit == '' || (cashBoostBenefit == 'Yes' &amp;&amp; cashBoostBenefitExtension == '')"},"validators": {"validation": Validators.compose([ValidationService.required('true', 'cashBoostBenefit == \'\' || (cashBoostBenefit == \'Yes\' &amp;&amp; cashBoostBenefitExtension == \'\')')])}}</v>
      </c>
      <c r="BG21" s="101"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"involuntaryUnemploymentBenefit","type": "buttons-field","className":"col-xs-12","templateOptions":{"options":[{"value":"Yes","key":"Yes","icon":"glyphicon glyphicon-ok md"},{"value":"No","key":"No","icon":"glyphicon glyphicon-remove md"}],"question":"Would you like to include involuntary unemployment benefit?","content":{"heading3":"Involuntary Unemployment Benefit","paragraph":"If you were to lose your job unexpectedly, we will make your monthly loan repayments, up to $1,500 per month, until you find work (up to a maximum of 6 months)."},"hideCondition":"cashBoostBenefit == '' || (cashBoostBenefit == 'Yes' &amp;&amp; cashBoostBenefitExtension == '')"},"validators": {"validation": Validators.compose([ValidationService.required('true', 'cashBoostBenefit == \'\' || (cashBoostBenefit == \'Yes\' &amp;&amp; cashBoostBenefitExtension == \'\')')])}},{"key": "involuntaryUnemploymentBenefitExtension","type": "radio-field","className":"col-xs-12 col-md-6","templateOptions":{"options":[{"value":"Yes","key":"Yes"},{"value":"No","key":"No"}],"question":"Extend the cover period to 12 months?","hideCondition":"involuntaryUnemploymentBenefit != 'Yes' || cashBoostBenefit == '' || (cashBoostBenefit == 'Yes' &amp;&amp; cashBoostBenefitExtension == '')"},"validators": {"validation": Validators.compose([ValidationService.required('true', 'involuntaryUnemploymentBenefit != \'Yes\' || cashBoostBenefit == \'\' || (cashBoostBenefit == \'Yes\' &amp;&amp; cashBoostBenefitExtension == \'\')')])}}</v>
      </c>
      <c r="BH21" s="101"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1" s="101" t="str">
        <f>IF(AND(Table_Question_Sets[[#This Row],[Header]]="",Table_Question_Sets[[#This Row],[Property]]&lt;&gt;"",Table_Question_Sets[[#This Row],[Field Type]]&lt;&gt;""),
""""&amp;Table_Question_Sets[[#This Row],[Key]]&amp;"""","")</f>
        <v>"involuntaryUnemploymentBenefit"</v>
      </c>
      <c r="BJ21" s="101"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"involuntaryUnemploymentBenefit","involuntaryUnemploymentBenefitExtension"</v>
      </c>
      <c r="BK21" s="101" t="str">
        <f>IF(AND(Table_Question_Sets[[#This Row],[Header]]&lt;&gt;"Yes",Table_Question_Sets[[#This Row],[Property]]&lt;&gt;"",Table_Question_Sets[[#This Row],[Workflow Role]]&lt;&gt;""),
""""&amp;Table_Question_Sets[[#This Row],[Workflow Role]]&amp;""":"""&amp;Table_Question_Sets[[#This Row],[Key]]&amp;"""","")</f>
        <v/>
      </c>
      <c r="BL21" s="101">
        <f ca="1">IF(Table_Question_Sets[[#This Row],[Header]]="Yes","",_xlfn.NUMBERVALUE(INDIRECT(SUBSTITUTE(ADDRESS(1,COLUMN(),4),"1","")&amp;ROW()+1))+IF(OR(Table_Question_Sets[[#This Row],[Value]]&lt;&gt;"",AND(Table_Question_Sets[[#This Row],[Data Type]]="Repeating",Table_Question_Sets[[#This Row],[Calculation Repeating]]&lt;&gt;"")),1,0))</f>
        <v>2</v>
      </c>
      <c r="BM21" s="101" t="str">
        <f ca="1" xml:space="preserve">
IF(Table_Question_Sets[[#This Row],[Data Type]]="Repeating",
OFFSET(Table_Repeating_Question_Sets[[#Headers],[Property]],MATCH(Table_Question_Sets[[#This Row],[Property]],Table_Repeating_Question_Sets[Property],0),MATCH("Calculation",Table_Repeating_Question_Sets[#Headers],0)-1,1,1),
"")</f>
        <v/>
      </c>
      <c r="BN21" s="101"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"involuntaryUnemploymentBenefit": "Yes"</v>
      </c>
      <c r="BO21" s="101"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"involuntaryUnemploymentBenefit": "Yes","involuntaryUnemploymentBenefitExtension": "Yes"</v>
      </c>
      <c r="BP21" s="101" t="str">
        <f ca="1">IF(ISNUMBER(Table_Question_Sets[[#This Row],[Config Use Row]]),INDEX(Table_Question_Sets[Config Rollup],Table_Question_Sets[[#This Row],[Config Use Row]]),"")</f>
        <v/>
      </c>
      <c r="BQ21" s="101" t="str">
        <f ca="1">IF(ISNUMBER(Table_Question_Sets[[#This Row],[Config Use Row]]),INDEX(Table_Question_Sets[Config Keys Nested Rollup],Table_Question_Sets[[#This Row],[Config Use Row]]),"")</f>
        <v/>
      </c>
      <c r="BR21" s="101" t="str">
        <f ca="1">IF(ISNUMBER(Table_Question_Sets[[#This Row],[Config Use Row]]),INDEX(Table_Question_Sets[Calculation Rollup],Table_Question_Sets[[#This Row],[Config Use Row]]),"")</f>
        <v/>
      </c>
    </row>
    <row r="22" spans="2:70" s="12" customFormat="1" ht="21" customHeight="1">
      <c r="B22" s="97" t="s">
        <v>1035</v>
      </c>
      <c r="C22" s="7"/>
      <c r="D22" s="98"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Rating Secondary</v>
      </c>
      <c r="E22" s="9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involuntaryUnemploymentBenefitExtension</v>
      </c>
      <c r="F22" s="98" t="str">
        <f>IF(Table_Question_Sets[[#This Row],[Header]]="Yes","",IF(Table_Question_Sets[[#This Row],[Property]]&lt;&gt;"",SUBSTITUTE(Table_Question_Sets[[#This Row],[Property]]," ",""),""))</f>
        <v>InvoluntaryUnemploymentBenefitExtension</v>
      </c>
      <c r="G22" s="50" t="s">
        <v>71</v>
      </c>
      <c r="H22" s="97" t="s">
        <v>899</v>
      </c>
      <c r="I22" s="97" t="s">
        <v>642</v>
      </c>
      <c r="J22" s="7" t="s">
        <v>134</v>
      </c>
      <c r="K22" s="99" t="s">
        <v>71</v>
      </c>
      <c r="L22" s="44"/>
      <c r="M22" s="44"/>
      <c r="N22" s="34"/>
      <c r="O22" s="34"/>
      <c r="P22" s="34"/>
      <c r="Q22" s="34"/>
      <c r="R22" s="34"/>
      <c r="S22" s="34"/>
      <c r="T22" s="97"/>
      <c r="U22" s="7" t="s">
        <v>1053</v>
      </c>
      <c r="V22" s="97" t="s">
        <v>1055</v>
      </c>
      <c r="W22" s="97"/>
      <c r="X22" s="7"/>
      <c r="Y22" s="7"/>
      <c r="Z22" s="7"/>
      <c r="AA22" s="7"/>
      <c r="AB22" s="7"/>
      <c r="AC22" s="7"/>
      <c r="AD22" s="97"/>
      <c r="AE22" s="97"/>
      <c r="AF22" s="7"/>
      <c r="AG22" s="7"/>
      <c r="AH22" s="100"/>
      <c r="AI22" s="100"/>
      <c r="AJ22" s="107" t="s">
        <v>108</v>
      </c>
      <c r="AK22" s="10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Yes</v>
      </c>
      <c r="AL22" s="102"/>
      <c r="AM22" s="10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22" s="101"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22" s="97"/>
      <c r="AP22" s="15"/>
      <c r="AQ22" s="7"/>
      <c r="AR22" s="7"/>
      <c r="AS22" s="7"/>
      <c r="AT22" s="7"/>
      <c r="AU22" s="7"/>
      <c r="AV22" s="104"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Yes</v>
      </c>
      <c r="AW22" s="104" t="str">
        <f>IF(OR(Table_Question_Sets[[#This Row],[Header]]="Yes",Table_Question_Sets[[#This Row],[Text]]=""),"",IF(OR(Table_Question_Sets[[#This Row],[Text]]="true",Table_Question_Sets[[#This Row],[Text]]="false",ISNUMBER(Table_Question_Sets[[#This Row],[Text]])),Table_Question_Sets[[#This Row],[Text]],""""&amp;Table_Question_Sets[[#This Row],[Text]]&amp;""""))</f>
        <v>"Yes"</v>
      </c>
      <c r="AX22" s="105" t="str">
        <f>IF(AND(Table_Question_Sets[[#This Row],[Header]]&lt;&gt;"Yes",Table_Question_Sets[[#This Row],[Property]]&lt;&gt;"",Table_Question_Sets[[#This Row],[Summary Label]]&lt;&gt;""),""""&amp;Table_Question_Sets[[#This Row],[Key]]&amp;""": """&amp;Table_Question_Sets[[#This Row],[Summary Label]]&amp;"""","")</f>
        <v/>
      </c>
      <c r="AY22" s="105">
        <f ca="1">IF(Table_Question_Sets[[#This Row],[Header]]="Yes","",_xlfn.NUMBERVALUE(INDIRECT(SUBSTITUTE(ADDRESS(1,COLUMN(),4),"1","")&amp;ROW()-1))+IF(Table_Question_Sets[[#This Row],[Property]]&lt;&gt;"",1,0))</f>
        <v>7</v>
      </c>
      <c r="AZ22" s="105">
        <f ca="1">IF(Table_Question_Sets[[#This Row],[Header]]="Yes","",_xlfn.NUMBERVALUE(INDIRECT(SUBSTITUTE(ADDRESS(1,COLUMN(),4),"1","")&amp;ROW()+1))+IF(Table_Question_Sets[[#This Row],[Property]]&lt;&gt;"",1,0))</f>
        <v>1</v>
      </c>
      <c r="BA22" s="105" t="str">
        <f t="array" aca="1" ref="BA2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{"value":"Yes","key":"Yes"},{"value":"No","key":"No"}</v>
      </c>
      <c r="BB22" s="101"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'involuntaryUnemploymentBenefit != \'Yes\' || cashBoostBenefit == \'\' || (cashBoostBenefit == \'Yes\' &amp;&amp; cashBoostBenefitExtension == \'\')')])}</v>
      </c>
      <c r="BC22" s="101"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2" s="101"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"templateOptions":{"options":[{"value":"Yes","key":"Yes"},{"value":"No","key":"No"}],"question":"Extend the cover period to 12 months?","hideCondition":"involuntaryUnemploymentBenefit != 'Yes' || cashBoostBenefit == '' || (cashBoostBenefit == 'Yes' &amp;&amp; cashBoostBenefitExtension == '')"}</v>
      </c>
      <c r="BE22" s="10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"involuntaryUnemploymentBenefitExtension","type": "radio-field","className":"col-xs-12 col-md-6","templateOptions":{"options":[{"value":"Yes","key":"Yes"},{"value":"No","key":"No"}],"question":"Extend the cover period to 12 months?","hideCondition":"involuntaryUnemploymentBenefit != 'Yes' || cashBoostBenefit == '' || (cashBoostBenefit == 'Yes' &amp;&amp; cashBoostBenefitExtension == '')"},"validators": {"validation": Validators.compose([ValidationService.required('true', 'involuntaryUnemploymentBenefit != \'Yes\' || cashBoostBenefit == \'\' || (cashBoostBenefit == \'Yes\' &amp;&amp; cashBoostBenefitExtension == \'\')')])}}</v>
      </c>
      <c r="BF22" s="98" t="str">
        <f ca="1" xml:space="preserve">
IF(Table_Question_Sets[[#This Row],[Row]]="Yes","]},{""className"": ""row"",""fieldGroup"": [","")&amp;
Table_Question_Sets[[#This Row],[Config Field]]</f>
        <v>{"key": "involuntaryUnemploymentBenefitExtension","type": "radio-field","className":"col-xs-12 col-md-6","templateOptions":{"options":[{"value":"Yes","key":"Yes"},{"value":"No","key":"No"}],"question":"Extend the cover period to 12 months?","hideCondition":"involuntaryUnemploymentBenefit != 'Yes' || cashBoostBenefit == '' || (cashBoostBenefit == 'Yes' &amp;&amp; cashBoostBenefitExtension == '')"},"validators": {"validation": Validators.compose([ValidationService.required('true', 'involuntaryUnemploymentBenefit != \'Yes\' || cashBoostBenefit == \'\' || (cashBoostBenefit == \'Yes\' &amp;&amp; cashBoostBenefitExtension == \'\')')])}}</v>
      </c>
      <c r="BG22" s="101"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"involuntaryUnemploymentBenefitExtension","type": "radio-field","className":"col-xs-12 col-md-6","templateOptions":{"options":[{"value":"Yes","key":"Yes"},{"value":"No","key":"No"}],"question":"Extend the cover period to 12 months?","hideCondition":"involuntaryUnemploymentBenefit != 'Yes' || cashBoostBenefit == '' || (cashBoostBenefit == 'Yes' &amp;&amp; cashBoostBenefitExtension == '')"},"validators": {"validation": Validators.compose([ValidationService.required('true', 'involuntaryUnemploymentBenefit != \'Yes\' || cashBoostBenefit == \'\' || (cashBoostBenefit == \'Yes\' &amp;&amp; cashBoostBenefitExtension == \'\')')])}}</v>
      </c>
      <c r="BH22" s="101"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2" s="101" t="str">
        <f>IF(AND(Table_Question_Sets[[#This Row],[Header]]="",Table_Question_Sets[[#This Row],[Property]]&lt;&gt;"",Table_Question_Sets[[#This Row],[Field Type]]&lt;&gt;""),
""""&amp;Table_Question_Sets[[#This Row],[Key]]&amp;"""","")</f>
        <v>"involuntaryUnemploymentBenefitExtension"</v>
      </c>
      <c r="BJ22" s="101"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"involuntaryUnemploymentBenefitExtension"</v>
      </c>
      <c r="BK22" s="101" t="str">
        <f>IF(AND(Table_Question_Sets[[#This Row],[Header]]&lt;&gt;"Yes",Table_Question_Sets[[#This Row],[Property]]&lt;&gt;"",Table_Question_Sets[[#This Row],[Workflow Role]]&lt;&gt;""),
""""&amp;Table_Question_Sets[[#This Row],[Workflow Role]]&amp;""":"""&amp;Table_Question_Sets[[#This Row],[Key]]&amp;"""","")</f>
        <v/>
      </c>
      <c r="BL22" s="101">
        <f ca="1">IF(Table_Question_Sets[[#This Row],[Header]]="Yes","",_xlfn.NUMBERVALUE(INDIRECT(SUBSTITUTE(ADDRESS(1,COLUMN(),4),"1","")&amp;ROW()+1))+IF(OR(Table_Question_Sets[[#This Row],[Value]]&lt;&gt;"",AND(Table_Question_Sets[[#This Row],[Data Type]]="Repeating",Table_Question_Sets[[#This Row],[Calculation Repeating]]&lt;&gt;"")),1,0))</f>
        <v>1</v>
      </c>
      <c r="BM22" s="101" t="str">
        <f ca="1" xml:space="preserve">
IF(Table_Question_Sets[[#This Row],[Data Type]]="Repeating",
OFFSET(Table_Repeating_Question_Sets[[#Headers],[Property]],MATCH(Table_Question_Sets[[#This Row],[Property]],Table_Repeating_Question_Sets[Property],0),MATCH("Calculation",Table_Repeating_Question_Sets[#Headers],0)-1,1,1),
"")</f>
        <v/>
      </c>
      <c r="BN22" s="101"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"involuntaryUnemploymentBenefitExtension": "Yes"</v>
      </c>
      <c r="BO22" s="101"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"involuntaryUnemploymentBenefitExtension": "Yes"</v>
      </c>
      <c r="BP22" s="101" t="str">
        <f ca="1">IF(ISNUMBER(Table_Question_Sets[[#This Row],[Config Use Row]]),INDEX(Table_Question_Sets[Config Rollup],Table_Question_Sets[[#This Row],[Config Use Row]]),"")</f>
        <v/>
      </c>
      <c r="BQ22" s="101" t="str">
        <f ca="1">IF(ISNUMBER(Table_Question_Sets[[#This Row],[Config Use Row]]),INDEX(Table_Question_Sets[Config Keys Nested Rollup],Table_Question_Sets[[#This Row],[Config Use Row]]),"")</f>
        <v/>
      </c>
      <c r="BR22" s="101" t="str">
        <f ca="1">IF(ISNUMBER(Table_Question_Sets[[#This Row],[Config Use Row]]),INDEX(Table_Question_Sets[Calculation Rollup],Table_Question_Sets[[#This Row],[Config Use Row]]),"")</f>
        <v/>
      </c>
    </row>
    <row r="23" spans="2:70" ht="29.25" thickBot="1">
      <c r="B23" s="3" t="s">
        <v>92</v>
      </c>
      <c r="C23" s="3" t="s">
        <v>71</v>
      </c>
      <c r="D23" s="3"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
      </c>
      <c r="E23" s="3"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contact</v>
      </c>
      <c r="F23" s="3" t="str">
        <f>IF(Table_Question_Sets[[#This Row],[Header]]="Yes","",IF(Table_Question_Sets[[#This Row],[Property]]&lt;&gt;"",SUBSTITUTE(Table_Question_Sets[[#This Row],[Property]]," ",""),""))</f>
        <v/>
      </c>
      <c r="G23" s="33"/>
      <c r="H23" s="3"/>
      <c r="I23" s="3"/>
      <c r="J23" s="3"/>
      <c r="K23" s="33"/>
      <c r="L23" s="43"/>
      <c r="M23" s="43"/>
      <c r="N23" s="18"/>
      <c r="O23" s="18"/>
      <c r="P23" s="18"/>
      <c r="Q23" s="18"/>
      <c r="R23" s="18"/>
      <c r="S23" s="18"/>
      <c r="T23" s="3"/>
      <c r="U23" s="3"/>
      <c r="V23" s="3"/>
      <c r="W23" s="3"/>
      <c r="X23" s="3"/>
      <c r="Y23" s="3"/>
      <c r="Z23" s="3"/>
      <c r="AA23" s="3"/>
      <c r="AB23" s="3"/>
      <c r="AC23" s="3"/>
      <c r="AD23" s="3"/>
      <c r="AE23" s="3"/>
      <c r="AF23" s="3"/>
      <c r="AG23" s="3"/>
      <c r="AH23" s="43"/>
      <c r="AI23" s="43"/>
      <c r="AJ23" s="3"/>
      <c r="AK23" s="2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23" s="28"/>
      <c r="AM23" s="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23" s="3"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23" s="3"/>
      <c r="AP23" s="18"/>
      <c r="AQ23" s="3"/>
      <c r="AR23" s="3"/>
      <c r="AS23" s="3"/>
      <c r="AT23" s="3"/>
      <c r="AU23" s="3"/>
      <c r="AV23" s="27"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23" s="18" t="str">
        <f>IF(OR(Table_Question_Sets[[#This Row],[Header]]="Yes",Table_Question_Sets[[#This Row],[Text]]=""),"",IF(OR(Table_Question_Sets[[#This Row],[Text]]="true",Table_Question_Sets[[#This Row],[Text]]="false",ISNUMBER(Table_Question_Sets[[#This Row],[Text]])),Table_Question_Sets[[#This Row],[Text]],""""&amp;Table_Question_Sets[[#This Row],[Text]]&amp;""""))</f>
        <v/>
      </c>
      <c r="AX23" s="18" t="str">
        <f>IF(AND(Table_Question_Sets[[#This Row],[Header]]&lt;&gt;"Yes",Table_Question_Sets[[#This Row],[Property]]&lt;&gt;"",Table_Question_Sets[[#This Row],[Summary Label]]&lt;&gt;""),""""&amp;Table_Question_Sets[[#This Row],[Key]]&amp;""": """&amp;Table_Question_Sets[[#This Row],[Summary Label]]&amp;"""","")</f>
        <v/>
      </c>
      <c r="AY23" s="18" t="str">
        <f ca="1">IF(Table_Question_Sets[[#This Row],[Header]]="Yes","",_xlfn.NUMBERVALUE(INDIRECT(SUBSTITUTE(ADDRESS(1,COLUMN(),4),"1","")&amp;ROW()-1))+IF(Table_Question_Sets[[#This Row],[Property]]&lt;&gt;"",1,0))</f>
        <v/>
      </c>
      <c r="AZ23" s="18" t="str">
        <f ca="1">IF(Table_Question_Sets[[#This Row],[Header]]="Yes","",_xlfn.NUMBERVALUE(INDIRECT(SUBSTITUTE(ADDRESS(1,COLUMN(),4),"1","")&amp;ROW()+1))+IF(Table_Question_Sets[[#This Row],[Property]]&lt;&gt;"",1,0))</f>
        <v/>
      </c>
      <c r="BA23" s="18" t="str">
        <f t="array" aca="1" ref="BA2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23"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23"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3" s="1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23" s="18"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23" s="3" t="str">
        <f xml:space="preserve">
IF(Table_Question_Sets[[#This Row],[Row]]="Yes","]},{""className"": ""row"",""fieldGroup"": [","")&amp;
Table_Question_Sets[[#This Row],[Config Field]]</f>
        <v/>
      </c>
      <c r="BG23" s="3"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"contact":[{"className": "row","fieldGroup":[{"key": "contactName","type": "input-field","className":"col-xs-12 col-md-6","templateOptions":{"label":"Your name"},"validators": {"validation": Validators.compose([ValidationService.required('true', '')])}},{"key": "contactEmail","type": "input-field","className":"col-xs-12 col-md-6","templateOptions":{"label":"Email"},"validators": {"validation": Validators.compose([ValidationService.required('true', ''), ValidationService.isEmail()])}},{"key": "contactPhone","type": "input-field","className":"col-xs-12 col-md-6","templateOptions":{"label":"Phone","formatTextInput":"phoneNumber","addonLeft":{"class":"fa fa-phone"}},"validators": {"validation": Validators.compose([ValidationService.isPhoneNumber()])}},{"key": "contactMobile","type": "input-field","className":"col-xs-12 col-md-6","templateOptions":{"label":"Mobile","formatTextInput":"phoneNumber","addonLeft":{"class":"fa fa-phone"}},"validators": {"validation": Validators.compose([ValidationService.required('true', ''), ValidationService.isPhoneNumber()])}}]}],</v>
      </c>
      <c r="BH23" s="3"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3" s="3" t="str">
        <f>IF(AND(Table_Question_Sets[[#This Row],[Header]]="",Table_Question_Sets[[#This Row],[Property]]&lt;&gt;"",Table_Question_Sets[[#This Row],[Field Type]]&lt;&gt;""),
""""&amp;Table_Question_Sets[[#This Row],[Key]]&amp;"""","")</f>
        <v/>
      </c>
      <c r="BJ23" s="3"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"contact":["contactName","contactEmail","contactPhone","contactMobile"],</v>
      </c>
      <c r="BK23" s="3" t="str">
        <f>IF(AND(Table_Question_Sets[[#This Row],[Header]]&lt;&gt;"Yes",Table_Question_Sets[[#This Row],[Property]]&lt;&gt;"",Table_Question_Sets[[#This Row],[Workflow Role]]&lt;&gt;""),
""""&amp;Table_Question_Sets[[#This Row],[Workflow Role]]&amp;""":"""&amp;Table_Question_Sets[[#This Row],[Key]]&amp;"""","")</f>
        <v/>
      </c>
      <c r="BL23" s="3" t="str">
        <f ca="1">IF(Table_Question_Sets[[#This Row],[Header]]="Yes","",_xlfn.NUMBERVALUE(INDIRECT(SUBSTITUTE(ADDRESS(1,COLUMN(),4),"1","")&amp;ROW()+1))+IF(OR(Table_Question_Sets[[#This Row],[Value]]&lt;&gt;"",AND(Table_Question_Sets[[#This Row],[Data Type]]="Repeating",Table_Question_Sets[[#This Row],[Calculation Repeating]]&lt;&gt;"")),1,0))</f>
        <v/>
      </c>
      <c r="BM23" s="3" t="str">
        <f ca="1" xml:space="preserve">
IF(Table_Question_Sets[[#This Row],[Data Type]]="Repeating",
OFFSET(Table_Repeating_Question_Sets[[#Headers],[Property]],MATCH(Table_Question_Sets[[#This Row],[Property]],Table_Repeating_Question_Sets[Property],0),MATCH("Calculation",Table_Repeating_Question_Sets[#Headers],0)-1,1,1),
"")</f>
        <v/>
      </c>
      <c r="BN23" s="3"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23" s="3"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"contact":{},</v>
      </c>
      <c r="BP23" s="3" t="str">
        <f ca="1">IF(ISNUMBER(Table_Question_Sets[[#This Row],[Config Use Row]]),INDEX(Table_Question_Sets[Config Rollup],Table_Question_Sets[[#This Row],[Config Use Row]]),"")</f>
        <v/>
      </c>
      <c r="BQ23" s="3" t="str">
        <f ca="1">IF(ISNUMBER(Table_Question_Sets[[#This Row],[Config Use Row]]),INDEX(Table_Question_Sets[Config Keys Nested Rollup],Table_Question_Sets[[#This Row],[Config Use Row]]),"")</f>
        <v/>
      </c>
      <c r="BR23" s="3" t="str">
        <f ca="1">IF(ISNUMBER(Table_Question_Sets[[#This Row],[Config Use Row]]),INDEX(Table_Question_Sets[Calculation Rollup],Table_Question_Sets[[#This Row],[Config Use Row]]),"")</f>
        <v/>
      </c>
    </row>
    <row r="24" spans="2:70" s="12" customFormat="1" ht="18" hidden="1" customHeight="1">
      <c r="B24" s="7"/>
      <c r="C24" s="7"/>
      <c r="D24"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Contact</v>
      </c>
      <c r="E24"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24" s="7" t="str">
        <f>IF(Table_Question_Sets[[#This Row],[Header]]="Yes","",IF(Table_Question_Sets[[#This Row],[Property]]&lt;&gt;"",SUBSTITUTE(Table_Question_Sets[[#This Row],[Property]]," ",""),""))</f>
        <v/>
      </c>
      <c r="G24" s="50"/>
      <c r="H24" s="7"/>
      <c r="I24" s="7"/>
      <c r="J24" s="7"/>
      <c r="K24" s="34"/>
      <c r="L24" s="44"/>
      <c r="M24" s="44"/>
      <c r="N24" s="15"/>
      <c r="O24" s="15"/>
      <c r="P24" s="15"/>
      <c r="Q24" s="15"/>
      <c r="R24" s="15"/>
      <c r="S24" s="15"/>
      <c r="T24" s="7"/>
      <c r="U24" s="7"/>
      <c r="V24" s="7"/>
      <c r="W24" s="7"/>
      <c r="X24" s="7"/>
      <c r="Y24" s="7"/>
      <c r="Z24" s="7"/>
      <c r="AA24" s="7"/>
      <c r="AB24" s="7"/>
      <c r="AC24" s="7"/>
      <c r="AD24" s="7"/>
      <c r="AE24" s="7"/>
      <c r="AF24" s="7"/>
      <c r="AG24" s="7"/>
      <c r="AH24" s="44"/>
      <c r="AI24" s="44"/>
      <c r="AJ24" s="7"/>
      <c r="AK24"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24" s="88"/>
      <c r="AM24"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24"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24" s="7"/>
      <c r="AP24" s="15"/>
      <c r="AQ24" s="7"/>
      <c r="AR24" s="7"/>
      <c r="AS24" s="7"/>
      <c r="AT24" s="7"/>
      <c r="AU24" s="7"/>
      <c r="AV24"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24" s="15" t="str">
        <f>IF(OR(Table_Question_Sets[[#This Row],[Header]]="Yes",Table_Question_Sets[[#This Row],[Text]]=""),"",IF(OR(Table_Question_Sets[[#This Row],[Text]]="true",Table_Question_Sets[[#This Row],[Text]]="false",ISNUMBER(Table_Question_Sets[[#This Row],[Text]])),Table_Question_Sets[[#This Row],[Text]],""""&amp;Table_Question_Sets[[#This Row],[Text]]&amp;""""))</f>
        <v/>
      </c>
      <c r="AX24" s="15" t="str">
        <f>IF(AND(Table_Question_Sets[[#This Row],[Header]]&lt;&gt;"Yes",Table_Question_Sets[[#This Row],[Property]]&lt;&gt;"",Table_Question_Sets[[#This Row],[Summary Label]]&lt;&gt;""),""""&amp;Table_Question_Sets[[#This Row],[Key]]&amp;""": """&amp;Table_Question_Sets[[#This Row],[Summary Label]]&amp;"""","")</f>
        <v/>
      </c>
      <c r="AY24" s="15">
        <f ca="1">IF(Table_Question_Sets[[#This Row],[Header]]="Yes","",_xlfn.NUMBERVALUE(INDIRECT(SUBSTITUTE(ADDRESS(1,COLUMN(),4),"1","")&amp;ROW()-1))+IF(Table_Question_Sets[[#This Row],[Property]]&lt;&gt;"",1,0))</f>
        <v>0</v>
      </c>
      <c r="AZ24" s="15">
        <f ca="1">IF(Table_Question_Sets[[#This Row],[Header]]="Yes","",_xlfn.NUMBERVALUE(INDIRECT(SUBSTITUTE(ADDRESS(1,COLUMN(),4),"1","")&amp;ROW()+1))+IF(Table_Question_Sets[[#This Row],[Property]]&lt;&gt;"",1,0))</f>
        <v>4</v>
      </c>
      <c r="BA24" s="15" t="str">
        <f t="array" aca="1" ref="BA2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24"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24"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4" s="15"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24" s="15"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24" s="7" t="str">
        <f xml:space="preserve">
IF(Table_Question_Sets[[#This Row],[Row]]="Yes","]},{""className"": ""row"",""fieldGroup"": [","")&amp;
Table_Question_Sets[[#This Row],[Config Field]]</f>
        <v/>
      </c>
      <c r="BG24"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"contactName","type": "input-field","className":"col-xs-12 col-md-6","templateOptions":{"label":"Your name"},"validators": {"validation": Validators.compose([ValidationService.required('true', '')])}},{"key": "contactEmail","type": "input-field","className":"col-xs-12 col-md-6","templateOptions":{"label":"Email"},"validators": {"validation": Validators.compose([ValidationService.required('true', ''), ValidationService.isEmail()])}},{"key": "contactPhone","type": "input-field","className":"col-xs-12 col-md-6","templateOptions":{"label":"Phone","formatTextInput":"phoneNumber","addonLeft":{"class":"fa fa-phone"}},"validators": {"validation": Validators.compose([ValidationService.isPhoneNumber()])}},{"key": "contactMobile","type": "input-field","className":"col-xs-12 col-md-6","templateOptions":{"label":"Mobile","formatTextInput":"phoneNumber","addonLeft":{"class":"fa fa-phone"}},"validators": {"validation": Validators.compose([ValidationService.required('true', ''), ValidationService.isPhoneNumber()])}}</v>
      </c>
      <c r="BH24"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4" s="7" t="str">
        <f>IF(AND(Table_Question_Sets[[#This Row],[Header]]="",Table_Question_Sets[[#This Row],[Property]]&lt;&gt;"",Table_Question_Sets[[#This Row],[Field Type]]&lt;&gt;""),
""""&amp;Table_Question_Sets[[#This Row],[Key]]&amp;"""","")</f>
        <v/>
      </c>
      <c r="BJ24"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"contactName","contactEmail","contactPhone","contactMobile"</v>
      </c>
      <c r="BK24" s="7" t="str">
        <f>IF(AND(Table_Question_Sets[[#This Row],[Header]]&lt;&gt;"Yes",Table_Question_Sets[[#This Row],[Property]]&lt;&gt;"",Table_Question_Sets[[#This Row],[Workflow Role]]&lt;&gt;""),
""""&amp;Table_Question_Sets[[#This Row],[Workflow Role]]&amp;""":"""&amp;Table_Question_Sets[[#This Row],[Key]]&amp;"""","")</f>
        <v/>
      </c>
      <c r="BL24" s="7">
        <f ca="1">IF(Table_Question_Sets[[#This Row],[Header]]="Yes","",_xlfn.NUMBERVALUE(INDIRECT(SUBSTITUTE(ADDRESS(1,COLUMN(),4),"1","")&amp;ROW()+1))+IF(OR(Table_Question_Sets[[#This Row],[Value]]&lt;&gt;"",AND(Table_Question_Sets[[#This Row],[Data Type]]="Repeating",Table_Question_Sets[[#This Row],[Calculation Repeating]]&lt;&gt;"")),1,0))</f>
        <v>0</v>
      </c>
      <c r="BM24" s="7" t="str">
        <f ca="1" xml:space="preserve">
IF(Table_Question_Sets[[#This Row],[Data Type]]="Repeating",
OFFSET(Table_Repeating_Question_Sets[[#Headers],[Property]],MATCH(Table_Question_Sets[[#This Row],[Property]],Table_Repeating_Question_Sets[Property],0),MATCH("Calculation",Table_Repeating_Question_Sets[#Headers],0)-1,1,1),
"")</f>
        <v/>
      </c>
      <c r="BN24"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24"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24" s="7" t="str">
        <f ca="1">IF(ISNUMBER(Table_Question_Sets[[#This Row],[Config Use Row]]),INDEX(Table_Question_Sets[Config Rollup],Table_Question_Sets[[#This Row],[Config Use Row]]),"")</f>
        <v/>
      </c>
      <c r="BQ24" s="7" t="str">
        <f ca="1">IF(ISNUMBER(Table_Question_Sets[[#This Row],[Config Use Row]]),INDEX(Table_Question_Sets[Config Keys Nested Rollup],Table_Question_Sets[[#This Row],[Config Use Row]]),"")</f>
        <v/>
      </c>
      <c r="BR24" s="7" t="str">
        <f ca="1">IF(ISNUMBER(Table_Question_Sets[[#This Row],[Config Use Row]]),INDEX(Table_Question_Sets[Calculation Rollup],Table_Question_Sets[[#This Row],[Config Use Row]]),"")</f>
        <v/>
      </c>
    </row>
    <row r="25" spans="2:70" s="12" customFormat="1" ht="21" customHeight="1">
      <c r="B25" s="7" t="s">
        <v>93</v>
      </c>
      <c r="C25" s="7"/>
      <c r="D25"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Contact</v>
      </c>
      <c r="E25"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contactName</v>
      </c>
      <c r="F25" s="7" t="str">
        <f>IF(Table_Question_Sets[[#This Row],[Header]]="Yes","",IF(Table_Question_Sets[[#This Row],[Property]]&lt;&gt;"",SUBSTITUTE(Table_Question_Sets[[#This Row],[Property]]," ",""),""))</f>
        <v>ContactName</v>
      </c>
      <c r="G25" s="50"/>
      <c r="H25" s="7" t="s">
        <v>47</v>
      </c>
      <c r="I25" s="7" t="s">
        <v>47</v>
      </c>
      <c r="J25" s="7"/>
      <c r="K25" s="36" t="s">
        <v>71</v>
      </c>
      <c r="L25" s="45"/>
      <c r="M25" s="45"/>
      <c r="N25" s="15"/>
      <c r="O25" s="15"/>
      <c r="P25" s="15"/>
      <c r="Q25" s="15"/>
      <c r="R25" s="15"/>
      <c r="S25" s="15"/>
      <c r="T25" s="8" t="s">
        <v>94</v>
      </c>
      <c r="U25" s="8"/>
      <c r="V25" s="8"/>
      <c r="W25" s="7"/>
      <c r="X25" s="8"/>
      <c r="Y25" s="7"/>
      <c r="Z25" s="7"/>
      <c r="AA25" s="7"/>
      <c r="AB25" s="7"/>
      <c r="AC25" s="7"/>
      <c r="AD25" s="7"/>
      <c r="AE25" s="7"/>
      <c r="AF25" s="7"/>
      <c r="AG25" s="7"/>
      <c r="AH25" s="44"/>
      <c r="AI25" s="44"/>
      <c r="AJ25" s="7"/>
      <c r="AK25"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25" s="88"/>
      <c r="AM25"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25"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25" s="7"/>
      <c r="AP25" s="15"/>
      <c r="AQ25" s="7"/>
      <c r="AR25" s="7"/>
      <c r="AS25" s="8" t="s">
        <v>95</v>
      </c>
      <c r="AT25" s="7"/>
      <c r="AU25" s="7"/>
      <c r="AV25"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25" s="15" t="str">
        <f>IF(OR(Table_Question_Sets[[#This Row],[Header]]="Yes",Table_Question_Sets[[#This Row],[Text]]=""),"",IF(OR(Table_Question_Sets[[#This Row],[Text]]="true",Table_Question_Sets[[#This Row],[Text]]="false",ISNUMBER(Table_Question_Sets[[#This Row],[Text]])),Table_Question_Sets[[#This Row],[Text]],""""&amp;Table_Question_Sets[[#This Row],[Text]]&amp;""""))</f>
        <v/>
      </c>
      <c r="AX25" s="15" t="str">
        <f>IF(AND(Table_Question_Sets[[#This Row],[Header]]&lt;&gt;"Yes",Table_Question_Sets[[#This Row],[Property]]&lt;&gt;"",Table_Question_Sets[[#This Row],[Summary Label]]&lt;&gt;""),""""&amp;Table_Question_Sets[[#This Row],[Key]]&amp;""": """&amp;Table_Question_Sets[[#This Row],[Summary Label]]&amp;"""","")</f>
        <v/>
      </c>
      <c r="AY25" s="15">
        <f ca="1">IF(Table_Question_Sets[[#This Row],[Header]]="Yes","",_xlfn.NUMBERVALUE(INDIRECT(SUBSTITUTE(ADDRESS(1,COLUMN(),4),"1","")&amp;ROW()-1))+IF(Table_Question_Sets[[#This Row],[Property]]&lt;&gt;"",1,0))</f>
        <v>1</v>
      </c>
      <c r="AZ25" s="15">
        <f ca="1">IF(Table_Question_Sets[[#This Row],[Header]]="Yes","",_xlfn.NUMBERVALUE(INDIRECT(SUBSTITUTE(ADDRESS(1,COLUMN(),4),"1","")&amp;ROW()+1))+IF(Table_Question_Sets[[#This Row],[Property]]&lt;&gt;"",1,0))</f>
        <v>4</v>
      </c>
      <c r="BA25" s="15" t="str">
        <f t="array" aca="1" ref="BA2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25"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25"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5"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"templateOptions":{"label":"Your name"}</v>
      </c>
      <c r="BE25"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"contactName","type": "input-field","className":"col-xs-12 col-md-6","templateOptions":{"label":"Your name"},"validators": {"validation": Validators.compose([ValidationService.required('true', '')])}}</v>
      </c>
      <c r="BF25" s="7" t="str">
        <f ca="1" xml:space="preserve">
IF(Table_Question_Sets[[#This Row],[Row]]="Yes","]},{""className"": ""row"",""fieldGroup"": [","")&amp;
Table_Question_Sets[[#This Row],[Config Field]]</f>
        <v>{"key": "contactName","type": "input-field","className":"col-xs-12 col-md-6","templateOptions":{"label":"Your name"},"validators": {"validation": Validators.compose([ValidationService.required('true', '')])}}</v>
      </c>
      <c r="BG25"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"contactName","type": "input-field","className":"col-xs-12 col-md-6","templateOptions":{"label":"Your name"},"validators": {"validation": Validators.compose([ValidationService.required('true', '')])}},{"key": "contactEmail","type": "input-field","className":"col-xs-12 col-md-6","templateOptions":{"label":"Email"},"validators": {"validation": Validators.compose([ValidationService.required('true', ''), ValidationService.isEmail()])}},{"key": "contactPhone","type": "input-field","className":"col-xs-12 col-md-6","templateOptions":{"label":"Phone","formatTextInput":"phoneNumber","addonLeft":{"class":"fa fa-phone"}},"validators": {"validation": Validators.compose([ValidationService.isPhoneNumber()])}},{"key": "contactMobile","type": "input-field","className":"col-xs-12 col-md-6","templateOptions":{"label":"Mobile","formatTextInput":"phoneNumber","addonLeft":{"class":"fa fa-phone"}},"validators": {"validation": Validators.compose([ValidationService.required('true', ''), ValidationService.isPhoneNumber()])}}</v>
      </c>
      <c r="BH25"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5" s="7" t="str">
        <f>IF(AND(Table_Question_Sets[[#This Row],[Header]]="",Table_Question_Sets[[#This Row],[Property]]&lt;&gt;"",Table_Question_Sets[[#This Row],[Field Type]]&lt;&gt;""),
""""&amp;Table_Question_Sets[[#This Row],[Key]]&amp;"""","")</f>
        <v>"contactName"</v>
      </c>
      <c r="BJ25"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"contactName","contactEmail","contactPhone","contactMobile"</v>
      </c>
      <c r="BK25" s="7" t="str">
        <f>IF(AND(Table_Question_Sets[[#This Row],[Header]]&lt;&gt;"Yes",Table_Question_Sets[[#This Row],[Property]]&lt;&gt;"",Table_Question_Sets[[#This Row],[Workflow Role]]&lt;&gt;""),
""""&amp;Table_Question_Sets[[#This Row],[Workflow Role]]&amp;""":"""&amp;Table_Question_Sets[[#This Row],[Key]]&amp;"""","")</f>
        <v>"customerName":"contactName"</v>
      </c>
      <c r="BL25" s="7">
        <f ca="1">IF(Table_Question_Sets[[#This Row],[Header]]="Yes","",_xlfn.NUMBERVALUE(INDIRECT(SUBSTITUTE(ADDRESS(1,COLUMN(),4),"1","")&amp;ROW()+1))+IF(OR(Table_Question_Sets[[#This Row],[Value]]&lt;&gt;"",AND(Table_Question_Sets[[#This Row],[Data Type]]="Repeating",Table_Question_Sets[[#This Row],[Calculation Repeating]]&lt;&gt;"")),1,0))</f>
        <v>0</v>
      </c>
      <c r="BM25" s="7" t="str">
        <f ca="1" xml:space="preserve">
IF(Table_Question_Sets[[#This Row],[Data Type]]="Repeating",
OFFSET(Table_Repeating_Question_Sets[[#Headers],[Property]],MATCH(Table_Question_Sets[[#This Row],[Property]],Table_Repeating_Question_Sets[Property],0),MATCH("Calculation",Table_Repeating_Question_Sets[#Headers],0)-1,1,1),
"")</f>
        <v/>
      </c>
      <c r="BN25"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25"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25" s="7" t="str">
        <f ca="1">IF(ISNUMBER(Table_Question_Sets[[#This Row],[Config Use Row]]),INDEX(Table_Question_Sets[Config Rollup],Table_Question_Sets[[#This Row],[Config Use Row]]),"")</f>
        <v/>
      </c>
      <c r="BQ25" s="7" t="str">
        <f ca="1">IF(ISNUMBER(Table_Question_Sets[[#This Row],[Config Use Row]]),INDEX(Table_Question_Sets[Config Keys Nested Rollup],Table_Question_Sets[[#This Row],[Config Use Row]]),"")</f>
        <v/>
      </c>
      <c r="BR25" s="7" t="str">
        <f ca="1">IF(ISNUMBER(Table_Question_Sets[[#This Row],[Config Use Row]]),INDEX(Table_Question_Sets[Calculation Rollup],Table_Question_Sets[[#This Row],[Config Use Row]]),"")</f>
        <v/>
      </c>
    </row>
    <row r="26" spans="2:70" s="12" customFormat="1" ht="21" customHeight="1">
      <c r="B26" s="7" t="s">
        <v>96</v>
      </c>
      <c r="C26" s="7"/>
      <c r="D26"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Contact</v>
      </c>
      <c r="E26"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contactEmail</v>
      </c>
      <c r="F26" s="7" t="str">
        <f>IF(Table_Question_Sets[[#This Row],[Header]]="Yes","",IF(Table_Question_Sets[[#This Row],[Property]]&lt;&gt;"",SUBSTITUTE(Table_Question_Sets[[#This Row],[Property]]," ",""),""))</f>
        <v>ContactEmail</v>
      </c>
      <c r="G26" s="50"/>
      <c r="H26" s="7" t="s">
        <v>97</v>
      </c>
      <c r="I26" s="7" t="s">
        <v>47</v>
      </c>
      <c r="J26" s="7"/>
      <c r="K26" s="36" t="s">
        <v>71</v>
      </c>
      <c r="L26" s="44"/>
      <c r="M26" s="44"/>
      <c r="N26" s="15"/>
      <c r="O26" s="15"/>
      <c r="P26" s="15"/>
      <c r="Q26" s="15"/>
      <c r="R26" s="15"/>
      <c r="S26" s="15"/>
      <c r="T26" s="8" t="s">
        <v>97</v>
      </c>
      <c r="U26" s="8"/>
      <c r="V26" s="7"/>
      <c r="W26" s="7"/>
      <c r="X26" s="7"/>
      <c r="Y26" s="7"/>
      <c r="Z26" s="7"/>
      <c r="AA26" s="7"/>
      <c r="AB26" s="7"/>
      <c r="AC26" s="7"/>
      <c r="AD26" s="7"/>
      <c r="AE26" s="7"/>
      <c r="AF26" s="7"/>
      <c r="AG26" s="7"/>
      <c r="AH26" s="44"/>
      <c r="AI26" s="44"/>
      <c r="AJ26" s="7"/>
      <c r="AK26"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26" s="88"/>
      <c r="AM26"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26"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26" s="8"/>
      <c r="AP26" s="15"/>
      <c r="AQ26" s="7"/>
      <c r="AR26" s="7"/>
      <c r="AS26" s="8" t="s">
        <v>98</v>
      </c>
      <c r="AT26" s="7"/>
      <c r="AU26" s="7"/>
      <c r="AV26"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26" s="15" t="str">
        <f>IF(OR(Table_Question_Sets[[#This Row],[Header]]="Yes",Table_Question_Sets[[#This Row],[Text]]=""),"",IF(OR(Table_Question_Sets[[#This Row],[Text]]="true",Table_Question_Sets[[#This Row],[Text]]="false",ISNUMBER(Table_Question_Sets[[#This Row],[Text]])),Table_Question_Sets[[#This Row],[Text]],""""&amp;Table_Question_Sets[[#This Row],[Text]]&amp;""""))</f>
        <v/>
      </c>
      <c r="AX26" s="15" t="str">
        <f>IF(AND(Table_Question_Sets[[#This Row],[Header]]&lt;&gt;"Yes",Table_Question_Sets[[#This Row],[Property]]&lt;&gt;"",Table_Question_Sets[[#This Row],[Summary Label]]&lt;&gt;""),""""&amp;Table_Question_Sets[[#This Row],[Key]]&amp;""": """&amp;Table_Question_Sets[[#This Row],[Summary Label]]&amp;"""","")</f>
        <v/>
      </c>
      <c r="AY26" s="15">
        <f ca="1">IF(Table_Question_Sets[[#This Row],[Header]]="Yes","",_xlfn.NUMBERVALUE(INDIRECT(SUBSTITUTE(ADDRESS(1,COLUMN(),4),"1","")&amp;ROW()-1))+IF(Table_Question_Sets[[#This Row],[Property]]&lt;&gt;"",1,0))</f>
        <v>2</v>
      </c>
      <c r="AZ26" s="15">
        <f ca="1">IF(Table_Question_Sets[[#This Row],[Header]]="Yes","",_xlfn.NUMBERVALUE(INDIRECT(SUBSTITUTE(ADDRESS(1,COLUMN(),4),"1","")&amp;ROW()+1))+IF(Table_Question_Sets[[#This Row],[Property]]&lt;&gt;"",1,0))</f>
        <v>3</v>
      </c>
      <c r="BA26" s="15" t="str">
        <f t="array" aca="1" ref="BA2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26"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ValidationService.isEmail()])}</v>
      </c>
      <c r="BC26"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6"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"templateOptions":{"label":"Email"}</v>
      </c>
      <c r="BE26"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"contactEmail","type": "input-field","className":"col-xs-12 col-md-6","templateOptions":{"label":"Email"},"validators": {"validation": Validators.compose([ValidationService.required('true', ''), ValidationService.isEmail()])}}</v>
      </c>
      <c r="BF26" s="7" t="str">
        <f ca="1" xml:space="preserve">
IF(Table_Question_Sets[[#This Row],[Row]]="Yes","]},{""className"": ""row"",""fieldGroup"": [","")&amp;
Table_Question_Sets[[#This Row],[Config Field]]</f>
        <v>{"key": "contactEmail","type": "input-field","className":"col-xs-12 col-md-6","templateOptions":{"label":"Email"},"validators": {"validation": Validators.compose([ValidationService.required('true', ''), ValidationService.isEmail()])}}</v>
      </c>
      <c r="BG26"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"contactEmail","type": "input-field","className":"col-xs-12 col-md-6","templateOptions":{"label":"Email"},"validators": {"validation": Validators.compose([ValidationService.required('true', ''), ValidationService.isEmail()])}},{"key": "contactPhone","type": "input-field","className":"col-xs-12 col-md-6","templateOptions":{"label":"Phone","formatTextInput":"phoneNumber","addonLeft":{"class":"fa fa-phone"}},"validators": {"validation": Validators.compose([ValidationService.isPhoneNumber()])}},{"key": "contactMobile","type": "input-field","className":"col-xs-12 col-md-6","templateOptions":{"label":"Mobile","formatTextInput":"phoneNumber","addonLeft":{"class":"fa fa-phone"}},"validators": {"validation": Validators.compose([ValidationService.required('true', ''), ValidationService.isPhoneNumber()])}}</v>
      </c>
      <c r="BH26"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6" s="7" t="str">
        <f>IF(AND(Table_Question_Sets[[#This Row],[Header]]="",Table_Question_Sets[[#This Row],[Property]]&lt;&gt;"",Table_Question_Sets[[#This Row],[Field Type]]&lt;&gt;""),
""""&amp;Table_Question_Sets[[#This Row],[Key]]&amp;"""","")</f>
        <v>"contactEmail"</v>
      </c>
      <c r="BJ26"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"contactEmail","contactPhone","contactMobile"</v>
      </c>
      <c r="BK26" s="7" t="str">
        <f>IF(AND(Table_Question_Sets[[#This Row],[Header]]&lt;&gt;"Yes",Table_Question_Sets[[#This Row],[Property]]&lt;&gt;"",Table_Question_Sets[[#This Row],[Workflow Role]]&lt;&gt;""),
""""&amp;Table_Question_Sets[[#This Row],[Workflow Role]]&amp;""":"""&amp;Table_Question_Sets[[#This Row],[Key]]&amp;"""","")</f>
        <v>"customerEmail":"contactEmail"</v>
      </c>
      <c r="BL26" s="7">
        <f ca="1">IF(Table_Question_Sets[[#This Row],[Header]]="Yes","",_xlfn.NUMBERVALUE(INDIRECT(SUBSTITUTE(ADDRESS(1,COLUMN(),4),"1","")&amp;ROW()+1))+IF(OR(Table_Question_Sets[[#This Row],[Value]]&lt;&gt;"",AND(Table_Question_Sets[[#This Row],[Data Type]]="Repeating",Table_Question_Sets[[#This Row],[Calculation Repeating]]&lt;&gt;"")),1,0))</f>
        <v>0</v>
      </c>
      <c r="BM26" s="7" t="str">
        <f ca="1" xml:space="preserve">
IF(Table_Question_Sets[[#This Row],[Data Type]]="Repeating",
OFFSET(Table_Repeating_Question_Sets[[#Headers],[Property]],MATCH(Table_Question_Sets[[#This Row],[Property]],Table_Repeating_Question_Sets[Property],0),MATCH("Calculation",Table_Repeating_Question_Sets[#Headers],0)-1,1,1),
"")</f>
        <v/>
      </c>
      <c r="BN26"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26"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26" s="7" t="str">
        <f ca="1">IF(ISNUMBER(Table_Question_Sets[[#This Row],[Config Use Row]]),INDEX(Table_Question_Sets[Config Rollup],Table_Question_Sets[[#This Row],[Config Use Row]]),"")</f>
        <v/>
      </c>
      <c r="BQ26" s="7" t="str">
        <f ca="1">IF(ISNUMBER(Table_Question_Sets[[#This Row],[Config Use Row]]),INDEX(Table_Question_Sets[Config Keys Nested Rollup],Table_Question_Sets[[#This Row],[Config Use Row]]),"")</f>
        <v/>
      </c>
      <c r="BR26" s="7" t="str">
        <f ca="1">IF(ISNUMBER(Table_Question_Sets[[#This Row],[Config Use Row]]),INDEX(Table_Question_Sets[Calculation Rollup],Table_Question_Sets[[#This Row],[Config Use Row]]),"")</f>
        <v/>
      </c>
    </row>
    <row r="27" spans="2:70" s="12" customFormat="1" ht="21" customHeight="1">
      <c r="B27" s="7" t="s">
        <v>99</v>
      </c>
      <c r="C27" s="7"/>
      <c r="D27"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Contact</v>
      </c>
      <c r="E27"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contactPhone</v>
      </c>
      <c r="F27" s="7" t="str">
        <f>IF(Table_Question_Sets[[#This Row],[Header]]="Yes","",IF(Table_Question_Sets[[#This Row],[Property]]&lt;&gt;"",SUBSTITUTE(Table_Question_Sets[[#This Row],[Property]]," ",""),""))</f>
        <v>ContactPhone</v>
      </c>
      <c r="G27" s="50"/>
      <c r="H27" s="7" t="s">
        <v>100</v>
      </c>
      <c r="I27" s="7" t="s">
        <v>47</v>
      </c>
      <c r="J27" s="7"/>
      <c r="K27" s="36"/>
      <c r="L27" s="44"/>
      <c r="M27" s="44"/>
      <c r="N27" s="15"/>
      <c r="O27" s="15"/>
      <c r="P27" s="15"/>
      <c r="Q27" s="15"/>
      <c r="R27" s="15"/>
      <c r="S27" s="15"/>
      <c r="T27" s="8" t="s">
        <v>100</v>
      </c>
      <c r="U27" s="8"/>
      <c r="V27" s="7"/>
      <c r="W27" s="7"/>
      <c r="X27" s="7"/>
      <c r="Y27" s="7"/>
      <c r="Z27" s="7"/>
      <c r="AA27" s="7"/>
      <c r="AB27" s="7"/>
      <c r="AC27" s="7"/>
      <c r="AD27" s="7"/>
      <c r="AE27" s="7"/>
      <c r="AF27" s="7"/>
      <c r="AG27" s="7"/>
      <c r="AH27" s="44"/>
      <c r="AI27" s="44"/>
      <c r="AJ27" s="7"/>
      <c r="AK27"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27" s="88"/>
      <c r="AM27"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27"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27" s="7"/>
      <c r="AP27" s="15"/>
      <c r="AQ27" s="7"/>
      <c r="AR27" s="7"/>
      <c r="AS27" s="8" t="s">
        <v>101</v>
      </c>
      <c r="AT27" s="7"/>
      <c r="AU27" s="7"/>
      <c r="AV27"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27" s="15" t="str">
        <f>IF(OR(Table_Question_Sets[[#This Row],[Header]]="Yes",Table_Question_Sets[[#This Row],[Text]]=""),"",IF(OR(Table_Question_Sets[[#This Row],[Text]]="true",Table_Question_Sets[[#This Row],[Text]]="false",ISNUMBER(Table_Question_Sets[[#This Row],[Text]])),Table_Question_Sets[[#This Row],[Text]],""""&amp;Table_Question_Sets[[#This Row],[Text]]&amp;""""))</f>
        <v/>
      </c>
      <c r="AX27" s="15" t="str">
        <f>IF(AND(Table_Question_Sets[[#This Row],[Header]]&lt;&gt;"Yes",Table_Question_Sets[[#This Row],[Property]]&lt;&gt;"",Table_Question_Sets[[#This Row],[Summary Label]]&lt;&gt;""),""""&amp;Table_Question_Sets[[#This Row],[Key]]&amp;""": """&amp;Table_Question_Sets[[#This Row],[Summary Label]]&amp;"""","")</f>
        <v/>
      </c>
      <c r="AY27" s="15">
        <f ca="1">IF(Table_Question_Sets[[#This Row],[Header]]="Yes","",_xlfn.NUMBERVALUE(INDIRECT(SUBSTITUTE(ADDRESS(1,COLUMN(),4),"1","")&amp;ROW()-1))+IF(Table_Question_Sets[[#This Row],[Property]]&lt;&gt;"",1,0))</f>
        <v>3</v>
      </c>
      <c r="AZ27" s="15">
        <f ca="1">IF(Table_Question_Sets[[#This Row],[Header]]="Yes","",_xlfn.NUMBERVALUE(INDIRECT(SUBSTITUTE(ADDRESS(1,COLUMN(),4),"1","")&amp;ROW()+1))+IF(Table_Question_Sets[[#This Row],[Property]]&lt;&gt;"",1,0))</f>
        <v>2</v>
      </c>
      <c r="BA27" s="15" t="str">
        <f t="array" aca="1" ref="BA2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27"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Validators.compose([ValidationService.isPhoneNumber()])}</v>
      </c>
      <c r="BC27"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7"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"templateOptions":{"label":"Phone","formatTextInput":"phoneNumber","addonLeft":{"class":"fa fa-phone"}}</v>
      </c>
      <c r="BE27"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"contactPhone","type": "input-field","className":"col-xs-12 col-md-6","templateOptions":{"label":"Phone","formatTextInput":"phoneNumber","addonLeft":{"class":"fa fa-phone"}},"validators": {"validation": Validators.compose([ValidationService.isPhoneNumber()])}}</v>
      </c>
      <c r="BF27" s="7" t="str">
        <f ca="1" xml:space="preserve">
IF(Table_Question_Sets[[#This Row],[Row]]="Yes","]},{""className"": ""row"",""fieldGroup"": [","")&amp;
Table_Question_Sets[[#This Row],[Config Field]]</f>
        <v>{"key": "contactPhone","type": "input-field","className":"col-xs-12 col-md-6","templateOptions":{"label":"Phone","formatTextInput":"phoneNumber","addonLeft":{"class":"fa fa-phone"}},"validators": {"validation": Validators.compose([ValidationService.isPhoneNumber()])}}</v>
      </c>
      <c r="BG27"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"contactPhone","type": "input-field","className":"col-xs-12 col-md-6","templateOptions":{"label":"Phone","formatTextInput":"phoneNumber","addonLeft":{"class":"fa fa-phone"}},"validators": {"validation": Validators.compose([ValidationService.isPhoneNumber()])}},{"key": "contactMobile","type": "input-field","className":"col-xs-12 col-md-6","templateOptions":{"label":"Mobile","formatTextInput":"phoneNumber","addonLeft":{"class":"fa fa-phone"}},"validators": {"validation": Validators.compose([ValidationService.required('true', ''), ValidationService.isPhoneNumber()])}}</v>
      </c>
      <c r="BH27"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7" s="7" t="str">
        <f>IF(AND(Table_Question_Sets[[#This Row],[Header]]="",Table_Question_Sets[[#This Row],[Property]]&lt;&gt;"",Table_Question_Sets[[#This Row],[Field Type]]&lt;&gt;""),
""""&amp;Table_Question_Sets[[#This Row],[Key]]&amp;"""","")</f>
        <v>"contactPhone"</v>
      </c>
      <c r="BJ27"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"contactPhone","contactMobile"</v>
      </c>
      <c r="BK27" s="7" t="str">
        <f>IF(AND(Table_Question_Sets[[#This Row],[Header]]&lt;&gt;"Yes",Table_Question_Sets[[#This Row],[Property]]&lt;&gt;"",Table_Question_Sets[[#This Row],[Workflow Role]]&lt;&gt;""),
""""&amp;Table_Question_Sets[[#This Row],[Workflow Role]]&amp;""":"""&amp;Table_Question_Sets[[#This Row],[Key]]&amp;"""","")</f>
        <v>"customerPhone":"contactPhone"</v>
      </c>
      <c r="BL27" s="7">
        <f ca="1">IF(Table_Question_Sets[[#This Row],[Header]]="Yes","",_xlfn.NUMBERVALUE(INDIRECT(SUBSTITUTE(ADDRESS(1,COLUMN(),4),"1","")&amp;ROW()+1))+IF(OR(Table_Question_Sets[[#This Row],[Value]]&lt;&gt;"",AND(Table_Question_Sets[[#This Row],[Data Type]]="Repeating",Table_Question_Sets[[#This Row],[Calculation Repeating]]&lt;&gt;"")),1,0))</f>
        <v>0</v>
      </c>
      <c r="BM27" s="7" t="str">
        <f ca="1" xml:space="preserve">
IF(Table_Question_Sets[[#This Row],[Data Type]]="Repeating",
OFFSET(Table_Repeating_Question_Sets[[#Headers],[Property]],MATCH(Table_Question_Sets[[#This Row],[Property]],Table_Repeating_Question_Sets[Property],0),MATCH("Calculation",Table_Repeating_Question_Sets[#Headers],0)-1,1,1),
"")</f>
        <v/>
      </c>
      <c r="BN27"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27"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27" s="7" t="str">
        <f ca="1">IF(ISNUMBER(Table_Question_Sets[[#This Row],[Config Use Row]]),INDEX(Table_Question_Sets[Config Rollup],Table_Question_Sets[[#This Row],[Config Use Row]]),"")</f>
        <v/>
      </c>
      <c r="BQ27" s="7" t="str">
        <f ca="1">IF(ISNUMBER(Table_Question_Sets[[#This Row],[Config Use Row]]),INDEX(Table_Question_Sets[Config Keys Nested Rollup],Table_Question_Sets[[#This Row],[Config Use Row]]),"")</f>
        <v/>
      </c>
      <c r="BR27" s="7" t="str">
        <f ca="1">IF(ISNUMBER(Table_Question_Sets[[#This Row],[Config Use Row]]),INDEX(Table_Question_Sets[Calculation Rollup],Table_Question_Sets[[#This Row],[Config Use Row]]),"")</f>
        <v/>
      </c>
    </row>
    <row r="28" spans="2:70" s="12" customFormat="1" ht="21" customHeight="1">
      <c r="B28" s="7" t="s">
        <v>102</v>
      </c>
      <c r="C28" s="7"/>
      <c r="D28"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Contact</v>
      </c>
      <c r="E28"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contactMobile</v>
      </c>
      <c r="F28" s="7" t="str">
        <f>IF(Table_Question_Sets[[#This Row],[Header]]="Yes","",IF(Table_Question_Sets[[#This Row],[Property]]&lt;&gt;"",SUBSTITUTE(Table_Question_Sets[[#This Row],[Property]]," ",""),""))</f>
        <v>ContactMobile</v>
      </c>
      <c r="G28" s="50"/>
      <c r="H28" s="7" t="s">
        <v>100</v>
      </c>
      <c r="I28" s="7" t="s">
        <v>47</v>
      </c>
      <c r="J28" s="7"/>
      <c r="K28" s="36" t="s">
        <v>71</v>
      </c>
      <c r="L28" s="44"/>
      <c r="M28" s="44"/>
      <c r="N28" s="15"/>
      <c r="O28" s="15"/>
      <c r="P28" s="15"/>
      <c r="Q28" s="15"/>
      <c r="R28" s="15"/>
      <c r="S28" s="15"/>
      <c r="T28" s="7" t="s">
        <v>103</v>
      </c>
      <c r="U28" s="7"/>
      <c r="V28" s="7"/>
      <c r="W28" s="7"/>
      <c r="X28" s="7"/>
      <c r="Y28" s="7"/>
      <c r="Z28" s="7"/>
      <c r="AA28" s="7"/>
      <c r="AB28" s="7"/>
      <c r="AC28" s="7"/>
      <c r="AD28" s="7"/>
      <c r="AE28" s="7"/>
      <c r="AF28" s="7"/>
      <c r="AG28" s="7"/>
      <c r="AH28" s="44"/>
      <c r="AI28" s="44"/>
      <c r="AJ28" s="7"/>
      <c r="AK28"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28" s="88"/>
      <c r="AM28"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28"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28" s="7"/>
      <c r="AP28" s="15"/>
      <c r="AQ28" s="7"/>
      <c r="AR28" s="7"/>
      <c r="AS28" s="8" t="s">
        <v>104</v>
      </c>
      <c r="AT28" s="7"/>
      <c r="AU28" s="7"/>
      <c r="AV28"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28" s="15" t="str">
        <f>IF(OR(Table_Question_Sets[[#This Row],[Header]]="Yes",Table_Question_Sets[[#This Row],[Text]]=""),"",IF(OR(Table_Question_Sets[[#This Row],[Text]]="true",Table_Question_Sets[[#This Row],[Text]]="false",ISNUMBER(Table_Question_Sets[[#This Row],[Text]])),Table_Question_Sets[[#This Row],[Text]],""""&amp;Table_Question_Sets[[#This Row],[Text]]&amp;""""))</f>
        <v/>
      </c>
      <c r="AX28" s="15" t="str">
        <f>IF(AND(Table_Question_Sets[[#This Row],[Header]]&lt;&gt;"Yes",Table_Question_Sets[[#This Row],[Property]]&lt;&gt;"",Table_Question_Sets[[#This Row],[Summary Label]]&lt;&gt;""),""""&amp;Table_Question_Sets[[#This Row],[Key]]&amp;""": """&amp;Table_Question_Sets[[#This Row],[Summary Label]]&amp;"""","")</f>
        <v/>
      </c>
      <c r="AY28" s="15">
        <f ca="1">IF(Table_Question_Sets[[#This Row],[Header]]="Yes","",_xlfn.NUMBERVALUE(INDIRECT(SUBSTITUTE(ADDRESS(1,COLUMN(),4),"1","")&amp;ROW()-1))+IF(Table_Question_Sets[[#This Row],[Property]]&lt;&gt;"",1,0))</f>
        <v>4</v>
      </c>
      <c r="AZ28" s="15">
        <f ca="1">IF(Table_Question_Sets[[#This Row],[Header]]="Yes","",_xlfn.NUMBERVALUE(INDIRECT(SUBSTITUTE(ADDRESS(1,COLUMN(),4),"1","")&amp;ROW()+1))+IF(Table_Question_Sets[[#This Row],[Property]]&lt;&gt;"",1,0))</f>
        <v>1</v>
      </c>
      <c r="BA28" s="15" t="str">
        <f t="array" aca="1" ref="BA2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28"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ValidationService.isPhoneNumber()])}</v>
      </c>
      <c r="BC28"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8"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"templateOptions":{"label":"Mobile","formatTextInput":"phoneNumber","addonLeft":{"class":"fa fa-phone"}}</v>
      </c>
      <c r="BE28"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"contactMobile","type": "input-field","className":"col-xs-12 col-md-6","templateOptions":{"label":"Mobile","formatTextInput":"phoneNumber","addonLeft":{"class":"fa fa-phone"}},"validators": {"validation": Validators.compose([ValidationService.required('true', ''), ValidationService.isPhoneNumber()])}}</v>
      </c>
      <c r="BF28" s="7" t="str">
        <f ca="1" xml:space="preserve">
IF(Table_Question_Sets[[#This Row],[Row]]="Yes","]},{""className"": ""row"",""fieldGroup"": [","")&amp;
Table_Question_Sets[[#This Row],[Config Field]]</f>
        <v>{"key": "contactMobile","type": "input-field","className":"col-xs-12 col-md-6","templateOptions":{"label":"Mobile","formatTextInput":"phoneNumber","addonLeft":{"class":"fa fa-phone"}},"validators": {"validation": Validators.compose([ValidationService.required('true', ''), ValidationService.isPhoneNumber()])}}</v>
      </c>
      <c r="BG28"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"contactMobile","type": "input-field","className":"col-xs-12 col-md-6","templateOptions":{"label":"Mobile","formatTextInput":"phoneNumber","addonLeft":{"class":"fa fa-phone"}},"validators": {"validation": Validators.compose([ValidationService.required('true', ''), ValidationService.isPhoneNumber()])}}</v>
      </c>
      <c r="BH28"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8" s="7" t="str">
        <f>IF(AND(Table_Question_Sets[[#This Row],[Header]]="",Table_Question_Sets[[#This Row],[Property]]&lt;&gt;"",Table_Question_Sets[[#This Row],[Field Type]]&lt;&gt;""),
""""&amp;Table_Question_Sets[[#This Row],[Key]]&amp;"""","")</f>
        <v>"contactMobile"</v>
      </c>
      <c r="BJ28"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"contactMobile"</v>
      </c>
      <c r="BK28" s="7" t="str">
        <f>IF(AND(Table_Question_Sets[[#This Row],[Header]]&lt;&gt;"Yes",Table_Question_Sets[[#This Row],[Property]]&lt;&gt;"",Table_Question_Sets[[#This Row],[Workflow Role]]&lt;&gt;""),
""""&amp;Table_Question_Sets[[#This Row],[Workflow Role]]&amp;""":"""&amp;Table_Question_Sets[[#This Row],[Key]]&amp;"""","")</f>
        <v>"customerMobile":"contactMobile"</v>
      </c>
      <c r="BL28" s="7">
        <f ca="1">IF(Table_Question_Sets[[#This Row],[Header]]="Yes","",_xlfn.NUMBERVALUE(INDIRECT(SUBSTITUTE(ADDRESS(1,COLUMN(),4),"1","")&amp;ROW()+1))+IF(OR(Table_Question_Sets[[#This Row],[Value]]&lt;&gt;"",AND(Table_Question_Sets[[#This Row],[Data Type]]="Repeating",Table_Question_Sets[[#This Row],[Calculation Repeating]]&lt;&gt;"")),1,0))</f>
        <v>0</v>
      </c>
      <c r="BM28" s="7" t="str">
        <f ca="1" xml:space="preserve">
IF(Table_Question_Sets[[#This Row],[Data Type]]="Repeating",
OFFSET(Table_Repeating_Question_Sets[[#Headers],[Property]],MATCH(Table_Question_Sets[[#This Row],[Property]],Table_Repeating_Question_Sets[Property],0),MATCH("Calculation",Table_Repeating_Question_Sets[#Headers],0)-1,1,1),
"")</f>
        <v/>
      </c>
      <c r="BN28"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28"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28" s="7" t="str">
        <f ca="1">IF(ISNUMBER(Table_Question_Sets[[#This Row],[Config Use Row]]),INDEX(Table_Question_Sets[Config Rollup],Table_Question_Sets[[#This Row],[Config Use Row]]),"")</f>
        <v/>
      </c>
      <c r="BQ28" s="7" t="str">
        <f ca="1">IF(ISNUMBER(Table_Question_Sets[[#This Row],[Config Use Row]]),INDEX(Table_Question_Sets[Config Keys Nested Rollup],Table_Question_Sets[[#This Row],[Config Use Row]]),"")</f>
        <v/>
      </c>
      <c r="BR28" s="7" t="str">
        <f ca="1">IF(ISNUMBER(Table_Question_Sets[[#This Row],[Config Use Row]]),INDEX(Table_Question_Sets[Calculation Rollup],Table_Question_Sets[[#This Row],[Config Use Row]]),"")</f>
        <v/>
      </c>
    </row>
    <row r="29" spans="2:70" ht="29.25" thickBot="1">
      <c r="B29" s="3" t="s">
        <v>105</v>
      </c>
      <c r="C29" s="3" t="s">
        <v>71</v>
      </c>
      <c r="D29" s="3"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
      </c>
      <c r="E29" s="3"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personal</v>
      </c>
      <c r="F29" s="3" t="str">
        <f>IF(Table_Question_Sets[[#This Row],[Header]]="Yes","",IF(Table_Question_Sets[[#This Row],[Property]]&lt;&gt;"",SUBSTITUTE(Table_Question_Sets[[#This Row],[Property]]," ",""),""))</f>
        <v/>
      </c>
      <c r="G29" s="33"/>
      <c r="H29" s="3"/>
      <c r="I29" s="3"/>
      <c r="J29" s="3"/>
      <c r="K29" s="33"/>
      <c r="L29" s="43"/>
      <c r="M29" s="43"/>
      <c r="N29" s="18"/>
      <c r="O29" s="18"/>
      <c r="P29" s="18"/>
      <c r="Q29" s="18"/>
      <c r="R29" s="18"/>
      <c r="S29" s="18"/>
      <c r="T29" s="3"/>
      <c r="U29" s="3"/>
      <c r="V29" s="3"/>
      <c r="W29" s="3"/>
      <c r="X29" s="3"/>
      <c r="Y29" s="3"/>
      <c r="Z29" s="3"/>
      <c r="AA29" s="3"/>
      <c r="AB29" s="3"/>
      <c r="AC29" s="3"/>
      <c r="AD29" s="3"/>
      <c r="AE29" s="3"/>
      <c r="AF29" s="3"/>
      <c r="AG29" s="3"/>
      <c r="AH29" s="43"/>
      <c r="AI29" s="43"/>
      <c r="AJ29" s="3"/>
      <c r="AK29" s="2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29" s="28"/>
      <c r="AM29" s="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29" s="3"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29" s="3"/>
      <c r="AP29" s="18"/>
      <c r="AQ29" s="3"/>
      <c r="AR29" s="3"/>
      <c r="AS29" s="3"/>
      <c r="AT29" s="3"/>
      <c r="AU29" s="3"/>
      <c r="AV29" s="27"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29" s="18" t="str">
        <f>IF(OR(Table_Question_Sets[[#This Row],[Header]]="Yes",Table_Question_Sets[[#This Row],[Text]]=""),"",IF(OR(Table_Question_Sets[[#This Row],[Text]]="true",Table_Question_Sets[[#This Row],[Text]]="false",ISNUMBER(Table_Question_Sets[[#This Row],[Text]])),Table_Question_Sets[[#This Row],[Text]],""""&amp;Table_Question_Sets[[#This Row],[Text]]&amp;""""))</f>
        <v/>
      </c>
      <c r="AX29" s="18" t="str">
        <f>IF(AND(Table_Question_Sets[[#This Row],[Header]]&lt;&gt;"Yes",Table_Question_Sets[[#This Row],[Property]]&lt;&gt;"",Table_Question_Sets[[#This Row],[Summary Label]]&lt;&gt;""),""""&amp;Table_Question_Sets[[#This Row],[Key]]&amp;""": """&amp;Table_Question_Sets[[#This Row],[Summary Label]]&amp;"""","")</f>
        <v/>
      </c>
      <c r="AY29" s="18" t="str">
        <f ca="1">IF(Table_Question_Sets[[#This Row],[Header]]="Yes","",_xlfn.NUMBERVALUE(INDIRECT(SUBSTITUTE(ADDRESS(1,COLUMN(),4),"1","")&amp;ROW()-1))+IF(Table_Question_Sets[[#This Row],[Property]]&lt;&gt;"",1,0))</f>
        <v/>
      </c>
      <c r="AZ29" s="18" t="str">
        <f ca="1">IF(Table_Question_Sets[[#This Row],[Header]]="Yes","",_xlfn.NUMBERVALUE(INDIRECT(SUBSTITUTE(ADDRESS(1,COLUMN(),4),"1","")&amp;ROW()+1))+IF(Table_Question_Sets[[#This Row],[Property]]&lt;&gt;"",1,0))</f>
        <v/>
      </c>
      <c r="BA29" s="18" t="str">
        <f t="array" aca="1" ref="BA2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29"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29"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9" s="1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29" s="18"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29" s="3" t="str">
        <f xml:space="preserve">
IF(Table_Question_Sets[[#This Row],[Row]]="Yes","]},{""className"": ""row"",""fieldGroup"": [","")&amp;
Table_Question_Sets[[#This Row],[Config Field]]</f>
        <v/>
      </c>
      <c r="BG29" s="3"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"personal":[{"className": "row","fieldGroup":[{"key": "loadHeading","type": "content-field","className":"col-xs-12","templateOptions":{"content":{"heading2":"Loan Details","paragraph":"Please enter the details of the individuals who will be travelling under this policy."}},"validators": {"validation": Validators.compose([])}},{"key": "financialInstitution","type": "input-field","className":"col-xs-12 col-md-6","templateOptions":{"label":"Financial institution"},"validators": {"validation": Validators.compose([])}},{"key": "loanNumber","type": "input-field","className":"col-xs-12 col-md-6","templateOptions":{"container":{"style":"width:200px;"},"label":"Facility number"},"validators": {"validation": Validators.compose([])}},{"key": "yourDetailsHeading","type": "content-field","className":"col-xs-12","templateOptions":{"content":{"heading2":"Personal Details","paragraph":"Please complete the remaining information to finalise your quote."}},"validators": {"validation": Validators.compose([])}},{"key": "fullName","type": "input-field","className":"col-xs-12 col-md-6","templateOptions":{"label":"Full name of the insured"},"validators": {"validation": Validators.compose([])}},{"key": "DOB","type": "datepicker-field","className":"col-xs-12 col-md-6","templateOptions":{"container":{"style":"width:200px;"},"label":"Date of birth","addonLeft":{"class":"glyphicon glyphicon-calendar"}},"validators": {"validation": Validators.compose([ValidationService.isDate()])}},{"key": "contactHeading","type": "content-field","className":"col-xs-12","templateOptions":{"content":{"heading3":"Residential Address"}},"validators": {"validation": Validators.compose([])}},{"key": "contactAddress","type": "input-field","className":"col-xs-12 col-sm-12 col-md-5","templateOptions":{"label":"Address"},"validators": {"validation": Validators.compose([ValidationService.required('true', '')])}},{"key": "contactTown","type": "input-field","className":"col-xs-12 col-sm-6 col-md-3","templateOptions":{"label":"Town"},"validators": {"validation": Validators.compose([ValidationService.required('true', '')])}},{"key": "contactState","type":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'')])}},{"key": "contactPostcode","type": "input-field","className":"col-xs-6 col-sm-3 col-md-2","templateOptions":{"label":"Postcode"},"validators": {"validation": Validators.compose([ValidationService.required('true', ''), ValidationService.isPostcode()])}},{"key": "postalAddressDifferent","type": "checkbox-field","className":"col-xs-12","templateOptions":{"placeholder":"My postal address is different than my residential address"},"validators": {"validation": Validators.compose([])}},{"key": "postalHeading","type": "content-field","className":"col-xs-12","templateOptions":{"content":{"heading3":"Postal Address"},"hideCondition":"postalAddressDifferent != true"},"validators": {"validation": Validators.compose([])}},{"key": "postalAddress","type": "input-field","className":"col-xs-12 col-sm-12 col-md-5","templateOptions":{"label":"Address","hideCondition":"postalAddressDifferent != true"},"validators": {"validation": Validators.compose([])}},{"key": "postalTown","type": "input-field","className":"col-xs-12 col-sm-6 col-md-3","templateOptions":{"label":"Town","hideCondition":"postalAddressDifferent != true"},"validators": {"validation": Validators.compose([])}},{"key": "postalState","type": "select-field","className":"col-xs-6 col-sm-3 col-md-2","templateOptions":{"options":[{"label":"ACT","value":"ACT"},{"label":"NSW","value":"NSW"},{"label":"NT","value":"NT"},{"label":"QLD","value":"QLD"},{"label":"SA","value":"SA"},{"label":"TAS","value":"TAS"},{"label":"VIC","value":"VIC"},{"label":"WA","value":"WA"}],"label":"State","placeholder":"Select","hideCondition":"postalAddressDifferent != true"},"validators": {"validation": Validators.compose([])}},{"key": "postalPostcode","type": "input-field","className":"col-xs-6 col-sm-3 col-md-2","templateOptions":{"label":"Postcode","hideCondition":"postalAddressDifferent != true"},"validators": {"validation": Validators.compose([ValidationService.isPostcode()])}}]}],</v>
      </c>
      <c r="BH29" s="3"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9" s="3" t="str">
        <f>IF(AND(Table_Question_Sets[[#This Row],[Header]]="",Table_Question_Sets[[#This Row],[Property]]&lt;&gt;"",Table_Question_Sets[[#This Row],[Field Type]]&lt;&gt;""),
""""&amp;Table_Question_Sets[[#This Row],[Key]]&amp;"""","")</f>
        <v/>
      </c>
      <c r="BJ29" s="3"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ersonal":["loadHeading","financialInstitution","loanNumber","yourDetailsHeading","fullName","DOB","contactHeading","contactAddress","contactTown","contactState","contactPostcode","postalAddressDifferent","postalHeading","postalAddress","postalTown","postalState","postalPostcode"],</v>
      </c>
      <c r="BK29" s="3" t="str">
        <f>IF(AND(Table_Question_Sets[[#This Row],[Header]]&lt;&gt;"Yes",Table_Question_Sets[[#This Row],[Property]]&lt;&gt;"",Table_Question_Sets[[#This Row],[Workflow Role]]&lt;&gt;""),
""""&amp;Table_Question_Sets[[#This Row],[Workflow Role]]&amp;""":"""&amp;Table_Question_Sets[[#This Row],[Key]]&amp;"""","")</f>
        <v/>
      </c>
      <c r="BL29" s="3" t="str">
        <f ca="1">IF(Table_Question_Sets[[#This Row],[Header]]="Yes","",_xlfn.NUMBERVALUE(INDIRECT(SUBSTITUTE(ADDRESS(1,COLUMN(),4),"1","")&amp;ROW()+1))+IF(OR(Table_Question_Sets[[#This Row],[Value]]&lt;&gt;"",AND(Table_Question_Sets[[#This Row],[Data Type]]="Repeating",Table_Question_Sets[[#This Row],[Calculation Repeating]]&lt;&gt;"")),1,0))</f>
        <v/>
      </c>
      <c r="BM29" s="3" t="str">
        <f ca="1" xml:space="preserve">
IF(Table_Question_Sets[[#This Row],[Data Type]]="Repeating",
OFFSET(Table_Repeating_Question_Sets[[#Headers],[Property]],MATCH(Table_Question_Sets[[#This Row],[Property]],Table_Repeating_Question_Sets[Property],0),MATCH("Calculation",Table_Repeating_Question_Sets[#Headers],0)-1,1,1),
"")</f>
        <v/>
      </c>
      <c r="BN29" s="3"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29" s="3"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"personal":{},</v>
      </c>
      <c r="BP29" s="3" t="str">
        <f ca="1">IF(ISNUMBER(Table_Question_Sets[[#This Row],[Config Use Row]]),INDEX(Table_Question_Sets[Config Rollup],Table_Question_Sets[[#This Row],[Config Use Row]]),"")</f>
        <v/>
      </c>
      <c r="BQ29" s="3" t="str">
        <f ca="1">IF(ISNUMBER(Table_Question_Sets[[#This Row],[Config Use Row]]),INDEX(Table_Question_Sets[Config Keys Nested Rollup],Table_Question_Sets[[#This Row],[Config Use Row]]),"")</f>
        <v/>
      </c>
      <c r="BR29" s="3" t="str">
        <f ca="1">IF(ISNUMBER(Table_Question_Sets[[#This Row],[Config Use Row]]),INDEX(Table_Question_Sets[Calculation Rollup],Table_Question_Sets[[#This Row],[Config Use Row]]),"")</f>
        <v/>
      </c>
    </row>
    <row r="30" spans="2:70" s="12" customFormat="1" ht="21" hidden="1" customHeight="1">
      <c r="B30" s="7"/>
      <c r="C30" s="88"/>
      <c r="D30"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Personal</v>
      </c>
      <c r="E30"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30" s="7" t="str">
        <f>IF(Table_Question_Sets[[#This Row],[Header]]="Yes","",IF(Table_Question_Sets[[#This Row],[Property]]&lt;&gt;"",SUBSTITUTE(Table_Question_Sets[[#This Row],[Property]]," ",""),""))</f>
        <v/>
      </c>
      <c r="G30" s="50"/>
      <c r="H30" s="7"/>
      <c r="I30" s="7"/>
      <c r="J30" s="7"/>
      <c r="K30" s="34"/>
      <c r="L30" s="44"/>
      <c r="M30" s="44"/>
      <c r="N30" s="15"/>
      <c r="O30" s="15"/>
      <c r="P30" s="15"/>
      <c r="Q30" s="15"/>
      <c r="R30" s="15"/>
      <c r="S30" s="15"/>
      <c r="T30" s="7"/>
      <c r="U30" s="7"/>
      <c r="V30" s="7"/>
      <c r="W30" s="7"/>
      <c r="X30" s="7"/>
      <c r="Y30" s="7"/>
      <c r="Z30" s="7"/>
      <c r="AA30" s="7"/>
      <c r="AB30" s="7"/>
      <c r="AC30" s="7"/>
      <c r="AD30" s="7"/>
      <c r="AE30" s="7"/>
      <c r="AF30" s="7"/>
      <c r="AG30" s="7"/>
      <c r="AH30" s="44"/>
      <c r="AI30" s="44"/>
      <c r="AJ30" s="7"/>
      <c r="AK30"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30" s="88"/>
      <c r="AM30"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30"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30" s="7"/>
      <c r="AP30" s="15"/>
      <c r="AQ30" s="7"/>
      <c r="AR30" s="7"/>
      <c r="AS30" s="7"/>
      <c r="AT30" s="7"/>
      <c r="AU30" s="7"/>
      <c r="AV30"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30" s="15" t="str">
        <f>IF(OR(Table_Question_Sets[[#This Row],[Header]]="Yes",Table_Question_Sets[[#This Row],[Text]]=""),"",IF(OR(Table_Question_Sets[[#This Row],[Text]]="true",Table_Question_Sets[[#This Row],[Text]]="false",ISNUMBER(Table_Question_Sets[[#This Row],[Text]])),Table_Question_Sets[[#This Row],[Text]],""""&amp;Table_Question_Sets[[#This Row],[Text]]&amp;""""))</f>
        <v/>
      </c>
      <c r="AX30" s="15" t="str">
        <f>IF(AND(Table_Question_Sets[[#This Row],[Header]]&lt;&gt;"Yes",Table_Question_Sets[[#This Row],[Property]]&lt;&gt;"",Table_Question_Sets[[#This Row],[Summary Label]]&lt;&gt;""),""""&amp;Table_Question_Sets[[#This Row],[Key]]&amp;""": """&amp;Table_Question_Sets[[#This Row],[Summary Label]]&amp;"""","")</f>
        <v/>
      </c>
      <c r="AY30" s="15">
        <f ca="1">IF(Table_Question_Sets[[#This Row],[Header]]="Yes","",_xlfn.NUMBERVALUE(INDIRECT(SUBSTITUTE(ADDRESS(1,COLUMN(),4),"1","")&amp;ROW()-1))+IF(Table_Question_Sets[[#This Row],[Property]]&lt;&gt;"",1,0))</f>
        <v>0</v>
      </c>
      <c r="AZ30" s="15">
        <f ca="1">IF(Table_Question_Sets[[#This Row],[Header]]="Yes","",_xlfn.NUMBERVALUE(INDIRECT(SUBSTITUTE(ADDRESS(1,COLUMN(),4),"1","")&amp;ROW()+1))+IF(Table_Question_Sets[[#This Row],[Property]]&lt;&gt;"",1,0))</f>
        <v>17</v>
      </c>
      <c r="BA30" s="15" t="str">
        <f t="array" aca="1" ref="BA3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30"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30"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30" s="15"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30" s="15"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30" s="7" t="str">
        <f xml:space="preserve">
IF(Table_Question_Sets[[#This Row],[Row]]="Yes","]},{""className"": ""row"",""fieldGroup"": [","")&amp;
Table_Question_Sets[[#This Row],[Config Field]]</f>
        <v/>
      </c>
      <c r="BG30"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"loadHeading","type": "content-field","className":"col-xs-12","templateOptions":{"content":{"heading2":"Loan Details","paragraph":"Please enter the details of the individuals who will be travelling under this policy."}},"validators": {"validation": Validators.compose([])}},{"key": "financialInstitution","type": "input-field","className":"col-xs-12 col-md-6","templateOptions":{"label":"Financial institution"},"validators": {"validation": Validators.compose([])}},{"key": "loanNumber","type": "input-field","className":"col-xs-12 col-md-6","templateOptions":{"container":{"style":"width:200px;"},"label":"Facility number"},"validators": {"validation": Validators.compose([])}},{"key": "yourDetailsHeading","type": "content-field","className":"col-xs-12","templateOptions":{"content":{"heading2":"Personal Details","paragraph":"Please complete the remaining information to finalise your quote."}},"validators": {"validation": Validators.compose([])}},{"key": "fullName","type": "input-field","className":"col-xs-12 col-md-6","templateOptions":{"label":"Full name of the insured"},"validators": {"validation": Validators.compose([])}},{"key": "DOB","type": "datepicker-field","className":"col-xs-12 col-md-6","templateOptions":{"container":{"style":"width:200px;"},"label":"Date of birth","addonLeft":{"class":"glyphicon glyphicon-calendar"}},"validators": {"validation": Validators.compose([ValidationService.isDate()])}},{"key": "contactHeading","type": "content-field","className":"col-xs-12","templateOptions":{"content":{"heading3":"Residential Address"}},"validators": {"validation": Validators.compose([])}},{"key": "contactAddress","type": "input-field","className":"col-xs-12 col-sm-12 col-md-5","templateOptions":{"label":"Address"},"validators": {"validation": Validators.compose([ValidationService.required('true', '')])}},{"key": "contactTown","type": "input-field","className":"col-xs-12 col-sm-6 col-md-3","templateOptions":{"label":"Town"},"validators": {"validation": Validators.compose([ValidationService.required('true', '')])}},{"key": "contactState","type":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'')])}},{"key": "contactPostcode","type": "input-field","className":"col-xs-6 col-sm-3 col-md-2","templateOptions":{"label":"Postcode"},"validators": {"validation": Validators.compose([ValidationService.required('true', ''), ValidationService.isPostcode()])}},{"key": "postalAddressDifferent","type": "checkbox-field","className":"col-xs-12","templateOptions":{"placeholder":"My postal address is different than my residential address"},"validators": {"validation": Validators.compose([])}},{"key": "postalHeading","type": "content-field","className":"col-xs-12","templateOptions":{"content":{"heading3":"Postal Address"},"hideCondition":"postalAddressDifferent != true"},"validators": {"validation": Validators.compose([])}},{"key": "postalAddress","type": "input-field","className":"col-xs-12 col-sm-12 col-md-5","templateOptions":{"label":"Address","hideCondition":"postalAddressDifferent != true"},"validators": {"validation": Validators.compose([])}},{"key": "postalTown","type": "input-field","className":"col-xs-12 col-sm-6 col-md-3","templateOptions":{"label":"Town","hideCondition":"postalAddressDifferent != true"},"validators": {"validation": Validators.compose([])}},{"key": "postalState","type": "select-field","className":"col-xs-6 col-sm-3 col-md-2","templateOptions":{"options":[{"label":"ACT","value":"ACT"},{"label":"NSW","value":"NSW"},{"label":"NT","value":"NT"},{"label":"QLD","value":"QLD"},{"label":"SA","value":"SA"},{"label":"TAS","value":"TAS"},{"label":"VIC","value":"VIC"},{"label":"WA","value":"WA"}],"label":"State","placeholder":"Select","hideCondition":"postalAddressDifferent != true"},"validators": {"validation": Validators.compose([])}},{"key": "postalPostcode","type": "input-field","className":"col-xs-6 col-sm-3 col-md-2","templateOptions":{"label":"Postcode","hideCondition":"postalAddressDifferent != true"},"validators": {"validation": Validators.compose([ValidationService.isPostcode()])}}</v>
      </c>
      <c r="BH30"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0" s="7" t="str">
        <f>IF(AND(Table_Question_Sets[[#This Row],[Header]]="",Table_Question_Sets[[#This Row],[Property]]&lt;&gt;"",Table_Question_Sets[[#This Row],[Field Type]]&lt;&gt;""),
""""&amp;Table_Question_Sets[[#This Row],[Key]]&amp;"""","")</f>
        <v/>
      </c>
      <c r="BJ30"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"loadHeading","financialInstitution","loanNumber","yourDetailsHeading","fullName","DOB","contactHeading","contactAddress","contactTown","contactState","contactPostcode","postalAddressDifferent","postalHeading","postalAddress","postalTown","postalState","postalPostcode"</v>
      </c>
      <c r="BK30" s="7" t="str">
        <f>IF(AND(Table_Question_Sets[[#This Row],[Header]]&lt;&gt;"Yes",Table_Question_Sets[[#This Row],[Property]]&lt;&gt;"",Table_Question_Sets[[#This Row],[Workflow Role]]&lt;&gt;""),
""""&amp;Table_Question_Sets[[#This Row],[Workflow Role]]&amp;""":"""&amp;Table_Question_Sets[[#This Row],[Key]]&amp;"""","")</f>
        <v/>
      </c>
      <c r="BL30" s="7">
        <f ca="1">IF(Table_Question_Sets[[#This Row],[Header]]="Yes","",_xlfn.NUMBERVALUE(INDIRECT(SUBSTITUTE(ADDRESS(1,COLUMN(),4),"1","")&amp;ROW()+1))+IF(OR(Table_Question_Sets[[#This Row],[Value]]&lt;&gt;"",AND(Table_Question_Sets[[#This Row],[Data Type]]="Repeating",Table_Question_Sets[[#This Row],[Calculation Repeating]]&lt;&gt;"")),1,0))</f>
        <v>0</v>
      </c>
      <c r="BM30" s="7" t="str">
        <f ca="1" xml:space="preserve">
IF(Table_Question_Sets[[#This Row],[Data Type]]="Repeating",
OFFSET(Table_Repeating_Question_Sets[[#Headers],[Property]],MATCH(Table_Question_Sets[[#This Row],[Property]],Table_Repeating_Question_Sets[Property],0),MATCH("Calculation",Table_Repeating_Question_Sets[#Headers],0)-1,1,1),
"")</f>
        <v/>
      </c>
      <c r="BN30"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30"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30" s="7" t="str">
        <f ca="1">IF(ISNUMBER(Table_Question_Sets[[#This Row],[Config Use Row]]),INDEX(Table_Question_Sets[Config Rollup],Table_Question_Sets[[#This Row],[Config Use Row]]),"")</f>
        <v/>
      </c>
      <c r="BQ30" s="7" t="str">
        <f ca="1">IF(ISNUMBER(Table_Question_Sets[[#This Row],[Config Use Row]]),INDEX(Table_Question_Sets[Config Keys Nested Rollup],Table_Question_Sets[[#This Row],[Config Use Row]]),"")</f>
        <v/>
      </c>
      <c r="BR30" s="7" t="str">
        <f ca="1">IF(ISNUMBER(Table_Question_Sets[[#This Row],[Config Use Row]]),INDEX(Table_Question_Sets[Calculation Rollup],Table_Question_Sets[[#This Row],[Config Use Row]]),"")</f>
        <v/>
      </c>
    </row>
    <row r="31" spans="2:70" s="12" customFormat="1" ht="21" customHeight="1">
      <c r="B31" s="7" t="s">
        <v>1026</v>
      </c>
      <c r="C31" s="88"/>
      <c r="D31"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Personal</v>
      </c>
      <c r="E31"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loadHeading</v>
      </c>
      <c r="F31" s="7" t="str">
        <f>IF(Table_Question_Sets[[#This Row],[Header]]="Yes","",IF(Table_Question_Sets[[#This Row],[Property]]&lt;&gt;"",SUBSTITUTE(Table_Question_Sets[[#This Row],[Property]]," ",""),""))</f>
        <v>LoadHeading</v>
      </c>
      <c r="G31" s="50"/>
      <c r="H31" s="7" t="s">
        <v>106</v>
      </c>
      <c r="I31" s="7" t="s">
        <v>106</v>
      </c>
      <c r="J31" s="7"/>
      <c r="K31" s="34"/>
      <c r="L31" s="44"/>
      <c r="M31" s="44"/>
      <c r="N31" s="34"/>
      <c r="O31" s="34" t="s">
        <v>86</v>
      </c>
      <c r="P31" s="34"/>
      <c r="Q31" s="34"/>
      <c r="R31" s="34"/>
      <c r="S31" s="34"/>
      <c r="T31" s="7"/>
      <c r="U31" s="7"/>
      <c r="V31" s="7"/>
      <c r="W31" s="7"/>
      <c r="X31" s="7" t="s">
        <v>1034</v>
      </c>
      <c r="Y31" s="7"/>
      <c r="Z31" s="7"/>
      <c r="AA31" s="7" t="s">
        <v>107</v>
      </c>
      <c r="AB31" s="7"/>
      <c r="AC31" s="7"/>
      <c r="AD31" s="7"/>
      <c r="AE31" s="7"/>
      <c r="AF31" s="7"/>
      <c r="AG31" s="7"/>
      <c r="AH31" s="44"/>
      <c r="AI31" s="44"/>
      <c r="AJ31" s="7"/>
      <c r="AK31"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31" s="88"/>
      <c r="AM31"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31"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31" s="7"/>
      <c r="AP31" s="15"/>
      <c r="AQ31" s="7"/>
      <c r="AR31" s="7"/>
      <c r="AS31" s="7"/>
      <c r="AT31" s="7"/>
      <c r="AU31" s="7"/>
      <c r="AV31"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31" s="15" t="str">
        <f>IF(OR(Table_Question_Sets[[#This Row],[Header]]="Yes",Table_Question_Sets[[#This Row],[Text]]=""),"",IF(OR(Table_Question_Sets[[#This Row],[Text]]="true",Table_Question_Sets[[#This Row],[Text]]="false",ISNUMBER(Table_Question_Sets[[#This Row],[Text]])),Table_Question_Sets[[#This Row],[Text]],""""&amp;Table_Question_Sets[[#This Row],[Text]]&amp;""""))</f>
        <v/>
      </c>
      <c r="AX31" s="15" t="str">
        <f>IF(AND(Table_Question_Sets[[#This Row],[Header]]&lt;&gt;"Yes",Table_Question_Sets[[#This Row],[Property]]&lt;&gt;"",Table_Question_Sets[[#This Row],[Summary Label]]&lt;&gt;""),""""&amp;Table_Question_Sets[[#This Row],[Key]]&amp;""": """&amp;Table_Question_Sets[[#This Row],[Summary Label]]&amp;"""","")</f>
        <v/>
      </c>
      <c r="AY31" s="15">
        <f ca="1">IF(Table_Question_Sets[[#This Row],[Header]]="Yes","",_xlfn.NUMBERVALUE(INDIRECT(SUBSTITUTE(ADDRESS(1,COLUMN(),4),"1","")&amp;ROW()-1))+IF(Table_Question_Sets[[#This Row],[Property]]&lt;&gt;"",1,0))</f>
        <v>1</v>
      </c>
      <c r="AZ31" s="15">
        <f ca="1">IF(Table_Question_Sets[[#This Row],[Header]]="Yes","",_xlfn.NUMBERVALUE(INDIRECT(SUBSTITUTE(ADDRESS(1,COLUMN(),4),"1","")&amp;ROW()+1))+IF(Table_Question_Sets[[#This Row],[Property]]&lt;&gt;"",1,0))</f>
        <v>17</v>
      </c>
      <c r="BA31" s="15" t="str">
        <f t="array" aca="1" ref="BA3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31"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31"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31"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"templateOptions":{"content":{"heading2":"Loan Details","paragraph":"Please enter the details of the individuals who will be travelling under this policy."}}</v>
      </c>
      <c r="BE31"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"loadHeading","type": "content-field","className":"col-xs-12","templateOptions":{"content":{"heading2":"Loan Details","paragraph":"Please enter the details of the individuals who will be travelling under this policy."}},"validators": {"validation": Validators.compose([])}}</v>
      </c>
      <c r="BF31" s="7" t="str">
        <f ca="1" xml:space="preserve">
IF(Table_Question_Sets[[#This Row],[Row]]="Yes","]},{""className"": ""row"",""fieldGroup"": [","")&amp;
Table_Question_Sets[[#This Row],[Config Field]]</f>
        <v>{"key": "loadHeading","type": "content-field","className":"col-xs-12","templateOptions":{"content":{"heading2":"Loan Details","paragraph":"Please enter the details of the individuals who will be travelling under this policy."}},"validators": {"validation": Validators.compose([])}}</v>
      </c>
      <c r="BG31"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"loadHeading","type": "content-field","className":"col-xs-12","templateOptions":{"content":{"heading2":"Loan Details","paragraph":"Please enter the details of the individuals who will be travelling under this policy."}},"validators": {"validation": Validators.compose([])}},{"key": "financialInstitution","type": "input-field","className":"col-xs-12 col-md-6","templateOptions":{"label":"Financial institution"},"validators": {"validation": Validators.compose([])}},{"key": "loanNumber","type": "input-field","className":"col-xs-12 col-md-6","templateOptions":{"container":{"style":"width:200px;"},"label":"Facility number"},"validators": {"validation": Validators.compose([])}},{"key": "yourDetailsHeading","type": "content-field","className":"col-xs-12","templateOptions":{"content":{"heading2":"Personal Details","paragraph":"Please complete the remaining information to finalise your quote."}},"validators": {"validation": Validators.compose([])}},{"key": "fullName","type": "input-field","className":"col-xs-12 col-md-6","templateOptions":{"label":"Full name of the insured"},"validators": {"validation": Validators.compose([])}},{"key": "DOB","type": "datepicker-field","className":"col-xs-12 col-md-6","templateOptions":{"container":{"style":"width:200px;"},"label":"Date of birth","addonLeft":{"class":"glyphicon glyphicon-calendar"}},"validators": {"validation": Validators.compose([ValidationService.isDate()])}},{"key": "contactHeading","type": "content-field","className":"col-xs-12","templateOptions":{"content":{"heading3":"Residential Address"}},"validators": {"validation": Validators.compose([])}},{"key": "contactAddress","type": "input-field","className":"col-xs-12 col-sm-12 col-md-5","templateOptions":{"label":"Address"},"validators": {"validation": Validators.compose([ValidationService.required('true', '')])}},{"key": "contactTown","type": "input-field","className":"col-xs-12 col-sm-6 col-md-3","templateOptions":{"label":"Town"},"validators": {"validation": Validators.compose([ValidationService.required('true', '')])}},{"key": "contactState","type":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'')])}},{"key": "contactPostcode","type": "input-field","className":"col-xs-6 col-sm-3 col-md-2","templateOptions":{"label":"Postcode"},"validators": {"validation": Validators.compose([ValidationService.required('true', ''), ValidationService.isPostcode()])}},{"key": "postalAddressDifferent","type": "checkbox-field","className":"col-xs-12","templateOptions":{"placeholder":"My postal address is different than my residential address"},"validators": {"validation": Validators.compose([])}},{"key": "postalHeading","type": "content-field","className":"col-xs-12","templateOptions":{"content":{"heading3":"Postal Address"},"hideCondition":"postalAddressDifferent != true"},"validators": {"validation": Validators.compose([])}},{"key": "postalAddress","type": "input-field","className":"col-xs-12 col-sm-12 col-md-5","templateOptions":{"label":"Address","hideCondition":"postalAddressDifferent != true"},"validators": {"validation": Validators.compose([])}},{"key": "postalTown","type": "input-field","className":"col-xs-12 col-sm-6 col-md-3","templateOptions":{"label":"Town","hideCondition":"postalAddressDifferent != true"},"validators": {"validation": Validators.compose([])}},{"key": "postalState","type": "select-field","className":"col-xs-6 col-sm-3 col-md-2","templateOptions":{"options":[{"label":"ACT","value":"ACT"},{"label":"NSW","value":"NSW"},{"label":"NT","value":"NT"},{"label":"QLD","value":"QLD"},{"label":"SA","value":"SA"},{"label":"TAS","value":"TAS"},{"label":"VIC","value":"VIC"},{"label":"WA","value":"WA"}],"label":"State","placeholder":"Select","hideCondition":"postalAddressDifferent != true"},"validators": {"validation": Validators.compose([])}},{"key": "postalPostcode","type": "input-field","className":"col-xs-6 col-sm-3 col-md-2","templateOptions":{"label":"Postcode","hideCondition":"postalAddressDifferent != true"},"validators": {"validation": Validators.compose([ValidationService.isPostcode()])}}</v>
      </c>
      <c r="BH31"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1" s="7" t="str">
        <f>IF(AND(Table_Question_Sets[[#This Row],[Header]]="",Table_Question_Sets[[#This Row],[Property]]&lt;&gt;"",Table_Question_Sets[[#This Row],[Field Type]]&lt;&gt;""),
""""&amp;Table_Question_Sets[[#This Row],[Key]]&amp;"""","")</f>
        <v>"loadHeading"</v>
      </c>
      <c r="BJ31"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"loadHeading","financialInstitution","loanNumber","yourDetailsHeading","fullName","DOB","contactHeading","contactAddress","contactTown","contactState","contactPostcode","postalAddressDifferent","postalHeading","postalAddress","postalTown","postalState","postalPostcode"</v>
      </c>
      <c r="BK31" s="7" t="str">
        <f>IF(AND(Table_Question_Sets[[#This Row],[Header]]&lt;&gt;"Yes",Table_Question_Sets[[#This Row],[Property]]&lt;&gt;"",Table_Question_Sets[[#This Row],[Workflow Role]]&lt;&gt;""),
""""&amp;Table_Question_Sets[[#This Row],[Workflow Role]]&amp;""":"""&amp;Table_Question_Sets[[#This Row],[Key]]&amp;"""","")</f>
        <v/>
      </c>
      <c r="BL31" s="7">
        <f ca="1">IF(Table_Question_Sets[[#This Row],[Header]]="Yes","",_xlfn.NUMBERVALUE(INDIRECT(SUBSTITUTE(ADDRESS(1,COLUMN(),4),"1","")&amp;ROW()+1))+IF(OR(Table_Question_Sets[[#This Row],[Value]]&lt;&gt;"",AND(Table_Question_Sets[[#This Row],[Data Type]]="Repeating",Table_Question_Sets[[#This Row],[Calculation Repeating]]&lt;&gt;"")),1,0))</f>
        <v>0</v>
      </c>
      <c r="BM31" s="7" t="str">
        <f ca="1" xml:space="preserve">
IF(Table_Question_Sets[[#This Row],[Data Type]]="Repeating",
OFFSET(Table_Repeating_Question_Sets[[#Headers],[Property]],MATCH(Table_Question_Sets[[#This Row],[Property]],Table_Repeating_Question_Sets[Property],0),MATCH("Calculation",Table_Repeating_Question_Sets[#Headers],0)-1,1,1),
"")</f>
        <v/>
      </c>
      <c r="BN31"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31"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31" s="7" t="str">
        <f ca="1">IF(ISNUMBER(Table_Question_Sets[[#This Row],[Config Use Row]]),INDEX(Table_Question_Sets[Config Rollup],Table_Question_Sets[[#This Row],[Config Use Row]]),"")</f>
        <v/>
      </c>
      <c r="BQ31" s="7" t="str">
        <f ca="1">IF(ISNUMBER(Table_Question_Sets[[#This Row],[Config Use Row]]),INDEX(Table_Question_Sets[Config Keys Nested Rollup],Table_Question_Sets[[#This Row],[Config Use Row]]),"")</f>
        <v/>
      </c>
      <c r="BR31" s="7" t="str">
        <f ca="1">IF(ISNUMBER(Table_Question_Sets[[#This Row],[Config Use Row]]),INDEX(Table_Question_Sets[Calculation Rollup],Table_Question_Sets[[#This Row],[Config Use Row]]),"")</f>
        <v/>
      </c>
    </row>
    <row r="32" spans="2:70" s="12" customFormat="1" ht="21" customHeight="1">
      <c r="B32" s="97" t="s">
        <v>1029</v>
      </c>
      <c r="C32" s="88"/>
      <c r="D32" s="98"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Personal</v>
      </c>
      <c r="E32" s="9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financialInstitution</v>
      </c>
      <c r="F32" s="98" t="str">
        <f>IF(Table_Question_Sets[[#This Row],[Header]]="Yes","",IF(Table_Question_Sets[[#This Row],[Property]]&lt;&gt;"",SUBSTITUTE(Table_Question_Sets[[#This Row],[Property]]," ",""),""))</f>
        <v>FinancialInstitution</v>
      </c>
      <c r="G32" s="50"/>
      <c r="H32" s="97" t="s">
        <v>47</v>
      </c>
      <c r="I32" s="97" t="s">
        <v>47</v>
      </c>
      <c r="J32" s="7"/>
      <c r="K32" s="99"/>
      <c r="L32" s="44"/>
      <c r="M32" s="44"/>
      <c r="N32" s="34"/>
      <c r="O32" s="34"/>
      <c r="P32" s="34"/>
      <c r="Q32" s="34"/>
      <c r="R32" s="34"/>
      <c r="S32" s="34"/>
      <c r="T32" s="97" t="s">
        <v>1032</v>
      </c>
      <c r="U32" s="7"/>
      <c r="V32" s="97"/>
      <c r="W32" s="97"/>
      <c r="X32" s="7"/>
      <c r="Y32" s="7"/>
      <c r="Z32" s="7"/>
      <c r="AA32" s="7"/>
      <c r="AB32" s="7"/>
      <c r="AC32" s="7"/>
      <c r="AD32" s="97"/>
      <c r="AE32" s="97"/>
      <c r="AF32" s="7"/>
      <c r="AG32" s="7"/>
      <c r="AH32" s="100"/>
      <c r="AI32" s="100"/>
      <c r="AJ32" s="101"/>
      <c r="AK32" s="10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32" s="102"/>
      <c r="AM32" s="10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32" s="101"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32" s="97"/>
      <c r="AP32" s="15"/>
      <c r="AQ32" s="7"/>
      <c r="AR32" s="7"/>
      <c r="AS32" s="7"/>
      <c r="AT32" s="7"/>
      <c r="AU32" s="7"/>
      <c r="AV32" s="104"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32" s="104" t="str">
        <f>IF(OR(Table_Question_Sets[[#This Row],[Header]]="Yes",Table_Question_Sets[[#This Row],[Text]]=""),"",IF(OR(Table_Question_Sets[[#This Row],[Text]]="true",Table_Question_Sets[[#This Row],[Text]]="false",ISNUMBER(Table_Question_Sets[[#This Row],[Text]])),Table_Question_Sets[[#This Row],[Text]],""""&amp;Table_Question_Sets[[#This Row],[Text]]&amp;""""))</f>
        <v/>
      </c>
      <c r="AX32" s="105" t="str">
        <f>IF(AND(Table_Question_Sets[[#This Row],[Header]]&lt;&gt;"Yes",Table_Question_Sets[[#This Row],[Property]]&lt;&gt;"",Table_Question_Sets[[#This Row],[Summary Label]]&lt;&gt;""),""""&amp;Table_Question_Sets[[#This Row],[Key]]&amp;""": """&amp;Table_Question_Sets[[#This Row],[Summary Label]]&amp;"""","")</f>
        <v/>
      </c>
      <c r="AY32" s="105">
        <f ca="1">IF(Table_Question_Sets[[#This Row],[Header]]="Yes","",_xlfn.NUMBERVALUE(INDIRECT(SUBSTITUTE(ADDRESS(1,COLUMN(),4),"1","")&amp;ROW()-1))+IF(Table_Question_Sets[[#This Row],[Property]]&lt;&gt;"",1,0))</f>
        <v>2</v>
      </c>
      <c r="AZ32" s="105">
        <f ca="1">IF(Table_Question_Sets[[#This Row],[Header]]="Yes","",_xlfn.NUMBERVALUE(INDIRECT(SUBSTITUTE(ADDRESS(1,COLUMN(),4),"1","")&amp;ROW()+1))+IF(Table_Question_Sets[[#This Row],[Property]]&lt;&gt;"",1,0))</f>
        <v>16</v>
      </c>
      <c r="BA32" s="105" t="str">
        <f t="array" aca="1" ref="BA3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32" s="10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32" s="10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32" s="10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"templateOptions":{"label":"Financial institution"}</v>
      </c>
      <c r="BE32" s="10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"financialInstitution","type": "input-field","className":"col-xs-12 col-md-6","templateOptions":{"label":"Financial institution"},"validators": {"validation": Validators.compose([])}}</v>
      </c>
      <c r="BF32" s="98" t="str">
        <f ca="1" xml:space="preserve">
IF(Table_Question_Sets[[#This Row],[Row]]="Yes","]},{""className"": ""row"",""fieldGroup"": [","")&amp;
Table_Question_Sets[[#This Row],[Config Field]]</f>
        <v>{"key": "financialInstitution","type": "input-field","className":"col-xs-12 col-md-6","templateOptions":{"label":"Financial institution"},"validators": {"validation": Validators.compose([])}}</v>
      </c>
      <c r="BG32" s="101"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"financialInstitution","type": "input-field","className":"col-xs-12 col-md-6","templateOptions":{"label":"Financial institution"},"validators": {"validation": Validators.compose([])}},{"key": "loanNumber","type": "input-field","className":"col-xs-12 col-md-6","templateOptions":{"container":{"style":"width:200px;"},"label":"Facility number"},"validators": {"validation": Validators.compose([])}},{"key": "yourDetailsHeading","type": "content-field","className":"col-xs-12","templateOptions":{"content":{"heading2":"Personal Details","paragraph":"Please complete the remaining information to finalise your quote."}},"validators": {"validation": Validators.compose([])}},{"key": "fullName","type": "input-field","className":"col-xs-12 col-md-6","templateOptions":{"label":"Full name of the insured"},"validators": {"validation": Validators.compose([])}},{"key": "DOB","type": "datepicker-field","className":"col-xs-12 col-md-6","templateOptions":{"container":{"style":"width:200px;"},"label":"Date of birth","addonLeft":{"class":"glyphicon glyphicon-calendar"}},"validators": {"validation": Validators.compose([ValidationService.isDate()])}},{"key": "contactHeading","type": "content-field","className":"col-xs-12","templateOptions":{"content":{"heading3":"Residential Address"}},"validators": {"validation": Validators.compose([])}},{"key": "contactAddress","type": "input-field","className":"col-xs-12 col-sm-12 col-md-5","templateOptions":{"label":"Address"},"validators": {"validation": Validators.compose([ValidationService.required('true', '')])}},{"key": "contactTown","type": "input-field","className":"col-xs-12 col-sm-6 col-md-3","templateOptions":{"label":"Town"},"validators": {"validation": Validators.compose([ValidationService.required('true', '')])}},{"key": "contactState","type":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'')])}},{"key": "contactPostcode","type": "input-field","className":"col-xs-6 col-sm-3 col-md-2","templateOptions":{"label":"Postcode"},"validators": {"validation": Validators.compose([ValidationService.required('true', ''), ValidationService.isPostcode()])}},{"key": "postalAddressDifferent","type": "checkbox-field","className":"col-xs-12","templateOptions":{"placeholder":"My postal address is different than my residential address"},"validators": {"validation": Validators.compose([])}},{"key": "postalHeading","type": "content-field","className":"col-xs-12","templateOptions":{"content":{"heading3":"Postal Address"},"hideCondition":"postalAddressDifferent != true"},"validators": {"validation": Validators.compose([])}},{"key": "postalAddress","type": "input-field","className":"col-xs-12 col-sm-12 col-md-5","templateOptions":{"label":"Address","hideCondition":"postalAddressDifferent != true"},"validators": {"validation": Validators.compose([])}},{"key": "postalTown","type": "input-field","className":"col-xs-12 col-sm-6 col-md-3","templateOptions":{"label":"Town","hideCondition":"postalAddressDifferent != true"},"validators": {"validation": Validators.compose([])}},{"key": "postalState","type": "select-field","className":"col-xs-6 col-sm-3 col-md-2","templateOptions":{"options":[{"label":"ACT","value":"ACT"},{"label":"NSW","value":"NSW"},{"label":"NT","value":"NT"},{"label":"QLD","value":"QLD"},{"label":"SA","value":"SA"},{"label":"TAS","value":"TAS"},{"label":"VIC","value":"VIC"},{"label":"WA","value":"WA"}],"label":"State","placeholder":"Select","hideCondition":"postalAddressDifferent != true"},"validators": {"validation": Validators.compose([])}},{"key": "postalPostcode","type": "input-field","className":"col-xs-6 col-sm-3 col-md-2","templateOptions":{"label":"Postcode","hideCondition":"postalAddressDifferent != true"},"validators": {"validation": Validators.compose([ValidationService.isPostcode()])}}</v>
      </c>
      <c r="BH32" s="101"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2" s="101" t="str">
        <f>IF(AND(Table_Question_Sets[[#This Row],[Header]]="",Table_Question_Sets[[#This Row],[Property]]&lt;&gt;"",Table_Question_Sets[[#This Row],[Field Type]]&lt;&gt;""),
""""&amp;Table_Question_Sets[[#This Row],[Key]]&amp;"""","")</f>
        <v>"financialInstitution"</v>
      </c>
      <c r="BJ32" s="101"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"financialInstitution","loanNumber","yourDetailsHeading","fullName","DOB","contactHeading","contactAddress","contactTown","contactState","contactPostcode","postalAddressDifferent","postalHeading","postalAddress","postalTown","postalState","postalPostcode"</v>
      </c>
      <c r="BK32" s="101" t="str">
        <f>IF(AND(Table_Question_Sets[[#This Row],[Header]]&lt;&gt;"Yes",Table_Question_Sets[[#This Row],[Property]]&lt;&gt;"",Table_Question_Sets[[#This Row],[Workflow Role]]&lt;&gt;""),
""""&amp;Table_Question_Sets[[#This Row],[Workflow Role]]&amp;""":"""&amp;Table_Question_Sets[[#This Row],[Key]]&amp;"""","")</f>
        <v/>
      </c>
      <c r="BL32" s="101">
        <f ca="1">IF(Table_Question_Sets[[#This Row],[Header]]="Yes","",_xlfn.NUMBERVALUE(INDIRECT(SUBSTITUTE(ADDRESS(1,COLUMN(),4),"1","")&amp;ROW()+1))+IF(OR(Table_Question_Sets[[#This Row],[Value]]&lt;&gt;"",AND(Table_Question_Sets[[#This Row],[Data Type]]="Repeating",Table_Question_Sets[[#This Row],[Calculation Repeating]]&lt;&gt;"")),1,0))</f>
        <v>0</v>
      </c>
      <c r="BM32" s="101" t="str">
        <f ca="1" xml:space="preserve">
IF(Table_Question_Sets[[#This Row],[Data Type]]="Repeating",
OFFSET(Table_Repeating_Question_Sets[[#Headers],[Property]],MATCH(Table_Question_Sets[[#This Row],[Property]],Table_Repeating_Question_Sets[Property],0),MATCH("Calculation",Table_Repeating_Question_Sets[#Headers],0)-1,1,1),
"")</f>
        <v/>
      </c>
      <c r="BN32" s="101"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32" s="101"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32" s="101" t="str">
        <f ca="1">IF(ISNUMBER(Table_Question_Sets[[#This Row],[Config Use Row]]),INDEX(Table_Question_Sets[Config Rollup],Table_Question_Sets[[#This Row],[Config Use Row]]),"")</f>
        <v/>
      </c>
      <c r="BQ32" s="101" t="str">
        <f ca="1">IF(ISNUMBER(Table_Question_Sets[[#This Row],[Config Use Row]]),INDEX(Table_Question_Sets[Config Keys Nested Rollup],Table_Question_Sets[[#This Row],[Config Use Row]]),"")</f>
        <v/>
      </c>
      <c r="BR32" s="101" t="str">
        <f ca="1">IF(ISNUMBER(Table_Question_Sets[[#This Row],[Config Use Row]]),INDEX(Table_Question_Sets[Calculation Rollup],Table_Question_Sets[[#This Row],[Config Use Row]]),"")</f>
        <v/>
      </c>
    </row>
    <row r="33" spans="2:70" s="12" customFormat="1" ht="21" customHeight="1">
      <c r="B33" s="97" t="s">
        <v>1030</v>
      </c>
      <c r="C33" s="88"/>
      <c r="D33" s="98"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Personal</v>
      </c>
      <c r="E33" s="9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loanNumber</v>
      </c>
      <c r="F33" s="98" t="str">
        <f>IF(Table_Question_Sets[[#This Row],[Header]]="Yes","",IF(Table_Question_Sets[[#This Row],[Property]]&lt;&gt;"",SUBSTITUTE(Table_Question_Sets[[#This Row],[Property]]," ",""),""))</f>
        <v>LoanNumber</v>
      </c>
      <c r="G33" s="50"/>
      <c r="H33" s="97" t="s">
        <v>47</v>
      </c>
      <c r="I33" s="97" t="s">
        <v>47</v>
      </c>
      <c r="J33" s="7"/>
      <c r="K33" s="99"/>
      <c r="L33" s="44"/>
      <c r="M33" s="44"/>
      <c r="N33" s="34"/>
      <c r="O33" s="34"/>
      <c r="P33" s="34"/>
      <c r="Q33" s="34"/>
      <c r="R33" s="34"/>
      <c r="S33" s="34" t="s">
        <v>1045</v>
      </c>
      <c r="T33" s="97" t="s">
        <v>1031</v>
      </c>
      <c r="U33" s="7"/>
      <c r="V33" s="97"/>
      <c r="W33" s="97"/>
      <c r="X33" s="7"/>
      <c r="Y33" s="7"/>
      <c r="Z33" s="7"/>
      <c r="AA33" s="7"/>
      <c r="AB33" s="7"/>
      <c r="AC33" s="7"/>
      <c r="AD33" s="97"/>
      <c r="AE33" s="97"/>
      <c r="AF33" s="7"/>
      <c r="AG33" s="7"/>
      <c r="AH33" s="100"/>
      <c r="AI33" s="100"/>
      <c r="AJ33" s="101"/>
      <c r="AK33" s="10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33" s="102"/>
      <c r="AM33" s="10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33" s="101"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33" s="97"/>
      <c r="AP33" s="15"/>
      <c r="AQ33" s="7"/>
      <c r="AR33" s="7"/>
      <c r="AS33" s="7"/>
      <c r="AT33" s="7"/>
      <c r="AU33" s="7"/>
      <c r="AV33" s="104"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33" s="104" t="str">
        <f>IF(OR(Table_Question_Sets[[#This Row],[Header]]="Yes",Table_Question_Sets[[#This Row],[Text]]=""),"",IF(OR(Table_Question_Sets[[#This Row],[Text]]="true",Table_Question_Sets[[#This Row],[Text]]="false",ISNUMBER(Table_Question_Sets[[#This Row],[Text]])),Table_Question_Sets[[#This Row],[Text]],""""&amp;Table_Question_Sets[[#This Row],[Text]]&amp;""""))</f>
        <v/>
      </c>
      <c r="AX33" s="105" t="str">
        <f>IF(AND(Table_Question_Sets[[#This Row],[Header]]&lt;&gt;"Yes",Table_Question_Sets[[#This Row],[Property]]&lt;&gt;"",Table_Question_Sets[[#This Row],[Summary Label]]&lt;&gt;""),""""&amp;Table_Question_Sets[[#This Row],[Key]]&amp;""": """&amp;Table_Question_Sets[[#This Row],[Summary Label]]&amp;"""","")</f>
        <v/>
      </c>
      <c r="AY33" s="105">
        <f ca="1">IF(Table_Question_Sets[[#This Row],[Header]]="Yes","",_xlfn.NUMBERVALUE(INDIRECT(SUBSTITUTE(ADDRESS(1,COLUMN(),4),"1","")&amp;ROW()-1))+IF(Table_Question_Sets[[#This Row],[Property]]&lt;&gt;"",1,0))</f>
        <v>3</v>
      </c>
      <c r="AZ33" s="105">
        <f ca="1">IF(Table_Question_Sets[[#This Row],[Header]]="Yes","",_xlfn.NUMBERVALUE(INDIRECT(SUBSTITUTE(ADDRESS(1,COLUMN(),4),"1","")&amp;ROW()+1))+IF(Table_Question_Sets[[#This Row],[Property]]&lt;&gt;"",1,0))</f>
        <v>15</v>
      </c>
      <c r="BA33" s="105" t="str">
        <f t="array" aca="1" ref="BA3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33" s="10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33" s="10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33" s="10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"templateOptions":{"container":{"style":"width:200px;"},"label":"Facility number"}</v>
      </c>
      <c r="BE33" s="10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"loanNumber","type": "input-field","className":"col-xs-12 col-md-6","templateOptions":{"container":{"style":"width:200px;"},"label":"Facility number"},"validators": {"validation": Validators.compose([])}}</v>
      </c>
      <c r="BF33" s="98" t="str">
        <f ca="1" xml:space="preserve">
IF(Table_Question_Sets[[#This Row],[Row]]="Yes","]},{""className"": ""row"",""fieldGroup"": [","")&amp;
Table_Question_Sets[[#This Row],[Config Field]]</f>
        <v>{"key": "loanNumber","type": "input-field","className":"col-xs-12 col-md-6","templateOptions":{"container":{"style":"width:200px;"},"label":"Facility number"},"validators": {"validation": Validators.compose([])}}</v>
      </c>
      <c r="BG33" s="101"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"loanNumber","type": "input-field","className":"col-xs-12 col-md-6","templateOptions":{"container":{"style":"width:200px;"},"label":"Facility number"},"validators": {"validation": Validators.compose([])}},{"key": "yourDetailsHeading","type": "content-field","className":"col-xs-12","templateOptions":{"content":{"heading2":"Personal Details","paragraph":"Please complete the remaining information to finalise your quote."}},"validators": {"validation": Validators.compose([])}},{"key": "fullName","type": "input-field","className":"col-xs-12 col-md-6","templateOptions":{"label":"Full name of the insured"},"validators": {"validation": Validators.compose([])}},{"key": "DOB","type": "datepicker-field","className":"col-xs-12 col-md-6","templateOptions":{"container":{"style":"width:200px;"},"label":"Date of birth","addonLeft":{"class":"glyphicon glyphicon-calendar"}},"validators": {"validation": Validators.compose([ValidationService.isDate()])}},{"key": "contactHeading","type": "content-field","className":"col-xs-12","templateOptions":{"content":{"heading3":"Residential Address"}},"validators": {"validation": Validators.compose([])}},{"key": "contactAddress","type": "input-field","className":"col-xs-12 col-sm-12 col-md-5","templateOptions":{"label":"Address"},"validators": {"validation": Validators.compose([ValidationService.required('true', '')])}},{"key": "contactTown","type": "input-field","className":"col-xs-12 col-sm-6 col-md-3","templateOptions":{"label":"Town"},"validators": {"validation": Validators.compose([ValidationService.required('true', '')])}},{"key": "contactState","type":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'')])}},{"key": "contactPostcode","type": "input-field","className":"col-xs-6 col-sm-3 col-md-2","templateOptions":{"label":"Postcode"},"validators": {"validation": Validators.compose([ValidationService.required('true', ''), ValidationService.isPostcode()])}},{"key": "postalAddressDifferent","type": "checkbox-field","className":"col-xs-12","templateOptions":{"placeholder":"My postal address is different than my residential address"},"validators": {"validation": Validators.compose([])}},{"key": "postalHeading","type": "content-field","className":"col-xs-12","templateOptions":{"content":{"heading3":"Postal Address"},"hideCondition":"postalAddressDifferent != true"},"validators": {"validation": Validators.compose([])}},{"key": "postalAddress","type": "input-field","className":"col-xs-12 col-sm-12 col-md-5","templateOptions":{"label":"Address","hideCondition":"postalAddressDifferent != true"},"validators": {"validation": Validators.compose([])}},{"key": "postalTown","type": "input-field","className":"col-xs-12 col-sm-6 col-md-3","templateOptions":{"label":"Town","hideCondition":"postalAddressDifferent != true"},"validators": {"validation": Validators.compose([])}},{"key": "postalState","type": "select-field","className":"col-xs-6 col-sm-3 col-md-2","templateOptions":{"options":[{"label":"ACT","value":"ACT"},{"label":"NSW","value":"NSW"},{"label":"NT","value":"NT"},{"label":"QLD","value":"QLD"},{"label":"SA","value":"SA"},{"label":"TAS","value":"TAS"},{"label":"VIC","value":"VIC"},{"label":"WA","value":"WA"}],"label":"State","placeholder":"Select","hideCondition":"postalAddressDifferent != true"},"validators": {"validation": Validators.compose([])}},{"key": "postalPostcode","type": "input-field","className":"col-xs-6 col-sm-3 col-md-2","templateOptions":{"label":"Postcode","hideCondition":"postalAddressDifferent != true"},"validators": {"validation": Validators.compose([ValidationService.isPostcode()])}}</v>
      </c>
      <c r="BH33" s="101"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3" s="101" t="str">
        <f>IF(AND(Table_Question_Sets[[#This Row],[Header]]="",Table_Question_Sets[[#This Row],[Property]]&lt;&gt;"",Table_Question_Sets[[#This Row],[Field Type]]&lt;&gt;""),
""""&amp;Table_Question_Sets[[#This Row],[Key]]&amp;"""","")</f>
        <v>"loanNumber"</v>
      </c>
      <c r="BJ33" s="101"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"loanNumber","yourDetailsHeading","fullName","DOB","contactHeading","contactAddress","contactTown","contactState","contactPostcode","postalAddressDifferent","postalHeading","postalAddress","postalTown","postalState","postalPostcode"</v>
      </c>
      <c r="BK33" s="101" t="str">
        <f>IF(AND(Table_Question_Sets[[#This Row],[Header]]&lt;&gt;"Yes",Table_Question_Sets[[#This Row],[Property]]&lt;&gt;"",Table_Question_Sets[[#This Row],[Workflow Role]]&lt;&gt;""),
""""&amp;Table_Question_Sets[[#This Row],[Workflow Role]]&amp;""":"""&amp;Table_Question_Sets[[#This Row],[Key]]&amp;"""","")</f>
        <v/>
      </c>
      <c r="BL33" s="101">
        <f ca="1">IF(Table_Question_Sets[[#This Row],[Header]]="Yes","",_xlfn.NUMBERVALUE(INDIRECT(SUBSTITUTE(ADDRESS(1,COLUMN(),4),"1","")&amp;ROW()+1))+IF(OR(Table_Question_Sets[[#This Row],[Value]]&lt;&gt;"",AND(Table_Question_Sets[[#This Row],[Data Type]]="Repeating",Table_Question_Sets[[#This Row],[Calculation Repeating]]&lt;&gt;"")),1,0))</f>
        <v>0</v>
      </c>
      <c r="BM33" s="101" t="str">
        <f ca="1" xml:space="preserve">
IF(Table_Question_Sets[[#This Row],[Data Type]]="Repeating",
OFFSET(Table_Repeating_Question_Sets[[#Headers],[Property]],MATCH(Table_Question_Sets[[#This Row],[Property]],Table_Repeating_Question_Sets[Property],0),MATCH("Calculation",Table_Repeating_Question_Sets[#Headers],0)-1,1,1),
"")</f>
        <v/>
      </c>
      <c r="BN33" s="101"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33" s="101"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33" s="101" t="str">
        <f ca="1">IF(ISNUMBER(Table_Question_Sets[[#This Row],[Config Use Row]]),INDEX(Table_Question_Sets[Config Rollup],Table_Question_Sets[[#This Row],[Config Use Row]]),"")</f>
        <v/>
      </c>
      <c r="BQ33" s="101" t="str">
        <f ca="1">IF(ISNUMBER(Table_Question_Sets[[#This Row],[Config Use Row]]),INDEX(Table_Question_Sets[Config Keys Nested Rollup],Table_Question_Sets[[#This Row],[Config Use Row]]),"")</f>
        <v/>
      </c>
      <c r="BR33" s="101" t="str">
        <f ca="1">IF(ISNUMBER(Table_Question_Sets[[#This Row],[Config Use Row]]),INDEX(Table_Question_Sets[Calculation Rollup],Table_Question_Sets[[#This Row],[Config Use Row]]),"")</f>
        <v/>
      </c>
    </row>
    <row r="34" spans="2:70" s="12" customFormat="1" ht="21" customHeight="1">
      <c r="B34" s="7" t="s">
        <v>112</v>
      </c>
      <c r="C34" s="88"/>
      <c r="D34"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Personal</v>
      </c>
      <c r="E34"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yourDetailsHeading</v>
      </c>
      <c r="F34" s="7" t="str">
        <f>IF(Table_Question_Sets[[#This Row],[Header]]="Yes","",IF(Table_Question_Sets[[#This Row],[Property]]&lt;&gt;"",SUBSTITUTE(Table_Question_Sets[[#This Row],[Property]]," ",""),""))</f>
        <v>YourDetailsHeading</v>
      </c>
      <c r="G34" s="50"/>
      <c r="H34" s="7" t="s">
        <v>106</v>
      </c>
      <c r="I34" s="7" t="s">
        <v>106</v>
      </c>
      <c r="J34" s="7"/>
      <c r="K34" s="34"/>
      <c r="L34" s="45"/>
      <c r="M34" s="45"/>
      <c r="N34" s="34"/>
      <c r="O34" s="87" t="s">
        <v>86</v>
      </c>
      <c r="P34" s="87"/>
      <c r="Q34" s="87"/>
      <c r="R34" s="87"/>
      <c r="S34" s="87"/>
      <c r="T34" s="7"/>
      <c r="U34" s="8"/>
      <c r="V34" s="7"/>
      <c r="W34" s="7"/>
      <c r="X34" s="7" t="s">
        <v>1033</v>
      </c>
      <c r="Y34" s="8"/>
      <c r="Z34" s="8"/>
      <c r="AA34" s="8" t="s">
        <v>113</v>
      </c>
      <c r="AB34" s="8"/>
      <c r="AC34" s="8"/>
      <c r="AD34" s="7"/>
      <c r="AE34" s="7"/>
      <c r="AF34" s="7"/>
      <c r="AG34" s="7"/>
      <c r="AH34" s="44"/>
      <c r="AI34" s="81"/>
      <c r="AJ34" s="68"/>
      <c r="AK34"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34" s="88"/>
      <c r="AM34"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34"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34" s="7"/>
      <c r="AP34" s="15"/>
      <c r="AQ34" s="7"/>
      <c r="AR34" s="7"/>
      <c r="AS34" s="7"/>
      <c r="AT34" s="7"/>
      <c r="AU34" s="7"/>
      <c r="AV34"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34" s="15" t="str">
        <f>IF(OR(Table_Question_Sets[[#This Row],[Header]]="Yes",Table_Question_Sets[[#This Row],[Text]]=""),"",IF(OR(Table_Question_Sets[[#This Row],[Text]]="true",Table_Question_Sets[[#This Row],[Text]]="false",ISNUMBER(Table_Question_Sets[[#This Row],[Text]])),Table_Question_Sets[[#This Row],[Text]],""""&amp;Table_Question_Sets[[#This Row],[Text]]&amp;""""))</f>
        <v/>
      </c>
      <c r="AX34" s="15" t="str">
        <f>IF(AND(Table_Question_Sets[[#This Row],[Header]]&lt;&gt;"Yes",Table_Question_Sets[[#This Row],[Property]]&lt;&gt;"",Table_Question_Sets[[#This Row],[Summary Label]]&lt;&gt;""),""""&amp;Table_Question_Sets[[#This Row],[Key]]&amp;""": """&amp;Table_Question_Sets[[#This Row],[Summary Label]]&amp;"""","")</f>
        <v/>
      </c>
      <c r="AY34" s="15">
        <f ca="1">IF(Table_Question_Sets[[#This Row],[Header]]="Yes","",_xlfn.NUMBERVALUE(INDIRECT(SUBSTITUTE(ADDRESS(1,COLUMN(),4),"1","")&amp;ROW()-1))+IF(Table_Question_Sets[[#This Row],[Property]]&lt;&gt;"",1,0))</f>
        <v>4</v>
      </c>
      <c r="AZ34" s="15">
        <f ca="1">IF(Table_Question_Sets[[#This Row],[Header]]="Yes","",_xlfn.NUMBERVALUE(INDIRECT(SUBSTITUTE(ADDRESS(1,COLUMN(),4),"1","")&amp;ROW()+1))+IF(Table_Question_Sets[[#This Row],[Property]]&lt;&gt;"",1,0))</f>
        <v>14</v>
      </c>
      <c r="BA34" s="15" t="str">
        <f t="array" aca="1" ref="BA3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34"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34"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34" s="7"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"templateOptions":{"content":{"heading2":"Personal Details","paragraph":"Please complete the remaining information to finalise your quote."}}</v>
      </c>
      <c r="BE34"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"yourDetailsHeading","type": "content-field","className":"col-xs-12","templateOptions":{"content":{"heading2":"Personal Details","paragraph":"Please complete the remaining information to finalise your quote."}},"validators": {"validation": Validators.compose([])}}</v>
      </c>
      <c r="BF34" s="7" t="str">
        <f ca="1" xml:space="preserve">
IF(Table_Question_Sets[[#This Row],[Row]]="Yes","]},{""className"": ""row"",""fieldGroup"": [","")&amp;
Table_Question_Sets[[#This Row],[Config Field]]</f>
        <v>{"key": "yourDetailsHeading","type": "content-field","className":"col-xs-12","templateOptions":{"content":{"heading2":"Personal Details","paragraph":"Please complete the remaining information to finalise your quote."}},"validators": {"validation": Validators.compose([])}}</v>
      </c>
      <c r="BG34"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"yourDetailsHeading","type": "content-field","className":"col-xs-12","templateOptions":{"content":{"heading2":"Personal Details","paragraph":"Please complete the remaining information to finalise your quote."}},"validators": {"validation": Validators.compose([])}},{"key": "fullName","type": "input-field","className":"col-xs-12 col-md-6","templateOptions":{"label":"Full name of the insured"},"validators": {"validation": Validators.compose([])}},{"key": "DOB","type": "datepicker-field","className":"col-xs-12 col-md-6","templateOptions":{"container":{"style":"width:200px;"},"label":"Date of birth","addonLeft":{"class":"glyphicon glyphicon-calendar"}},"validators": {"validation": Validators.compose([ValidationService.isDate()])}},{"key": "contactHeading","type": "content-field","className":"col-xs-12","templateOptions":{"content":{"heading3":"Residential Address"}},"validators": {"validation": Validators.compose([])}},{"key": "contactAddress","type": "input-field","className":"col-xs-12 col-sm-12 col-md-5","templateOptions":{"label":"Address"},"validators": {"validation": Validators.compose([ValidationService.required('true', '')])}},{"key": "contactTown","type": "input-field","className":"col-xs-12 col-sm-6 col-md-3","templateOptions":{"label":"Town"},"validators": {"validation": Validators.compose([ValidationService.required('true', '')])}},{"key": "contactState","type":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'')])}},{"key": "contactPostcode","type": "input-field","className":"col-xs-6 col-sm-3 col-md-2","templateOptions":{"label":"Postcode"},"validators": {"validation": Validators.compose([ValidationService.required('true', ''), ValidationService.isPostcode()])}},{"key": "postalAddressDifferent","type": "checkbox-field","className":"col-xs-12","templateOptions":{"placeholder":"My postal address is different than my residential address"},"validators": {"validation": Validators.compose([])}},{"key": "postalHeading","type": "content-field","className":"col-xs-12","templateOptions":{"content":{"heading3":"Postal Address"},"hideCondition":"postalAddressDifferent != true"},"validators": {"validation": Validators.compose([])}},{"key": "postalAddress","type": "input-field","className":"col-xs-12 col-sm-12 col-md-5","templateOptions":{"label":"Address","hideCondition":"postalAddressDifferent != true"},"validators": {"validation": Validators.compose([])}},{"key": "postalTown","type": "input-field","className":"col-xs-12 col-sm-6 col-md-3","templateOptions":{"label":"Town","hideCondition":"postalAddressDifferent != true"},"validators": {"validation": Validators.compose([])}},{"key": "postalState","type": "select-field","className":"col-xs-6 col-sm-3 col-md-2","templateOptions":{"options":[{"label":"ACT","value":"ACT"},{"label":"NSW","value":"NSW"},{"label":"NT","value":"NT"},{"label":"QLD","value":"QLD"},{"label":"SA","value":"SA"},{"label":"TAS","value":"TAS"},{"label":"VIC","value":"VIC"},{"label":"WA","value":"WA"}],"label":"State","placeholder":"Select","hideCondition":"postalAddressDifferent != true"},"validators": {"validation": Validators.compose([])}},{"key": "postalPostcode","type": "input-field","className":"col-xs-6 col-sm-3 col-md-2","templateOptions":{"label":"Postcode","hideCondition":"postalAddressDifferent != true"},"validators": {"validation": Validators.compose([ValidationService.isPostcode()])}}</v>
      </c>
      <c r="BH34"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4" s="7" t="str">
        <f>IF(AND(Table_Question_Sets[[#This Row],[Header]]="",Table_Question_Sets[[#This Row],[Property]]&lt;&gt;"",Table_Question_Sets[[#This Row],[Field Type]]&lt;&gt;""),
""""&amp;Table_Question_Sets[[#This Row],[Key]]&amp;"""","")</f>
        <v>"yourDetailsHeading"</v>
      </c>
      <c r="BJ34"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"yourDetailsHeading","fullName","DOB","contactHeading","contactAddress","contactTown","contactState","contactPostcode","postalAddressDifferent","postalHeading","postalAddress","postalTown","postalState","postalPostcode"</v>
      </c>
      <c r="BK34" s="7" t="str">
        <f>IF(AND(Table_Question_Sets[[#This Row],[Header]]&lt;&gt;"Yes",Table_Question_Sets[[#This Row],[Property]]&lt;&gt;"",Table_Question_Sets[[#This Row],[Workflow Role]]&lt;&gt;""),
""""&amp;Table_Question_Sets[[#This Row],[Workflow Role]]&amp;""":"""&amp;Table_Question_Sets[[#This Row],[Key]]&amp;"""","")</f>
        <v/>
      </c>
      <c r="BL34" s="7">
        <f ca="1">IF(Table_Question_Sets[[#This Row],[Header]]="Yes","",_xlfn.NUMBERVALUE(INDIRECT(SUBSTITUTE(ADDRESS(1,COLUMN(),4),"1","")&amp;ROW()+1))+IF(OR(Table_Question_Sets[[#This Row],[Value]]&lt;&gt;"",AND(Table_Question_Sets[[#This Row],[Data Type]]="Repeating",Table_Question_Sets[[#This Row],[Calculation Repeating]]&lt;&gt;"")),1,0))</f>
        <v>0</v>
      </c>
      <c r="BM34" s="7" t="str">
        <f ca="1" xml:space="preserve">
IF(Table_Question_Sets[[#This Row],[Data Type]]="Repeating",
OFFSET(Table_Repeating_Question_Sets[[#Headers],[Property]],MATCH(Table_Question_Sets[[#This Row],[Property]],Table_Repeating_Question_Sets[Property],0),MATCH("Calculation",Table_Repeating_Question_Sets[#Headers],0)-1,1,1),
"")</f>
        <v/>
      </c>
      <c r="BN34"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34"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34" s="7" t="str">
        <f ca="1">IF(ISNUMBER(Table_Question_Sets[[#This Row],[Config Use Row]]),INDEX(Table_Question_Sets[Config Rollup],Table_Question_Sets[[#This Row],[Config Use Row]]),"")</f>
        <v/>
      </c>
      <c r="BQ34" s="7" t="str">
        <f ca="1">IF(ISNUMBER(Table_Question_Sets[[#This Row],[Config Use Row]]),INDEX(Table_Question_Sets[Config Keys Nested Rollup],Table_Question_Sets[[#This Row],[Config Use Row]]),"")</f>
        <v/>
      </c>
      <c r="BR34" s="7" t="str">
        <f ca="1">IF(ISNUMBER(Table_Question_Sets[[#This Row],[Config Use Row]]),INDEX(Table_Question_Sets[Calculation Rollup],Table_Question_Sets[[#This Row],[Config Use Row]]),"")</f>
        <v/>
      </c>
    </row>
    <row r="35" spans="2:70" s="12" customFormat="1" ht="21" customHeight="1">
      <c r="B35" s="97" t="s">
        <v>1027</v>
      </c>
      <c r="C35" s="88"/>
      <c r="D35" s="98"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Personal</v>
      </c>
      <c r="E35" s="9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fullName</v>
      </c>
      <c r="F35" s="98" t="str">
        <f>IF(Table_Question_Sets[[#This Row],[Header]]="Yes","",IF(Table_Question_Sets[[#This Row],[Property]]&lt;&gt;"",SUBSTITUTE(Table_Question_Sets[[#This Row],[Property]]," ",""),""))</f>
        <v>FullName</v>
      </c>
      <c r="G35" s="50"/>
      <c r="H35" s="97" t="s">
        <v>47</v>
      </c>
      <c r="I35" s="97" t="s">
        <v>47</v>
      </c>
      <c r="J35" s="7"/>
      <c r="K35" s="99"/>
      <c r="L35" s="45"/>
      <c r="M35" s="45"/>
      <c r="N35" s="34"/>
      <c r="O35" s="87"/>
      <c r="P35" s="87"/>
      <c r="Q35" s="87"/>
      <c r="R35" s="87"/>
      <c r="S35" s="87"/>
      <c r="T35" s="97" t="s">
        <v>1038</v>
      </c>
      <c r="U35" s="8"/>
      <c r="V35" s="97"/>
      <c r="W35" s="97"/>
      <c r="X35" s="7"/>
      <c r="Y35" s="8"/>
      <c r="Z35" s="8"/>
      <c r="AA35" s="8"/>
      <c r="AB35" s="8"/>
      <c r="AC35" s="8"/>
      <c r="AD35" s="97"/>
      <c r="AE35" s="97"/>
      <c r="AF35" s="7"/>
      <c r="AG35" s="7"/>
      <c r="AH35" s="100"/>
      <c r="AI35" s="109"/>
      <c r="AJ35" s="68"/>
      <c r="AK35" s="10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35" s="102"/>
      <c r="AM35" s="10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35" s="101"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35" s="97"/>
      <c r="AP35" s="15"/>
      <c r="AQ35" s="7"/>
      <c r="AR35" s="7"/>
      <c r="AS35" s="7"/>
      <c r="AT35" s="7"/>
      <c r="AU35" s="7"/>
      <c r="AV35" s="104"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35" s="104" t="str">
        <f>IF(OR(Table_Question_Sets[[#This Row],[Header]]="Yes",Table_Question_Sets[[#This Row],[Text]]=""),"",IF(OR(Table_Question_Sets[[#This Row],[Text]]="true",Table_Question_Sets[[#This Row],[Text]]="false",ISNUMBER(Table_Question_Sets[[#This Row],[Text]])),Table_Question_Sets[[#This Row],[Text]],""""&amp;Table_Question_Sets[[#This Row],[Text]]&amp;""""))</f>
        <v/>
      </c>
      <c r="AX35" s="105" t="str">
        <f>IF(AND(Table_Question_Sets[[#This Row],[Header]]&lt;&gt;"Yes",Table_Question_Sets[[#This Row],[Property]]&lt;&gt;"",Table_Question_Sets[[#This Row],[Summary Label]]&lt;&gt;""),""""&amp;Table_Question_Sets[[#This Row],[Key]]&amp;""": """&amp;Table_Question_Sets[[#This Row],[Summary Label]]&amp;"""","")</f>
        <v/>
      </c>
      <c r="AY35" s="105">
        <f ca="1">IF(Table_Question_Sets[[#This Row],[Header]]="Yes","",_xlfn.NUMBERVALUE(INDIRECT(SUBSTITUTE(ADDRESS(1,COLUMN(),4),"1","")&amp;ROW()-1))+IF(Table_Question_Sets[[#This Row],[Property]]&lt;&gt;"",1,0))</f>
        <v>5</v>
      </c>
      <c r="AZ35" s="105">
        <f ca="1">IF(Table_Question_Sets[[#This Row],[Header]]="Yes","",_xlfn.NUMBERVALUE(INDIRECT(SUBSTITUTE(ADDRESS(1,COLUMN(),4),"1","")&amp;ROW()+1))+IF(Table_Question_Sets[[#This Row],[Property]]&lt;&gt;"",1,0))</f>
        <v>13</v>
      </c>
      <c r="BA35" s="105" t="str">
        <f t="array" aca="1" ref="BA3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35" s="101"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35" s="101"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35" s="101"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"templateOptions":{"label":"Full name of the insured"}</v>
      </c>
      <c r="BE35" s="10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"fullName","type": "input-field","className":"col-xs-12 col-md-6","templateOptions":{"label":"Full name of the insured"},"validators": {"validation": Validators.compose([])}}</v>
      </c>
      <c r="BF35" s="98" t="str">
        <f ca="1" xml:space="preserve">
IF(Table_Question_Sets[[#This Row],[Row]]="Yes","]},{""className"": ""row"",""fieldGroup"": [","")&amp;
Table_Question_Sets[[#This Row],[Config Field]]</f>
        <v>{"key": "fullName","type": "input-field","className":"col-xs-12 col-md-6","templateOptions":{"label":"Full name of the insured"},"validators": {"validation": Validators.compose([])}}</v>
      </c>
      <c r="BG35" s="101"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"fullName","type": "input-field","className":"col-xs-12 col-md-6","templateOptions":{"label":"Full name of the insured"},"validators": {"validation": Validators.compose([])}},{"key": "DOB","type": "datepicker-field","className":"col-xs-12 col-md-6","templateOptions":{"container":{"style":"width:200px;"},"label":"Date of birth","addonLeft":{"class":"glyphicon glyphicon-calendar"}},"validators": {"validation": Validators.compose([ValidationService.isDate()])}},{"key": "contactHeading","type": "content-field","className":"col-xs-12","templateOptions":{"content":{"heading3":"Residential Address"}},"validators": {"validation": Validators.compose([])}},{"key": "contactAddress","type": "input-field","className":"col-xs-12 col-sm-12 col-md-5","templateOptions":{"label":"Address"},"validators": {"validation": Validators.compose([ValidationService.required('true', '')])}},{"key": "contactTown","type": "input-field","className":"col-xs-12 col-sm-6 col-md-3","templateOptions":{"label":"Town"},"validators": {"validation": Validators.compose([ValidationService.required('true', '')])}},{"key": "contactState","type":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'')])}},{"key": "contactPostcode","type": "input-field","className":"col-xs-6 col-sm-3 col-md-2","templateOptions":{"label":"Postcode"},"validators": {"validation": Validators.compose([ValidationService.required('true', ''), ValidationService.isPostcode()])}},{"key": "postalAddressDifferent","type": "checkbox-field","className":"col-xs-12","templateOptions":{"placeholder":"My postal address is different than my residential address"},"validators": {"validation": Validators.compose([])}},{"key": "postalHeading","type": "content-field","className":"col-xs-12","templateOptions":{"content":{"heading3":"Postal Address"},"hideCondition":"postalAddressDifferent != true"},"validators": {"validation": Validators.compose([])}},{"key": "postalAddress","type": "input-field","className":"col-xs-12 col-sm-12 col-md-5","templateOptions":{"label":"Address","hideCondition":"postalAddressDifferent != true"},"validators": {"validation": Validators.compose([])}},{"key": "postalTown","type": "input-field","className":"col-xs-12 col-sm-6 col-md-3","templateOptions":{"label":"Town","hideCondition":"postalAddressDifferent != true"},"validators": {"validation": Validators.compose([])}},{"key": "postalState","type": "select-field","className":"col-xs-6 col-sm-3 col-md-2","templateOptions":{"options":[{"label":"ACT","value":"ACT"},{"label":"NSW","value":"NSW"},{"label":"NT","value":"NT"},{"label":"QLD","value":"QLD"},{"label":"SA","value":"SA"},{"label":"TAS","value":"TAS"},{"label":"VIC","value":"VIC"},{"label":"WA","value":"WA"}],"label":"State","placeholder":"Select","hideCondition":"postalAddressDifferent != true"},"validators": {"validation": Validators.compose([])}},{"key": "postalPostcode","type": "input-field","className":"col-xs-6 col-sm-3 col-md-2","templateOptions":{"label":"Postcode","hideCondition":"postalAddressDifferent != true"},"validators": {"validation": Validators.compose([ValidationService.isPostcode()])}}</v>
      </c>
      <c r="BH35" s="101"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5" s="101" t="str">
        <f>IF(AND(Table_Question_Sets[[#This Row],[Header]]="",Table_Question_Sets[[#This Row],[Property]]&lt;&gt;"",Table_Question_Sets[[#This Row],[Field Type]]&lt;&gt;""),
""""&amp;Table_Question_Sets[[#This Row],[Key]]&amp;"""","")</f>
        <v>"fullName"</v>
      </c>
      <c r="BJ35" s="101"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"fullName","DOB","contactHeading","contactAddress","contactTown","contactState","contactPostcode","postalAddressDifferent","postalHeading","postalAddress","postalTown","postalState","postalPostcode"</v>
      </c>
      <c r="BK35" s="101" t="str">
        <f>IF(AND(Table_Question_Sets[[#This Row],[Header]]&lt;&gt;"Yes",Table_Question_Sets[[#This Row],[Property]]&lt;&gt;"",Table_Question_Sets[[#This Row],[Workflow Role]]&lt;&gt;""),
""""&amp;Table_Question_Sets[[#This Row],[Workflow Role]]&amp;""":"""&amp;Table_Question_Sets[[#This Row],[Key]]&amp;"""","")</f>
        <v/>
      </c>
      <c r="BL35" s="101">
        <f ca="1">IF(Table_Question_Sets[[#This Row],[Header]]="Yes","",_xlfn.NUMBERVALUE(INDIRECT(SUBSTITUTE(ADDRESS(1,COLUMN(),4),"1","")&amp;ROW()+1))+IF(OR(Table_Question_Sets[[#This Row],[Value]]&lt;&gt;"",AND(Table_Question_Sets[[#This Row],[Data Type]]="Repeating",Table_Question_Sets[[#This Row],[Calculation Repeating]]&lt;&gt;"")),1,0))</f>
        <v>0</v>
      </c>
      <c r="BM35" s="101" t="str">
        <f ca="1" xml:space="preserve">
IF(Table_Question_Sets[[#This Row],[Data Type]]="Repeating",
OFFSET(Table_Repeating_Question_Sets[[#Headers],[Property]],MATCH(Table_Question_Sets[[#This Row],[Property]],Table_Repeating_Question_Sets[Property],0),MATCH("Calculation",Table_Repeating_Question_Sets[#Headers],0)-1,1,1),
"")</f>
        <v/>
      </c>
      <c r="BN35" s="101"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35" s="101"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35" s="101" t="str">
        <f ca="1">IF(ISNUMBER(Table_Question_Sets[[#This Row],[Config Use Row]]),INDEX(Table_Question_Sets[Config Rollup],Table_Question_Sets[[#This Row],[Config Use Row]]),"")</f>
        <v/>
      </c>
      <c r="BQ35" s="101" t="str">
        <f ca="1">IF(ISNUMBER(Table_Question_Sets[[#This Row],[Config Use Row]]),INDEX(Table_Question_Sets[Config Keys Nested Rollup],Table_Question_Sets[[#This Row],[Config Use Row]]),"")</f>
        <v/>
      </c>
      <c r="BR35" s="101" t="str">
        <f ca="1">IF(ISNUMBER(Table_Question_Sets[[#This Row],[Config Use Row]]),INDEX(Table_Question_Sets[Calculation Rollup],Table_Question_Sets[[#This Row],[Config Use Row]]),"")</f>
        <v/>
      </c>
    </row>
    <row r="36" spans="2:70" s="12" customFormat="1" ht="21" customHeight="1">
      <c r="B36" s="97" t="s">
        <v>1028</v>
      </c>
      <c r="C36" s="88"/>
      <c r="D36" s="98"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Personal</v>
      </c>
      <c r="E36" s="9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DOB</v>
      </c>
      <c r="F36" s="98" t="str">
        <f>IF(Table_Question_Sets[[#This Row],[Header]]="Yes","",IF(Table_Question_Sets[[#This Row],[Property]]&lt;&gt;"",SUBSTITUTE(Table_Question_Sets[[#This Row],[Property]]," ",""),""))</f>
        <v>DOB</v>
      </c>
      <c r="G36" s="50"/>
      <c r="H36" s="97" t="s">
        <v>79</v>
      </c>
      <c r="I36" s="97" t="s">
        <v>79</v>
      </c>
      <c r="J36" s="7"/>
      <c r="K36" s="99"/>
      <c r="L36" s="45"/>
      <c r="M36" s="45"/>
      <c r="N36" s="34"/>
      <c r="O36" s="87"/>
      <c r="P36" s="87"/>
      <c r="Q36" s="87"/>
      <c r="R36" s="87"/>
      <c r="S36" s="34" t="s">
        <v>1045</v>
      </c>
      <c r="T36" s="97" t="s">
        <v>111</v>
      </c>
      <c r="U36" s="8"/>
      <c r="V36" s="97"/>
      <c r="W36" s="97"/>
      <c r="X36" s="7"/>
      <c r="Y36" s="8"/>
      <c r="Z36" s="8"/>
      <c r="AA36" s="8"/>
      <c r="AB36" s="8"/>
      <c r="AC36" s="8"/>
      <c r="AD36" s="97"/>
      <c r="AE36" s="97"/>
      <c r="AF36" s="7"/>
      <c r="AG36" s="7"/>
      <c r="AH36" s="100"/>
      <c r="AI36" s="109"/>
      <c r="AJ36" s="68"/>
      <c r="AK36" s="10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36" s="102"/>
      <c r="AM36" s="10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36" s="101"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36" s="97"/>
      <c r="AP36" s="15"/>
      <c r="AQ36" s="7"/>
      <c r="AR36" s="7"/>
      <c r="AS36" s="7"/>
      <c r="AT36" s="7"/>
      <c r="AU36" s="7"/>
      <c r="AV36" s="104"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36" s="104" t="str">
        <f>IF(OR(Table_Question_Sets[[#This Row],[Header]]="Yes",Table_Question_Sets[[#This Row],[Text]]=""),"",IF(OR(Table_Question_Sets[[#This Row],[Text]]="true",Table_Question_Sets[[#This Row],[Text]]="false",ISNUMBER(Table_Question_Sets[[#This Row],[Text]])),Table_Question_Sets[[#This Row],[Text]],""""&amp;Table_Question_Sets[[#This Row],[Text]]&amp;""""))</f>
        <v/>
      </c>
      <c r="AX36" s="105" t="str">
        <f>IF(AND(Table_Question_Sets[[#This Row],[Header]]&lt;&gt;"Yes",Table_Question_Sets[[#This Row],[Property]]&lt;&gt;"",Table_Question_Sets[[#This Row],[Summary Label]]&lt;&gt;""),""""&amp;Table_Question_Sets[[#This Row],[Key]]&amp;""": """&amp;Table_Question_Sets[[#This Row],[Summary Label]]&amp;"""","")</f>
        <v/>
      </c>
      <c r="AY36" s="105">
        <f ca="1">IF(Table_Question_Sets[[#This Row],[Header]]="Yes","",_xlfn.NUMBERVALUE(INDIRECT(SUBSTITUTE(ADDRESS(1,COLUMN(),4),"1","")&amp;ROW()-1))+IF(Table_Question_Sets[[#This Row],[Property]]&lt;&gt;"",1,0))</f>
        <v>6</v>
      </c>
      <c r="AZ36" s="105">
        <f ca="1">IF(Table_Question_Sets[[#This Row],[Header]]="Yes","",_xlfn.NUMBERVALUE(INDIRECT(SUBSTITUTE(ADDRESS(1,COLUMN(),4),"1","")&amp;ROW()+1))+IF(Table_Question_Sets[[#This Row],[Property]]&lt;&gt;"",1,0))</f>
        <v>12</v>
      </c>
      <c r="BA36" s="105" t="str">
        <f t="array" aca="1" ref="BA3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36" s="101"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Validators.compose([ValidationService.isDate()])}</v>
      </c>
      <c r="BC36" s="101"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36" s="101"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"templateOptions":{"container":{"style":"width:200px;"},"label":"Date of birth","addonLeft":{"class":"glyphicon glyphicon-calendar"}}</v>
      </c>
      <c r="BE36" s="10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"DOB","type": "datepicker-field","className":"col-xs-12 col-md-6","templateOptions":{"container":{"style":"width:200px;"},"label":"Date of birth","addonLeft":{"class":"glyphicon glyphicon-calendar"}},"validators": {"validation": Validators.compose([ValidationService.isDate()])}}</v>
      </c>
      <c r="BF36" s="98" t="str">
        <f ca="1" xml:space="preserve">
IF(Table_Question_Sets[[#This Row],[Row]]="Yes","]},{""className"": ""row"",""fieldGroup"": [","")&amp;
Table_Question_Sets[[#This Row],[Config Field]]</f>
        <v>{"key": "DOB","type": "datepicker-field","className":"col-xs-12 col-md-6","templateOptions":{"container":{"style":"width:200px;"},"label":"Date of birth","addonLeft":{"class":"glyphicon glyphicon-calendar"}},"validators": {"validation": Validators.compose([ValidationService.isDate()])}}</v>
      </c>
      <c r="BG36" s="101"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"DOB","type": "datepicker-field","className":"col-xs-12 col-md-6","templateOptions":{"container":{"style":"width:200px;"},"label":"Date of birth","addonLeft":{"class":"glyphicon glyphicon-calendar"}},"validators": {"validation": Validators.compose([ValidationService.isDate()])}},{"key": "contactHeading","type": "content-field","className":"col-xs-12","templateOptions":{"content":{"heading3":"Residential Address"}},"validators": {"validation": Validators.compose([])}},{"key": "contactAddress","type": "input-field","className":"col-xs-12 col-sm-12 col-md-5","templateOptions":{"label":"Address"},"validators": {"validation": Validators.compose([ValidationService.required('true', '')])}},{"key": "contactTown","type": "input-field","className":"col-xs-12 col-sm-6 col-md-3","templateOptions":{"label":"Town"},"validators": {"validation": Validators.compose([ValidationService.required('true', '')])}},{"key": "contactState","type":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'')])}},{"key": "contactPostcode","type": "input-field","className":"col-xs-6 col-sm-3 col-md-2","templateOptions":{"label":"Postcode"},"validators": {"validation": Validators.compose([ValidationService.required('true', ''), ValidationService.isPostcode()])}},{"key": "postalAddressDifferent","type": "checkbox-field","className":"col-xs-12","templateOptions":{"placeholder":"My postal address is different than my residential address"},"validators": {"validation": Validators.compose([])}},{"key": "postalHeading","type": "content-field","className":"col-xs-12","templateOptions":{"content":{"heading3":"Postal Address"},"hideCondition":"postalAddressDifferent != true"},"validators": {"validation": Validators.compose([])}},{"key": "postalAddress","type": "input-field","className":"col-xs-12 col-sm-12 col-md-5","templateOptions":{"label":"Address","hideCondition":"postalAddressDifferent != true"},"validators": {"validation": Validators.compose([])}},{"key": "postalTown","type": "input-field","className":"col-xs-12 col-sm-6 col-md-3","templateOptions":{"label":"Town","hideCondition":"postalAddressDifferent != true"},"validators": {"validation": Validators.compose([])}},{"key": "postalState","type": "select-field","className":"col-xs-6 col-sm-3 col-md-2","templateOptions":{"options":[{"label":"ACT","value":"ACT"},{"label":"NSW","value":"NSW"},{"label":"NT","value":"NT"},{"label":"QLD","value":"QLD"},{"label":"SA","value":"SA"},{"label":"TAS","value":"TAS"},{"label":"VIC","value":"VIC"},{"label":"WA","value":"WA"}],"label":"State","placeholder":"Select","hideCondition":"postalAddressDifferent != true"},"validators": {"validation": Validators.compose([])}},{"key": "postalPostcode","type": "input-field","className":"col-xs-6 col-sm-3 col-md-2","templateOptions":{"label":"Postcode","hideCondition":"postalAddressDifferent != true"},"validators": {"validation": Validators.compose([ValidationService.isPostcode()])}}</v>
      </c>
      <c r="BH36" s="101"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6" s="101" t="str">
        <f>IF(AND(Table_Question_Sets[[#This Row],[Header]]="",Table_Question_Sets[[#This Row],[Property]]&lt;&gt;"",Table_Question_Sets[[#This Row],[Field Type]]&lt;&gt;""),
""""&amp;Table_Question_Sets[[#This Row],[Key]]&amp;"""","")</f>
        <v>"DOB"</v>
      </c>
      <c r="BJ36" s="101"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"DOB","contactHeading","contactAddress","contactTown","contactState","contactPostcode","postalAddressDifferent","postalHeading","postalAddress","postalTown","postalState","postalPostcode"</v>
      </c>
      <c r="BK36" s="101" t="str">
        <f>IF(AND(Table_Question_Sets[[#This Row],[Header]]&lt;&gt;"Yes",Table_Question_Sets[[#This Row],[Property]]&lt;&gt;"",Table_Question_Sets[[#This Row],[Workflow Role]]&lt;&gt;""),
""""&amp;Table_Question_Sets[[#This Row],[Workflow Role]]&amp;""":"""&amp;Table_Question_Sets[[#This Row],[Key]]&amp;"""","")</f>
        <v/>
      </c>
      <c r="BL36" s="101">
        <f ca="1">IF(Table_Question_Sets[[#This Row],[Header]]="Yes","",_xlfn.NUMBERVALUE(INDIRECT(SUBSTITUTE(ADDRESS(1,COLUMN(),4),"1","")&amp;ROW()+1))+IF(OR(Table_Question_Sets[[#This Row],[Value]]&lt;&gt;"",AND(Table_Question_Sets[[#This Row],[Data Type]]="Repeating",Table_Question_Sets[[#This Row],[Calculation Repeating]]&lt;&gt;"")),1,0))</f>
        <v>0</v>
      </c>
      <c r="BM36" s="101" t="str">
        <f ca="1" xml:space="preserve">
IF(Table_Question_Sets[[#This Row],[Data Type]]="Repeating",
OFFSET(Table_Repeating_Question_Sets[[#Headers],[Property]],MATCH(Table_Question_Sets[[#This Row],[Property]],Table_Repeating_Question_Sets[Property],0),MATCH("Calculation",Table_Repeating_Question_Sets[#Headers],0)-1,1,1),
"")</f>
        <v/>
      </c>
      <c r="BN36" s="101"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36" s="101"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36" s="101" t="str">
        <f ca="1">IF(ISNUMBER(Table_Question_Sets[[#This Row],[Config Use Row]]),INDEX(Table_Question_Sets[Config Rollup],Table_Question_Sets[[#This Row],[Config Use Row]]),"")</f>
        <v/>
      </c>
      <c r="BQ36" s="101" t="str">
        <f ca="1">IF(ISNUMBER(Table_Question_Sets[[#This Row],[Config Use Row]]),INDEX(Table_Question_Sets[Config Keys Nested Rollup],Table_Question_Sets[[#This Row],[Config Use Row]]),"")</f>
        <v/>
      </c>
      <c r="BR36" s="101" t="str">
        <f ca="1">IF(ISNUMBER(Table_Question_Sets[[#This Row],[Config Use Row]]),INDEX(Table_Question_Sets[Calculation Rollup],Table_Question_Sets[[#This Row],[Config Use Row]]),"")</f>
        <v/>
      </c>
    </row>
    <row r="37" spans="2:70" s="12" customFormat="1" ht="21" customHeight="1">
      <c r="B37" s="8" t="s">
        <v>114</v>
      </c>
      <c r="C37" s="88"/>
      <c r="D37"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Personal</v>
      </c>
      <c r="E37"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contactHeading</v>
      </c>
      <c r="F37" s="7" t="str">
        <f>IF(Table_Question_Sets[[#This Row],[Header]]="Yes","",IF(Table_Question_Sets[[#This Row],[Property]]&lt;&gt;"",SUBSTITUTE(Table_Question_Sets[[#This Row],[Property]]," ",""),""))</f>
        <v>ContactHeading</v>
      </c>
      <c r="G37" s="50"/>
      <c r="H37" s="8" t="s">
        <v>106</v>
      </c>
      <c r="I37" s="8" t="s">
        <v>106</v>
      </c>
      <c r="J37" s="8"/>
      <c r="K37" s="34"/>
      <c r="L37" s="44"/>
      <c r="M37" s="44"/>
      <c r="N37" s="36"/>
      <c r="O37" s="15">
        <v>12</v>
      </c>
      <c r="P37" s="34"/>
      <c r="Q37" s="34"/>
      <c r="R37" s="34"/>
      <c r="S37" s="34"/>
      <c r="T37" s="7"/>
      <c r="U37" s="7"/>
      <c r="V37" s="7"/>
      <c r="W37" s="7"/>
      <c r="X37" s="7"/>
      <c r="Y37" s="8" t="s">
        <v>115</v>
      </c>
      <c r="Z37" s="7"/>
      <c r="AA37" s="8"/>
      <c r="AB37" s="8"/>
      <c r="AC37" s="8"/>
      <c r="AD37" s="7"/>
      <c r="AE37" s="7"/>
      <c r="AF37" s="8"/>
      <c r="AG37" s="8"/>
      <c r="AH37" s="44"/>
      <c r="AI37" s="44"/>
      <c r="AJ37" s="68"/>
      <c r="AK37"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37" s="88"/>
      <c r="AM37"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37"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37" s="7"/>
      <c r="AP37" s="15"/>
      <c r="AQ37" s="7"/>
      <c r="AR37" s="7"/>
      <c r="AS37" s="7"/>
      <c r="AT37" s="7"/>
      <c r="AU37" s="7"/>
      <c r="AV37"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37" s="15" t="str">
        <f>IF(OR(Table_Question_Sets[[#This Row],[Header]]="Yes",Table_Question_Sets[[#This Row],[Text]]=""),"",IF(OR(Table_Question_Sets[[#This Row],[Text]]="true",Table_Question_Sets[[#This Row],[Text]]="false",ISNUMBER(Table_Question_Sets[[#This Row],[Text]])),Table_Question_Sets[[#This Row],[Text]],""""&amp;Table_Question_Sets[[#This Row],[Text]]&amp;""""))</f>
        <v/>
      </c>
      <c r="AX37" s="15" t="str">
        <f>IF(AND(Table_Question_Sets[[#This Row],[Header]]&lt;&gt;"Yes",Table_Question_Sets[[#This Row],[Property]]&lt;&gt;"",Table_Question_Sets[[#This Row],[Summary Label]]&lt;&gt;""),""""&amp;Table_Question_Sets[[#This Row],[Key]]&amp;""": """&amp;Table_Question_Sets[[#This Row],[Summary Label]]&amp;"""","")</f>
        <v/>
      </c>
      <c r="AY37" s="15">
        <f ca="1">IF(Table_Question_Sets[[#This Row],[Header]]="Yes","",_xlfn.NUMBERVALUE(INDIRECT(SUBSTITUTE(ADDRESS(1,COLUMN(),4),"1","")&amp;ROW()-1))+IF(Table_Question_Sets[[#This Row],[Property]]&lt;&gt;"",1,0))</f>
        <v>7</v>
      </c>
      <c r="AZ37" s="15">
        <f ca="1">IF(Table_Question_Sets[[#This Row],[Header]]="Yes","",_xlfn.NUMBERVALUE(INDIRECT(SUBSTITUTE(ADDRESS(1,COLUMN(),4),"1","")&amp;ROW()+1))+IF(Table_Question_Sets[[#This Row],[Property]]&lt;&gt;"",1,0))</f>
        <v>11</v>
      </c>
      <c r="BA37" s="15" t="str">
        <f t="array" aca="1" ref="BA3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37"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37"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37"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"templateOptions":{"content":{"heading3":"Residential Address"}}</v>
      </c>
      <c r="BE37"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"contactHeading","type": "content-field","className":"col-xs-12","templateOptions":{"content":{"heading3":"Residential Address"}},"validators": {"validation": Validators.compose([])}}</v>
      </c>
      <c r="BF37" s="7" t="str">
        <f ca="1" xml:space="preserve">
IF(Table_Question_Sets[[#This Row],[Row]]="Yes","]},{""className"": ""row"",""fieldGroup"": [","")&amp;
Table_Question_Sets[[#This Row],[Config Field]]</f>
        <v>{"key": "contactHeading","type": "content-field","className":"col-xs-12","templateOptions":{"content":{"heading3":"Residential Address"}},"validators": {"validation": Validators.compose([])}}</v>
      </c>
      <c r="BG37"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"contactHeading","type": "content-field","className":"col-xs-12","templateOptions":{"content":{"heading3":"Residential Address"}},"validators": {"validation": Validators.compose([])}},{"key": "contactAddress","type": "input-field","className":"col-xs-12 col-sm-12 col-md-5","templateOptions":{"label":"Address"},"validators": {"validation": Validators.compose([ValidationService.required('true', '')])}},{"key": "contactTown","type": "input-field","className":"col-xs-12 col-sm-6 col-md-3","templateOptions":{"label":"Town"},"validators": {"validation": Validators.compose([ValidationService.required('true', '')])}},{"key": "contactState","type":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'')])}},{"key": "contactPostcode","type": "input-field","className":"col-xs-6 col-sm-3 col-md-2","templateOptions":{"label":"Postcode"},"validators": {"validation": Validators.compose([ValidationService.required('true', ''), ValidationService.isPostcode()])}},{"key": "postalAddressDifferent","type": "checkbox-field","className":"col-xs-12","templateOptions":{"placeholder":"My postal address is different than my residential address"},"validators": {"validation": Validators.compose([])}},{"key": "postalHeading","type": "content-field","className":"col-xs-12","templateOptions":{"content":{"heading3":"Postal Address"},"hideCondition":"postalAddressDifferent != true"},"validators": {"validation": Validators.compose([])}},{"key": "postalAddress","type": "input-field","className":"col-xs-12 col-sm-12 col-md-5","templateOptions":{"label":"Address","hideCondition":"postalAddressDifferent != true"},"validators": {"validation": Validators.compose([])}},{"key": "postalTown","type": "input-field","className":"col-xs-12 col-sm-6 col-md-3","templateOptions":{"label":"Town","hideCondition":"postalAddressDifferent != true"},"validators": {"validation": Validators.compose([])}},{"key": "postalState","type": "select-field","className":"col-xs-6 col-sm-3 col-md-2","templateOptions":{"options":[{"label":"ACT","value":"ACT"},{"label":"NSW","value":"NSW"},{"label":"NT","value":"NT"},{"label":"QLD","value":"QLD"},{"label":"SA","value":"SA"},{"label":"TAS","value":"TAS"},{"label":"VIC","value":"VIC"},{"label":"WA","value":"WA"}],"label":"State","placeholder":"Select","hideCondition":"postalAddressDifferent != true"},"validators": {"validation": Validators.compose([])}},{"key": "postalPostcode","type": "input-field","className":"col-xs-6 col-sm-3 col-md-2","templateOptions":{"label":"Postcode","hideCondition":"postalAddressDifferent != true"},"validators": {"validation": Validators.compose([ValidationService.isPostcode()])}}</v>
      </c>
      <c r="BH37"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7" s="7" t="str">
        <f>IF(AND(Table_Question_Sets[[#This Row],[Header]]="",Table_Question_Sets[[#This Row],[Property]]&lt;&gt;"",Table_Question_Sets[[#This Row],[Field Type]]&lt;&gt;""),
""""&amp;Table_Question_Sets[[#This Row],[Key]]&amp;"""","")</f>
        <v>"contactHeading"</v>
      </c>
      <c r="BJ37"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"contactHeading","contactAddress","contactTown","contactState","contactPostcode","postalAddressDifferent","postalHeading","postalAddress","postalTown","postalState","postalPostcode"</v>
      </c>
      <c r="BK37" s="7" t="str">
        <f>IF(AND(Table_Question_Sets[[#This Row],[Header]]&lt;&gt;"Yes",Table_Question_Sets[[#This Row],[Property]]&lt;&gt;"",Table_Question_Sets[[#This Row],[Workflow Role]]&lt;&gt;""),
""""&amp;Table_Question_Sets[[#This Row],[Workflow Role]]&amp;""":"""&amp;Table_Question_Sets[[#This Row],[Key]]&amp;"""","")</f>
        <v/>
      </c>
      <c r="BL37" s="7">
        <f ca="1">IF(Table_Question_Sets[[#This Row],[Header]]="Yes","",_xlfn.NUMBERVALUE(INDIRECT(SUBSTITUTE(ADDRESS(1,COLUMN(),4),"1","")&amp;ROW()+1))+IF(OR(Table_Question_Sets[[#This Row],[Value]]&lt;&gt;"",AND(Table_Question_Sets[[#This Row],[Data Type]]="Repeating",Table_Question_Sets[[#This Row],[Calculation Repeating]]&lt;&gt;"")),1,0))</f>
        <v>0</v>
      </c>
      <c r="BM37" s="7" t="str">
        <f ca="1" xml:space="preserve">
IF(Table_Question_Sets[[#This Row],[Data Type]]="Repeating",
OFFSET(Table_Repeating_Question_Sets[[#Headers],[Property]],MATCH(Table_Question_Sets[[#This Row],[Property]],Table_Repeating_Question_Sets[Property],0),MATCH("Calculation",Table_Repeating_Question_Sets[#Headers],0)-1,1,1),
"")</f>
        <v/>
      </c>
      <c r="BN37"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37"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37" s="7" t="str">
        <f ca="1">IF(ISNUMBER(Table_Question_Sets[[#This Row],[Config Use Row]]),INDEX(Table_Question_Sets[Config Rollup],Table_Question_Sets[[#This Row],[Config Use Row]]),"")</f>
        <v/>
      </c>
      <c r="BQ37" s="7" t="str">
        <f ca="1">IF(ISNUMBER(Table_Question_Sets[[#This Row],[Config Use Row]]),INDEX(Table_Question_Sets[Config Keys Nested Rollup],Table_Question_Sets[[#This Row],[Config Use Row]]),"")</f>
        <v/>
      </c>
      <c r="BR37" s="7" t="str">
        <f ca="1">IF(ISNUMBER(Table_Question_Sets[[#This Row],[Config Use Row]]),INDEX(Table_Question_Sets[Calculation Rollup],Table_Question_Sets[[#This Row],[Config Use Row]]),"")</f>
        <v/>
      </c>
    </row>
    <row r="38" spans="2:70" s="12" customFormat="1" ht="21" customHeight="1">
      <c r="B38" s="8" t="s">
        <v>116</v>
      </c>
      <c r="C38" s="88"/>
      <c r="D38"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Personal</v>
      </c>
      <c r="E38"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contactAddress</v>
      </c>
      <c r="F38" s="7" t="str">
        <f>IF(Table_Question_Sets[[#This Row],[Header]]="Yes","",IF(Table_Question_Sets[[#This Row],[Property]]&lt;&gt;"",SUBSTITUTE(Table_Question_Sets[[#This Row],[Property]]," ",""),""))</f>
        <v>ContactAddress</v>
      </c>
      <c r="G38" s="50"/>
      <c r="H38" s="7" t="s">
        <v>47</v>
      </c>
      <c r="I38" s="7" t="s">
        <v>47</v>
      </c>
      <c r="J38" s="7"/>
      <c r="K38" s="36" t="s">
        <v>71</v>
      </c>
      <c r="L38" s="44"/>
      <c r="M38" s="44"/>
      <c r="N38" s="15"/>
      <c r="O38" s="15">
        <v>12</v>
      </c>
      <c r="P38" s="15">
        <v>12</v>
      </c>
      <c r="Q38" s="15">
        <v>5</v>
      </c>
      <c r="R38" s="15"/>
      <c r="S38" s="15"/>
      <c r="T38" s="7" t="s">
        <v>117</v>
      </c>
      <c r="U38" s="7"/>
      <c r="V38" s="7"/>
      <c r="W38" s="7"/>
      <c r="X38" s="7"/>
      <c r="Y38" s="7"/>
      <c r="Z38" s="7"/>
      <c r="AA38" s="7"/>
      <c r="AB38" s="7"/>
      <c r="AC38" s="7"/>
      <c r="AD38" s="7"/>
      <c r="AE38" s="7"/>
      <c r="AF38" s="7"/>
      <c r="AG38" s="7"/>
      <c r="AH38" s="44"/>
      <c r="AI38" s="44"/>
      <c r="AJ38" s="7"/>
      <c r="AK38"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38" s="88"/>
      <c r="AM38"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38"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38" s="7"/>
      <c r="AP38" s="15"/>
      <c r="AQ38" s="7"/>
      <c r="AR38" s="7"/>
      <c r="AS38" s="7"/>
      <c r="AT38" s="7"/>
      <c r="AU38" s="7"/>
      <c r="AV38"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38" s="15" t="str">
        <f>IF(OR(Table_Question_Sets[[#This Row],[Header]]="Yes",Table_Question_Sets[[#This Row],[Text]]=""),"",IF(OR(Table_Question_Sets[[#This Row],[Text]]="true",Table_Question_Sets[[#This Row],[Text]]="false",ISNUMBER(Table_Question_Sets[[#This Row],[Text]])),Table_Question_Sets[[#This Row],[Text]],""""&amp;Table_Question_Sets[[#This Row],[Text]]&amp;""""))</f>
        <v/>
      </c>
      <c r="AX38" s="15" t="str">
        <f>IF(AND(Table_Question_Sets[[#This Row],[Header]]&lt;&gt;"Yes",Table_Question_Sets[[#This Row],[Property]]&lt;&gt;"",Table_Question_Sets[[#This Row],[Summary Label]]&lt;&gt;""),""""&amp;Table_Question_Sets[[#This Row],[Key]]&amp;""": """&amp;Table_Question_Sets[[#This Row],[Summary Label]]&amp;"""","")</f>
        <v/>
      </c>
      <c r="AY38" s="15">
        <f ca="1">IF(Table_Question_Sets[[#This Row],[Header]]="Yes","",_xlfn.NUMBERVALUE(INDIRECT(SUBSTITUTE(ADDRESS(1,COLUMN(),4),"1","")&amp;ROW()-1))+IF(Table_Question_Sets[[#This Row],[Property]]&lt;&gt;"",1,0))</f>
        <v>8</v>
      </c>
      <c r="AZ38" s="15">
        <f ca="1">IF(Table_Question_Sets[[#This Row],[Header]]="Yes","",_xlfn.NUMBERVALUE(INDIRECT(SUBSTITUTE(ADDRESS(1,COLUMN(),4),"1","")&amp;ROW()+1))+IF(Table_Question_Sets[[#This Row],[Property]]&lt;&gt;"",1,0))</f>
        <v>10</v>
      </c>
      <c r="BA38" s="15" t="str">
        <f t="array" aca="1" ref="BA3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38"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38"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38"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"templateOptions":{"label":"Address"}</v>
      </c>
      <c r="BE38"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"contactAddress","type": "input-field","className":"col-xs-12 col-sm-12 col-md-5","templateOptions":{"label":"Address"},"validators": {"validation": Validators.compose([ValidationService.required('true', '')])}}</v>
      </c>
      <c r="BF38" s="7" t="str">
        <f ca="1" xml:space="preserve">
IF(Table_Question_Sets[[#This Row],[Row]]="Yes","]},{""className"": ""row"",""fieldGroup"": [","")&amp;
Table_Question_Sets[[#This Row],[Config Field]]</f>
        <v>{"key": "contactAddress","type": "input-field","className":"col-xs-12 col-sm-12 col-md-5","templateOptions":{"label":"Address"},"validators": {"validation": Validators.compose([ValidationService.required('true', '')])}}</v>
      </c>
      <c r="BG38"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"contactAddress","type": "input-field","className":"col-xs-12 col-sm-12 col-md-5","templateOptions":{"label":"Address"},"validators": {"validation": Validators.compose([ValidationService.required('true', '')])}},{"key": "contactTown","type": "input-field","className":"col-xs-12 col-sm-6 col-md-3","templateOptions":{"label":"Town"},"validators": {"validation": Validators.compose([ValidationService.required('true', '')])}},{"key": "contactState","type":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'')])}},{"key": "contactPostcode","type": "input-field","className":"col-xs-6 col-sm-3 col-md-2","templateOptions":{"label":"Postcode"},"validators": {"validation": Validators.compose([ValidationService.required('true', ''), ValidationService.isPostcode()])}},{"key": "postalAddressDifferent","type": "checkbox-field","className":"col-xs-12","templateOptions":{"placeholder":"My postal address is different than my residential address"},"validators": {"validation": Validators.compose([])}},{"key": "postalHeading","type": "content-field","className":"col-xs-12","templateOptions":{"content":{"heading3":"Postal Address"},"hideCondition":"postalAddressDifferent != true"},"validators": {"validation": Validators.compose([])}},{"key": "postalAddress","type": "input-field","className":"col-xs-12 col-sm-12 col-md-5","templateOptions":{"label":"Address","hideCondition":"postalAddressDifferent != true"},"validators": {"validation": Validators.compose([])}},{"key": "postalTown","type": "input-field","className":"col-xs-12 col-sm-6 col-md-3","templateOptions":{"label":"Town","hideCondition":"postalAddressDifferent != true"},"validators": {"validation": Validators.compose([])}},{"key": "postalState","type": "select-field","className":"col-xs-6 col-sm-3 col-md-2","templateOptions":{"options":[{"label":"ACT","value":"ACT"},{"label":"NSW","value":"NSW"},{"label":"NT","value":"NT"},{"label":"QLD","value":"QLD"},{"label":"SA","value":"SA"},{"label":"TAS","value":"TAS"},{"label":"VIC","value":"VIC"},{"label":"WA","value":"WA"}],"label":"State","placeholder":"Select","hideCondition":"postalAddressDifferent != true"},"validators": {"validation": Validators.compose([])}},{"key": "postalPostcode","type": "input-field","className":"col-xs-6 col-sm-3 col-md-2","templateOptions":{"label":"Postcode","hideCondition":"postalAddressDifferent != true"},"validators": {"validation": Validators.compose([ValidationService.isPostcode()])}}</v>
      </c>
      <c r="BH38"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8" s="7" t="str">
        <f>IF(AND(Table_Question_Sets[[#This Row],[Header]]="",Table_Question_Sets[[#This Row],[Property]]&lt;&gt;"",Table_Question_Sets[[#This Row],[Field Type]]&lt;&gt;""),
""""&amp;Table_Question_Sets[[#This Row],[Key]]&amp;"""","")</f>
        <v>"contactAddress"</v>
      </c>
      <c r="BJ38"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"contactAddress","contactTown","contactState","contactPostcode","postalAddressDifferent","postalHeading","postalAddress","postalTown","postalState","postalPostcode"</v>
      </c>
      <c r="BK38" s="7" t="str">
        <f>IF(AND(Table_Question_Sets[[#This Row],[Header]]&lt;&gt;"Yes",Table_Question_Sets[[#This Row],[Property]]&lt;&gt;"",Table_Question_Sets[[#This Row],[Workflow Role]]&lt;&gt;""),
""""&amp;Table_Question_Sets[[#This Row],[Workflow Role]]&amp;""":"""&amp;Table_Question_Sets[[#This Row],[Key]]&amp;"""","")</f>
        <v/>
      </c>
      <c r="BL38" s="7">
        <f ca="1">IF(Table_Question_Sets[[#This Row],[Header]]="Yes","",_xlfn.NUMBERVALUE(INDIRECT(SUBSTITUTE(ADDRESS(1,COLUMN(),4),"1","")&amp;ROW()+1))+IF(OR(Table_Question_Sets[[#This Row],[Value]]&lt;&gt;"",AND(Table_Question_Sets[[#This Row],[Data Type]]="Repeating",Table_Question_Sets[[#This Row],[Calculation Repeating]]&lt;&gt;"")),1,0))</f>
        <v>0</v>
      </c>
      <c r="BM38" s="7" t="str">
        <f ca="1" xml:space="preserve">
IF(Table_Question_Sets[[#This Row],[Data Type]]="Repeating",
OFFSET(Table_Repeating_Question_Sets[[#Headers],[Property]],MATCH(Table_Question_Sets[[#This Row],[Property]],Table_Repeating_Question_Sets[Property],0),MATCH("Calculation",Table_Repeating_Question_Sets[#Headers],0)-1,1,1),
"")</f>
        <v/>
      </c>
      <c r="BN38"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38"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38" s="7" t="str">
        <f ca="1">IF(ISNUMBER(Table_Question_Sets[[#This Row],[Config Use Row]]),INDEX(Table_Question_Sets[Config Rollup],Table_Question_Sets[[#This Row],[Config Use Row]]),"")</f>
        <v/>
      </c>
      <c r="BQ38" s="7" t="str">
        <f ca="1">IF(ISNUMBER(Table_Question_Sets[[#This Row],[Config Use Row]]),INDEX(Table_Question_Sets[Config Keys Nested Rollup],Table_Question_Sets[[#This Row],[Config Use Row]]),"")</f>
        <v/>
      </c>
      <c r="BR38" s="7" t="str">
        <f ca="1">IF(ISNUMBER(Table_Question_Sets[[#This Row],[Config Use Row]]),INDEX(Table_Question_Sets[Calculation Rollup],Table_Question_Sets[[#This Row],[Config Use Row]]),"")</f>
        <v/>
      </c>
    </row>
    <row r="39" spans="2:70" s="12" customFormat="1" ht="21" customHeight="1">
      <c r="B39" s="8" t="s">
        <v>118</v>
      </c>
      <c r="C39" s="88"/>
      <c r="D39"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Personal</v>
      </c>
      <c r="E39"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contactTown</v>
      </c>
      <c r="F39" s="7" t="str">
        <f>IF(Table_Question_Sets[[#This Row],[Header]]="Yes","",IF(Table_Question_Sets[[#This Row],[Property]]&lt;&gt;"",SUBSTITUTE(Table_Question_Sets[[#This Row],[Property]]," ",""),""))</f>
        <v>ContactTown</v>
      </c>
      <c r="G39" s="50"/>
      <c r="H39" s="7" t="s">
        <v>47</v>
      </c>
      <c r="I39" s="7" t="s">
        <v>47</v>
      </c>
      <c r="J39" s="7"/>
      <c r="K39" s="36" t="s">
        <v>71</v>
      </c>
      <c r="L39" s="44"/>
      <c r="M39" s="44"/>
      <c r="N39" s="15"/>
      <c r="O39" s="15">
        <v>12</v>
      </c>
      <c r="P39" s="15">
        <v>6</v>
      </c>
      <c r="Q39" s="15">
        <v>3</v>
      </c>
      <c r="R39" s="15"/>
      <c r="S39" s="15"/>
      <c r="T39" s="8" t="s">
        <v>119</v>
      </c>
      <c r="U39" s="8"/>
      <c r="V39" s="7"/>
      <c r="W39" s="7"/>
      <c r="X39" s="7"/>
      <c r="Y39" s="7"/>
      <c r="Z39" s="7"/>
      <c r="AA39" s="7"/>
      <c r="AB39" s="7"/>
      <c r="AC39" s="7"/>
      <c r="AD39" s="7"/>
      <c r="AE39" s="7"/>
      <c r="AF39" s="7"/>
      <c r="AG39" s="7"/>
      <c r="AH39" s="44"/>
      <c r="AI39" s="44"/>
      <c r="AJ39" s="7"/>
      <c r="AK39"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39" s="88"/>
      <c r="AM39"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39"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39" s="7"/>
      <c r="AP39" s="15"/>
      <c r="AQ39" s="7"/>
      <c r="AR39" s="7"/>
      <c r="AS39" s="7"/>
      <c r="AT39" s="7"/>
      <c r="AU39" s="7"/>
      <c r="AV39"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39" s="15" t="str">
        <f>IF(OR(Table_Question_Sets[[#This Row],[Header]]="Yes",Table_Question_Sets[[#This Row],[Text]]=""),"",IF(OR(Table_Question_Sets[[#This Row],[Text]]="true",Table_Question_Sets[[#This Row],[Text]]="false",ISNUMBER(Table_Question_Sets[[#This Row],[Text]])),Table_Question_Sets[[#This Row],[Text]],""""&amp;Table_Question_Sets[[#This Row],[Text]]&amp;""""))</f>
        <v/>
      </c>
      <c r="AX39" s="15" t="str">
        <f>IF(AND(Table_Question_Sets[[#This Row],[Header]]&lt;&gt;"Yes",Table_Question_Sets[[#This Row],[Property]]&lt;&gt;"",Table_Question_Sets[[#This Row],[Summary Label]]&lt;&gt;""),""""&amp;Table_Question_Sets[[#This Row],[Key]]&amp;""": """&amp;Table_Question_Sets[[#This Row],[Summary Label]]&amp;"""","")</f>
        <v/>
      </c>
      <c r="AY39" s="15">
        <f ca="1">IF(Table_Question_Sets[[#This Row],[Header]]="Yes","",_xlfn.NUMBERVALUE(INDIRECT(SUBSTITUTE(ADDRESS(1,COLUMN(),4),"1","")&amp;ROW()-1))+IF(Table_Question_Sets[[#This Row],[Property]]&lt;&gt;"",1,0))</f>
        <v>9</v>
      </c>
      <c r="AZ39" s="15">
        <f ca="1">IF(Table_Question_Sets[[#This Row],[Header]]="Yes","",_xlfn.NUMBERVALUE(INDIRECT(SUBSTITUTE(ADDRESS(1,COLUMN(),4),"1","")&amp;ROW()+1))+IF(Table_Question_Sets[[#This Row],[Property]]&lt;&gt;"",1,0))</f>
        <v>9</v>
      </c>
      <c r="BA39" s="15" t="str">
        <f t="array" aca="1" ref="BA3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39"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39"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39"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"templateOptions":{"label":"Town"}</v>
      </c>
      <c r="BE39"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"contactTown","type": "input-field","className":"col-xs-12 col-sm-6 col-md-3","templateOptions":{"label":"Town"},"validators": {"validation": Validators.compose([ValidationService.required('true', '')])}}</v>
      </c>
      <c r="BF39" s="7" t="str">
        <f ca="1" xml:space="preserve">
IF(Table_Question_Sets[[#This Row],[Row]]="Yes","]},{""className"": ""row"",""fieldGroup"": [","")&amp;
Table_Question_Sets[[#This Row],[Config Field]]</f>
        <v>{"key": "contactTown","type": "input-field","className":"col-xs-12 col-sm-6 col-md-3","templateOptions":{"label":"Town"},"validators": {"validation": Validators.compose([ValidationService.required('true', '')])}}</v>
      </c>
      <c r="BG39"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"contactTown","type": "input-field","className":"col-xs-12 col-sm-6 col-md-3","templateOptions":{"label":"Town"},"validators": {"validation": Validators.compose([ValidationService.required('true', '')])}},{"key": "contactState","type":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'')])}},{"key": "contactPostcode","type": "input-field","className":"col-xs-6 col-sm-3 col-md-2","templateOptions":{"label":"Postcode"},"validators": {"validation": Validators.compose([ValidationService.required('true', ''), ValidationService.isPostcode()])}},{"key": "postalAddressDifferent","type": "checkbox-field","className":"col-xs-12","templateOptions":{"placeholder":"My postal address is different than my residential address"},"validators": {"validation": Validators.compose([])}},{"key": "postalHeading","type": "content-field","className":"col-xs-12","templateOptions":{"content":{"heading3":"Postal Address"},"hideCondition":"postalAddressDifferent != true"},"validators": {"validation": Validators.compose([])}},{"key": "postalAddress","type": "input-field","className":"col-xs-12 col-sm-12 col-md-5","templateOptions":{"label":"Address","hideCondition":"postalAddressDifferent != true"},"validators": {"validation": Validators.compose([])}},{"key": "postalTown","type": "input-field","className":"col-xs-12 col-sm-6 col-md-3","templateOptions":{"label":"Town","hideCondition":"postalAddressDifferent != true"},"validators": {"validation": Validators.compose([])}},{"key": "postalState","type": "select-field","className":"col-xs-6 col-sm-3 col-md-2","templateOptions":{"options":[{"label":"ACT","value":"ACT"},{"label":"NSW","value":"NSW"},{"label":"NT","value":"NT"},{"label":"QLD","value":"QLD"},{"label":"SA","value":"SA"},{"label":"TAS","value":"TAS"},{"label":"VIC","value":"VIC"},{"label":"WA","value":"WA"}],"label":"State","placeholder":"Select","hideCondition":"postalAddressDifferent != true"},"validators": {"validation": Validators.compose([])}},{"key": "postalPostcode","type": "input-field","className":"col-xs-6 col-sm-3 col-md-2","templateOptions":{"label":"Postcode","hideCondition":"postalAddressDifferent != true"},"validators": {"validation": Validators.compose([ValidationService.isPostcode()])}}</v>
      </c>
      <c r="BH39"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9" s="7" t="str">
        <f>IF(AND(Table_Question_Sets[[#This Row],[Header]]="",Table_Question_Sets[[#This Row],[Property]]&lt;&gt;"",Table_Question_Sets[[#This Row],[Field Type]]&lt;&gt;""),
""""&amp;Table_Question_Sets[[#This Row],[Key]]&amp;"""","")</f>
        <v>"contactTown"</v>
      </c>
      <c r="BJ39"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"contactTown","contactState","contactPostcode","postalAddressDifferent","postalHeading","postalAddress","postalTown","postalState","postalPostcode"</v>
      </c>
      <c r="BK39" s="7" t="str">
        <f>IF(AND(Table_Question_Sets[[#This Row],[Header]]&lt;&gt;"Yes",Table_Question_Sets[[#This Row],[Property]]&lt;&gt;"",Table_Question_Sets[[#This Row],[Workflow Role]]&lt;&gt;""),
""""&amp;Table_Question_Sets[[#This Row],[Workflow Role]]&amp;""":"""&amp;Table_Question_Sets[[#This Row],[Key]]&amp;"""","")</f>
        <v/>
      </c>
      <c r="BL39" s="7">
        <f ca="1">IF(Table_Question_Sets[[#This Row],[Header]]="Yes","",_xlfn.NUMBERVALUE(INDIRECT(SUBSTITUTE(ADDRESS(1,COLUMN(),4),"1","")&amp;ROW()+1))+IF(OR(Table_Question_Sets[[#This Row],[Value]]&lt;&gt;"",AND(Table_Question_Sets[[#This Row],[Data Type]]="Repeating",Table_Question_Sets[[#This Row],[Calculation Repeating]]&lt;&gt;"")),1,0))</f>
        <v>0</v>
      </c>
      <c r="BM39" s="7" t="str">
        <f ca="1" xml:space="preserve">
IF(Table_Question_Sets[[#This Row],[Data Type]]="Repeating",
OFFSET(Table_Repeating_Question_Sets[[#Headers],[Property]],MATCH(Table_Question_Sets[[#This Row],[Property]],Table_Repeating_Question_Sets[Property],0),MATCH("Calculation",Table_Repeating_Question_Sets[#Headers],0)-1,1,1),
"")</f>
        <v/>
      </c>
      <c r="BN39"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39"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39" s="7" t="str">
        <f ca="1">IF(ISNUMBER(Table_Question_Sets[[#This Row],[Config Use Row]]),INDEX(Table_Question_Sets[Config Rollup],Table_Question_Sets[[#This Row],[Config Use Row]]),"")</f>
        <v/>
      </c>
      <c r="BQ39" s="7" t="str">
        <f ca="1">IF(ISNUMBER(Table_Question_Sets[[#This Row],[Config Use Row]]),INDEX(Table_Question_Sets[Config Keys Nested Rollup],Table_Question_Sets[[#This Row],[Config Use Row]]),"")</f>
        <v/>
      </c>
      <c r="BR39" s="7" t="str">
        <f ca="1">IF(ISNUMBER(Table_Question_Sets[[#This Row],[Config Use Row]]),INDEX(Table_Question_Sets[Calculation Rollup],Table_Question_Sets[[#This Row],[Config Use Row]]),"")</f>
        <v/>
      </c>
    </row>
    <row r="40" spans="2:70" s="12" customFormat="1" ht="21" customHeight="1">
      <c r="B40" s="88" t="s">
        <v>120</v>
      </c>
      <c r="C40" s="88"/>
      <c r="D40"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Personal</v>
      </c>
      <c r="E40"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contactState</v>
      </c>
      <c r="F40" s="7" t="str">
        <f>IF(Table_Question_Sets[[#This Row],[Header]]="Yes","",IF(Table_Question_Sets[[#This Row],[Property]]&lt;&gt;"",SUBSTITUTE(Table_Question_Sets[[#This Row],[Property]]," ",""),""))</f>
        <v>ContactState</v>
      </c>
      <c r="G40" s="50"/>
      <c r="H40" s="7" t="s">
        <v>47</v>
      </c>
      <c r="I40" s="7" t="s">
        <v>121</v>
      </c>
      <c r="J40" s="8" t="s">
        <v>122</v>
      </c>
      <c r="K40" s="36" t="s">
        <v>71</v>
      </c>
      <c r="L40" s="44"/>
      <c r="M40" s="44"/>
      <c r="N40" s="15"/>
      <c r="O40" s="15">
        <v>6</v>
      </c>
      <c r="P40" s="15">
        <v>3</v>
      </c>
      <c r="Q40" s="15">
        <v>2</v>
      </c>
      <c r="R40" s="15"/>
      <c r="S40" s="15"/>
      <c r="T40" s="8" t="s">
        <v>122</v>
      </c>
      <c r="U40" s="8"/>
      <c r="V40" s="7"/>
      <c r="W40" s="7"/>
      <c r="X40" s="7"/>
      <c r="Y40" s="7"/>
      <c r="Z40" s="7"/>
      <c r="AA40" s="7"/>
      <c r="AB40" s="7"/>
      <c r="AC40" s="7"/>
      <c r="AD40" s="8" t="s">
        <v>121</v>
      </c>
      <c r="AE40" s="7"/>
      <c r="AF40" s="7"/>
      <c r="AG40" s="7"/>
      <c r="AH40" s="44"/>
      <c r="AI40" s="44"/>
      <c r="AJ40" s="7"/>
      <c r="AK40"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40" s="88"/>
      <c r="AM40"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40"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40" s="7"/>
      <c r="AP40" s="15"/>
      <c r="AQ40" s="7"/>
      <c r="AR40" s="7"/>
      <c r="AS40" s="7"/>
      <c r="AT40" s="7"/>
      <c r="AU40" s="7"/>
      <c r="AV40"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40" s="15" t="str">
        <f>IF(OR(Table_Question_Sets[[#This Row],[Header]]="Yes",Table_Question_Sets[[#This Row],[Text]]=""),"",IF(OR(Table_Question_Sets[[#This Row],[Text]]="true",Table_Question_Sets[[#This Row],[Text]]="false",ISNUMBER(Table_Question_Sets[[#This Row],[Text]])),Table_Question_Sets[[#This Row],[Text]],""""&amp;Table_Question_Sets[[#This Row],[Text]]&amp;""""))</f>
        <v/>
      </c>
      <c r="AX40" s="15" t="str">
        <f>IF(AND(Table_Question_Sets[[#This Row],[Header]]&lt;&gt;"Yes",Table_Question_Sets[[#This Row],[Property]]&lt;&gt;"",Table_Question_Sets[[#This Row],[Summary Label]]&lt;&gt;""),""""&amp;Table_Question_Sets[[#This Row],[Key]]&amp;""": """&amp;Table_Question_Sets[[#This Row],[Summary Label]]&amp;"""","")</f>
        <v/>
      </c>
      <c r="AY40" s="15">
        <f ca="1">IF(Table_Question_Sets[[#This Row],[Header]]="Yes","",_xlfn.NUMBERVALUE(INDIRECT(SUBSTITUTE(ADDRESS(1,COLUMN(),4),"1","")&amp;ROW()-1))+IF(Table_Question_Sets[[#This Row],[Property]]&lt;&gt;"",1,0))</f>
        <v>10</v>
      </c>
      <c r="AZ40" s="15">
        <f ca="1">IF(Table_Question_Sets[[#This Row],[Header]]="Yes","",_xlfn.NUMBERVALUE(INDIRECT(SUBSTITUTE(ADDRESS(1,COLUMN(),4),"1","")&amp;ROW()+1))+IF(Table_Question_Sets[[#This Row],[Property]]&lt;&gt;"",1,0))</f>
        <v>8</v>
      </c>
      <c r="BA40" s="15" t="str">
        <f t="array" aca="1" ref="BA4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{"label":"ACT","value":"ACT"},{"label":"NSW","value":"NSW"},{"label":"NT","value":"NT"},{"label":"QLD","value":"QLD"},{"label":"SA","value":"SA"},{"label":"TAS","value":"TAS"},{"label":"VIC","value":"VIC"},{"label":"WA","value":"WA"}</v>
      </c>
      <c r="BB40"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40"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0"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label":"ACT","value":"ACT"},{"label":"NSW","value":"NSW"},{"label":"NT","value":"NT"},{"label":"QLD","value":"QLD"},{"label":"SA","value":"SA"},{"label":"TAS","value":"TAS"},{"label":"VIC","value":"VIC"},{"label":"WA","value":"WA"}],"label":"State","placeholder":"Select"}</v>
      </c>
      <c r="BE40"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"contactState","type":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v>
      </c>
      <c r="BF40" s="7" t="str">
        <f ca="1" xml:space="preserve">
IF(Table_Question_Sets[[#This Row],[Row]]="Yes","]},{""className"": ""row"",""fieldGroup"": [","")&amp;
Table_Question_Sets[[#This Row],[Config Field]]</f>
        <v>{"key": "contactState","type":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v>
      </c>
      <c r="BG40"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"contactState","type":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'')])}},{"key": "contactPostcode","type": "input-field","className":"col-xs-6 col-sm-3 col-md-2","templateOptions":{"label":"Postcode"},"validators": {"validation": Validators.compose([ValidationService.required('true', ''), ValidationService.isPostcode()])}},{"key": "postalAddressDifferent","type": "checkbox-field","className":"col-xs-12","templateOptions":{"placeholder":"My postal address is different than my residential address"},"validators": {"validation": Validators.compose([])}},{"key": "postalHeading","type": "content-field","className":"col-xs-12","templateOptions":{"content":{"heading3":"Postal Address"},"hideCondition":"postalAddressDifferent != true"},"validators": {"validation": Validators.compose([])}},{"key": "postalAddress","type": "input-field","className":"col-xs-12 col-sm-12 col-md-5","templateOptions":{"label":"Address","hideCondition":"postalAddressDifferent != true"},"validators": {"validation": Validators.compose([])}},{"key": "postalTown","type": "input-field","className":"col-xs-12 col-sm-6 col-md-3","templateOptions":{"label":"Town","hideCondition":"postalAddressDifferent != true"},"validators": {"validation": Validators.compose([])}},{"key": "postalState","type": "select-field","className":"col-xs-6 col-sm-3 col-md-2","templateOptions":{"options":[{"label":"ACT","value":"ACT"},{"label":"NSW","value":"NSW"},{"label":"NT","value":"NT"},{"label":"QLD","value":"QLD"},{"label":"SA","value":"SA"},{"label":"TAS","value":"TAS"},{"label":"VIC","value":"VIC"},{"label":"WA","value":"WA"}],"label":"State","placeholder":"Select","hideCondition":"postalAddressDifferent != true"},"validators": {"validation": Validators.compose([])}},{"key": "postalPostcode","type": "input-field","className":"col-xs-6 col-sm-3 col-md-2","templateOptions":{"label":"Postcode","hideCondition":"postalAddressDifferent != true"},"validators": {"validation": Validators.compose([ValidationService.isPostcode()])}}</v>
      </c>
      <c r="BH40"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0" s="7" t="str">
        <f>IF(AND(Table_Question_Sets[[#This Row],[Header]]="",Table_Question_Sets[[#This Row],[Property]]&lt;&gt;"",Table_Question_Sets[[#This Row],[Field Type]]&lt;&gt;""),
""""&amp;Table_Question_Sets[[#This Row],[Key]]&amp;"""","")</f>
        <v>"contactState"</v>
      </c>
      <c r="BJ40"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"contactState","contactPostcode","postalAddressDifferent","postalHeading","postalAddress","postalTown","postalState","postalPostcode"</v>
      </c>
      <c r="BK40" s="7" t="str">
        <f>IF(AND(Table_Question_Sets[[#This Row],[Header]]&lt;&gt;"Yes",Table_Question_Sets[[#This Row],[Property]]&lt;&gt;"",Table_Question_Sets[[#This Row],[Workflow Role]]&lt;&gt;""),
""""&amp;Table_Question_Sets[[#This Row],[Workflow Role]]&amp;""":"""&amp;Table_Question_Sets[[#This Row],[Key]]&amp;"""","")</f>
        <v/>
      </c>
      <c r="BL40" s="7">
        <f ca="1">IF(Table_Question_Sets[[#This Row],[Header]]="Yes","",_xlfn.NUMBERVALUE(INDIRECT(SUBSTITUTE(ADDRESS(1,COLUMN(),4),"1","")&amp;ROW()+1))+IF(OR(Table_Question_Sets[[#This Row],[Value]]&lt;&gt;"",AND(Table_Question_Sets[[#This Row],[Data Type]]="Repeating",Table_Question_Sets[[#This Row],[Calculation Repeating]]&lt;&gt;"")),1,0))</f>
        <v>0</v>
      </c>
      <c r="BM40" s="7" t="str">
        <f ca="1" xml:space="preserve">
IF(Table_Question_Sets[[#This Row],[Data Type]]="Repeating",
OFFSET(Table_Repeating_Question_Sets[[#Headers],[Property]],MATCH(Table_Question_Sets[[#This Row],[Property]],Table_Repeating_Question_Sets[Property],0),MATCH("Calculation",Table_Repeating_Question_Sets[#Headers],0)-1,1,1),
"")</f>
        <v/>
      </c>
      <c r="BN40"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40"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40" s="7" t="str">
        <f ca="1">IF(ISNUMBER(Table_Question_Sets[[#This Row],[Config Use Row]]),INDEX(Table_Question_Sets[Config Rollup],Table_Question_Sets[[#This Row],[Config Use Row]]),"")</f>
        <v/>
      </c>
      <c r="BQ40" s="7" t="str">
        <f ca="1">IF(ISNUMBER(Table_Question_Sets[[#This Row],[Config Use Row]]),INDEX(Table_Question_Sets[Config Keys Nested Rollup],Table_Question_Sets[[#This Row],[Config Use Row]]),"")</f>
        <v/>
      </c>
      <c r="BR40" s="7" t="str">
        <f ca="1">IF(ISNUMBER(Table_Question_Sets[[#This Row],[Config Use Row]]),INDEX(Table_Question_Sets[Calculation Rollup],Table_Question_Sets[[#This Row],[Config Use Row]]),"")</f>
        <v/>
      </c>
    </row>
    <row r="41" spans="2:70" s="12" customFormat="1" ht="21" customHeight="1">
      <c r="B41" s="8" t="s">
        <v>123</v>
      </c>
      <c r="C41" s="88"/>
      <c r="D41"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Personal</v>
      </c>
      <c r="E41"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contactPostcode</v>
      </c>
      <c r="F41" s="7" t="str">
        <f>IF(Table_Question_Sets[[#This Row],[Header]]="Yes","",IF(Table_Question_Sets[[#This Row],[Property]]&lt;&gt;"",SUBSTITUTE(Table_Question_Sets[[#This Row],[Property]]," ",""),""))</f>
        <v>ContactPostcode</v>
      </c>
      <c r="G41" s="50"/>
      <c r="H41" s="7" t="s">
        <v>124</v>
      </c>
      <c r="I41" s="7" t="s">
        <v>47</v>
      </c>
      <c r="J41" s="7"/>
      <c r="K41" s="36" t="s">
        <v>71</v>
      </c>
      <c r="L41" s="44"/>
      <c r="M41" s="44"/>
      <c r="N41" s="15"/>
      <c r="O41" s="15">
        <v>6</v>
      </c>
      <c r="P41" s="15">
        <v>3</v>
      </c>
      <c r="Q41" s="15">
        <v>2</v>
      </c>
      <c r="R41" s="15"/>
      <c r="S41" s="15"/>
      <c r="T41" s="8" t="s">
        <v>124</v>
      </c>
      <c r="U41" s="8"/>
      <c r="V41" s="7"/>
      <c r="W41" s="7"/>
      <c r="X41" s="7"/>
      <c r="Y41" s="7"/>
      <c r="Z41" s="7"/>
      <c r="AA41" s="7"/>
      <c r="AB41" s="7"/>
      <c r="AC41" s="7"/>
      <c r="AD41" s="7"/>
      <c r="AE41" s="7"/>
      <c r="AF41" s="7"/>
      <c r="AG41" s="7"/>
      <c r="AH41" s="44"/>
      <c r="AI41" s="44"/>
      <c r="AJ41" s="7"/>
      <c r="AK41"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41" s="88"/>
      <c r="AM41"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41"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41" s="7"/>
      <c r="AP41" s="15"/>
      <c r="AQ41" s="7"/>
      <c r="AR41" s="7"/>
      <c r="AS41" s="7"/>
      <c r="AT41" s="7"/>
      <c r="AU41" s="7"/>
      <c r="AV41"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41" s="15" t="str">
        <f>IF(OR(Table_Question_Sets[[#This Row],[Header]]="Yes",Table_Question_Sets[[#This Row],[Text]]=""),"",IF(OR(Table_Question_Sets[[#This Row],[Text]]="true",Table_Question_Sets[[#This Row],[Text]]="false",ISNUMBER(Table_Question_Sets[[#This Row],[Text]])),Table_Question_Sets[[#This Row],[Text]],""""&amp;Table_Question_Sets[[#This Row],[Text]]&amp;""""))</f>
        <v/>
      </c>
      <c r="AX41" s="15" t="str">
        <f>IF(AND(Table_Question_Sets[[#This Row],[Header]]&lt;&gt;"Yes",Table_Question_Sets[[#This Row],[Property]]&lt;&gt;"",Table_Question_Sets[[#This Row],[Summary Label]]&lt;&gt;""),""""&amp;Table_Question_Sets[[#This Row],[Key]]&amp;""": """&amp;Table_Question_Sets[[#This Row],[Summary Label]]&amp;"""","")</f>
        <v/>
      </c>
      <c r="AY41" s="15">
        <f ca="1">IF(Table_Question_Sets[[#This Row],[Header]]="Yes","",_xlfn.NUMBERVALUE(INDIRECT(SUBSTITUTE(ADDRESS(1,COLUMN(),4),"1","")&amp;ROW()-1))+IF(Table_Question_Sets[[#This Row],[Property]]&lt;&gt;"",1,0))</f>
        <v>11</v>
      </c>
      <c r="AZ41" s="15">
        <f ca="1">IF(Table_Question_Sets[[#This Row],[Header]]="Yes","",_xlfn.NUMBERVALUE(INDIRECT(SUBSTITUTE(ADDRESS(1,COLUMN(),4),"1","")&amp;ROW()+1))+IF(Table_Question_Sets[[#This Row],[Property]]&lt;&gt;"",1,0))</f>
        <v>7</v>
      </c>
      <c r="BA41" s="15" t="str">
        <f t="array" aca="1" ref="BA4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41"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ValidationService.isPostcode()])}</v>
      </c>
      <c r="BC41"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1"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"templateOptions":{"label":"Postcode"}</v>
      </c>
      <c r="BE41"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"contactPostcode","type": "input-field","className":"col-xs-6 col-sm-3 col-md-2","templateOptions":{"label":"Postcode"},"validators": {"validation": Validators.compose([ValidationService.required('true', ''), ValidationService.isPostcode()])}}</v>
      </c>
      <c r="BF41" s="7" t="str">
        <f ca="1" xml:space="preserve">
IF(Table_Question_Sets[[#This Row],[Row]]="Yes","]},{""className"": ""row"",""fieldGroup"": [","")&amp;
Table_Question_Sets[[#This Row],[Config Field]]</f>
        <v>{"key": "contactPostcode","type": "input-field","className":"col-xs-6 col-sm-3 col-md-2","templateOptions":{"label":"Postcode"},"validators": {"validation": Validators.compose([ValidationService.required('true', ''), ValidationService.isPostcode()])}}</v>
      </c>
      <c r="BG41"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"contactPostcode","type": "input-field","className":"col-xs-6 col-sm-3 col-md-2","templateOptions":{"label":"Postcode"},"validators": {"validation": Validators.compose([ValidationService.required('true', ''), ValidationService.isPostcode()])}},{"key": "postalAddressDifferent","type": "checkbox-field","className":"col-xs-12","templateOptions":{"placeholder":"My postal address is different than my residential address"},"validators": {"validation": Validators.compose([])}},{"key": "postalHeading","type": "content-field","className":"col-xs-12","templateOptions":{"content":{"heading3":"Postal Address"},"hideCondition":"postalAddressDifferent != true"},"validators": {"validation": Validators.compose([])}},{"key": "postalAddress","type": "input-field","className":"col-xs-12 col-sm-12 col-md-5","templateOptions":{"label":"Address","hideCondition":"postalAddressDifferent != true"},"validators": {"validation": Validators.compose([])}},{"key": "postalTown","type": "input-field","className":"col-xs-12 col-sm-6 col-md-3","templateOptions":{"label":"Town","hideCondition":"postalAddressDifferent != true"},"validators": {"validation": Validators.compose([])}},{"key": "postalState","type": "select-field","className":"col-xs-6 col-sm-3 col-md-2","templateOptions":{"options":[{"label":"ACT","value":"ACT"},{"label":"NSW","value":"NSW"},{"label":"NT","value":"NT"},{"label":"QLD","value":"QLD"},{"label":"SA","value":"SA"},{"label":"TAS","value":"TAS"},{"label":"VIC","value":"VIC"},{"label":"WA","value":"WA"}],"label":"State","placeholder":"Select","hideCondition":"postalAddressDifferent != true"},"validators": {"validation": Validators.compose([])}},{"key": "postalPostcode","type": "input-field","className":"col-xs-6 col-sm-3 col-md-2","templateOptions":{"label":"Postcode","hideCondition":"postalAddressDifferent != true"},"validators": {"validation": Validators.compose([ValidationService.isPostcode()])}}</v>
      </c>
      <c r="BH41"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1" s="7" t="str">
        <f>IF(AND(Table_Question_Sets[[#This Row],[Header]]="",Table_Question_Sets[[#This Row],[Property]]&lt;&gt;"",Table_Question_Sets[[#This Row],[Field Type]]&lt;&gt;""),
""""&amp;Table_Question_Sets[[#This Row],[Key]]&amp;"""","")</f>
        <v>"contactPostcode"</v>
      </c>
      <c r="BJ41"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"contactPostcode","postalAddressDifferent","postalHeading","postalAddress","postalTown","postalState","postalPostcode"</v>
      </c>
      <c r="BK41" s="7" t="str">
        <f>IF(AND(Table_Question_Sets[[#This Row],[Header]]&lt;&gt;"Yes",Table_Question_Sets[[#This Row],[Property]]&lt;&gt;"",Table_Question_Sets[[#This Row],[Workflow Role]]&lt;&gt;""),
""""&amp;Table_Question_Sets[[#This Row],[Workflow Role]]&amp;""":"""&amp;Table_Question_Sets[[#This Row],[Key]]&amp;"""","")</f>
        <v/>
      </c>
      <c r="BL41" s="7">
        <f ca="1">IF(Table_Question_Sets[[#This Row],[Header]]="Yes","",_xlfn.NUMBERVALUE(INDIRECT(SUBSTITUTE(ADDRESS(1,COLUMN(),4),"1","")&amp;ROW()+1))+IF(OR(Table_Question_Sets[[#This Row],[Value]]&lt;&gt;"",AND(Table_Question_Sets[[#This Row],[Data Type]]="Repeating",Table_Question_Sets[[#This Row],[Calculation Repeating]]&lt;&gt;"")),1,0))</f>
        <v>0</v>
      </c>
      <c r="BM41" s="7" t="str">
        <f ca="1" xml:space="preserve">
IF(Table_Question_Sets[[#This Row],[Data Type]]="Repeating",
OFFSET(Table_Repeating_Question_Sets[[#Headers],[Property]],MATCH(Table_Question_Sets[[#This Row],[Property]],Table_Repeating_Question_Sets[Property],0),MATCH("Calculation",Table_Repeating_Question_Sets[#Headers],0)-1,1,1),
"")</f>
        <v/>
      </c>
      <c r="BN41"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41"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41" s="7" t="str">
        <f ca="1">IF(ISNUMBER(Table_Question_Sets[[#This Row],[Config Use Row]]),INDEX(Table_Question_Sets[Config Rollup],Table_Question_Sets[[#This Row],[Config Use Row]]),"")</f>
        <v/>
      </c>
      <c r="BQ41" s="7" t="str">
        <f ca="1">IF(ISNUMBER(Table_Question_Sets[[#This Row],[Config Use Row]]),INDEX(Table_Question_Sets[Config Keys Nested Rollup],Table_Question_Sets[[#This Row],[Config Use Row]]),"")</f>
        <v/>
      </c>
      <c r="BR41" s="7" t="str">
        <f ca="1">IF(ISNUMBER(Table_Question_Sets[[#This Row],[Config Use Row]]),INDEX(Table_Question_Sets[Calculation Rollup],Table_Question_Sets[[#This Row],[Config Use Row]]),"")</f>
        <v/>
      </c>
    </row>
    <row r="42" spans="2:70" s="12" customFormat="1" ht="21" customHeight="1">
      <c r="B42" s="97" t="s">
        <v>1039</v>
      </c>
      <c r="C42" s="88"/>
      <c r="D42" s="98"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Personal</v>
      </c>
      <c r="E42" s="9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postalAddressDifferent</v>
      </c>
      <c r="F42" s="98" t="str">
        <f>IF(Table_Question_Sets[[#This Row],[Header]]="Yes","",IF(Table_Question_Sets[[#This Row],[Property]]&lt;&gt;"",SUBSTITUTE(Table_Question_Sets[[#This Row],[Property]]," ",""),""))</f>
        <v>PostalAddressDifferent</v>
      </c>
      <c r="G42" s="50"/>
      <c r="H42" s="97" t="s">
        <v>899</v>
      </c>
      <c r="I42" s="97" t="s">
        <v>650</v>
      </c>
      <c r="J42" s="7"/>
      <c r="K42" s="99"/>
      <c r="L42" s="44"/>
      <c r="M42" s="44"/>
      <c r="N42" s="34"/>
      <c r="O42" s="34" t="s">
        <v>86</v>
      </c>
      <c r="P42" s="34"/>
      <c r="Q42" s="34"/>
      <c r="R42" s="34"/>
      <c r="S42" s="34"/>
      <c r="T42" s="97"/>
      <c r="U42" s="8"/>
      <c r="V42" s="97"/>
      <c r="W42" s="97"/>
      <c r="X42" s="7"/>
      <c r="Y42" s="7"/>
      <c r="Z42" s="7"/>
      <c r="AA42" s="7"/>
      <c r="AB42" s="7"/>
      <c r="AC42" s="7"/>
      <c r="AD42" s="97" t="s">
        <v>1057</v>
      </c>
      <c r="AE42" s="97"/>
      <c r="AF42" s="7"/>
      <c r="AG42" s="7"/>
      <c r="AH42" s="100"/>
      <c r="AI42" s="100"/>
      <c r="AJ42" s="101"/>
      <c r="AK42" s="10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42" s="102"/>
      <c r="AM42" s="10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42" s="101"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42" s="97"/>
      <c r="AP42" s="15"/>
      <c r="AQ42" s="7"/>
      <c r="AR42" s="7"/>
      <c r="AS42" s="7"/>
      <c r="AT42" s="7"/>
      <c r="AU42" s="7"/>
      <c r="AV42" s="104"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42" s="104" t="str">
        <f>IF(OR(Table_Question_Sets[[#This Row],[Header]]="Yes",Table_Question_Sets[[#This Row],[Text]]=""),"",IF(OR(Table_Question_Sets[[#This Row],[Text]]="true",Table_Question_Sets[[#This Row],[Text]]="false",ISNUMBER(Table_Question_Sets[[#This Row],[Text]])),Table_Question_Sets[[#This Row],[Text]],""""&amp;Table_Question_Sets[[#This Row],[Text]]&amp;""""))</f>
        <v/>
      </c>
      <c r="AX42" s="105" t="str">
        <f>IF(AND(Table_Question_Sets[[#This Row],[Header]]&lt;&gt;"Yes",Table_Question_Sets[[#This Row],[Property]]&lt;&gt;"",Table_Question_Sets[[#This Row],[Summary Label]]&lt;&gt;""),""""&amp;Table_Question_Sets[[#This Row],[Key]]&amp;""": """&amp;Table_Question_Sets[[#This Row],[Summary Label]]&amp;"""","")</f>
        <v/>
      </c>
      <c r="AY42" s="105">
        <f ca="1">IF(Table_Question_Sets[[#This Row],[Header]]="Yes","",_xlfn.NUMBERVALUE(INDIRECT(SUBSTITUTE(ADDRESS(1,COLUMN(),4),"1","")&amp;ROW()-1))+IF(Table_Question_Sets[[#This Row],[Property]]&lt;&gt;"",1,0))</f>
        <v>12</v>
      </c>
      <c r="AZ42" s="105">
        <f ca="1">IF(Table_Question_Sets[[#This Row],[Header]]="Yes","",_xlfn.NUMBERVALUE(INDIRECT(SUBSTITUTE(ADDRESS(1,COLUMN(),4),"1","")&amp;ROW()+1))+IF(Table_Question_Sets[[#This Row],[Property]]&lt;&gt;"",1,0))</f>
        <v>6</v>
      </c>
      <c r="BA42" s="105" t="str">
        <f t="array" aca="1" ref="BA4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42" s="10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42" s="10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2" s="10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"templateOptions":{"placeholder":"My postal address is different than my residential address"}</v>
      </c>
      <c r="BE42" s="10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"postalAddressDifferent","type": "checkbox-field","className":"col-xs-12","templateOptions":{"placeholder":"My postal address is different than my residential address"},"validators": {"validation": Validators.compose([])}}</v>
      </c>
      <c r="BF42" s="98" t="str">
        <f ca="1" xml:space="preserve">
IF(Table_Question_Sets[[#This Row],[Row]]="Yes","]},{""className"": ""row"",""fieldGroup"": [","")&amp;
Table_Question_Sets[[#This Row],[Config Field]]</f>
        <v>{"key": "postalAddressDifferent","type": "checkbox-field","className":"col-xs-12","templateOptions":{"placeholder":"My postal address is different than my residential address"},"validators": {"validation": Validators.compose([])}}</v>
      </c>
      <c r="BG42" s="101"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"postalAddressDifferent","type": "checkbox-field","className":"col-xs-12","templateOptions":{"placeholder":"My postal address is different than my residential address"},"validators": {"validation": Validators.compose([])}},{"key": "postalHeading","type": "content-field","className":"col-xs-12","templateOptions":{"content":{"heading3":"Postal Address"},"hideCondition":"postalAddressDifferent != true"},"validators": {"validation": Validators.compose([])}},{"key": "postalAddress","type": "input-field","className":"col-xs-12 col-sm-12 col-md-5","templateOptions":{"label":"Address","hideCondition":"postalAddressDifferent != true"},"validators": {"validation": Validators.compose([])}},{"key": "postalTown","type": "input-field","className":"col-xs-12 col-sm-6 col-md-3","templateOptions":{"label":"Town","hideCondition":"postalAddressDifferent != true"},"validators": {"validation": Validators.compose([])}},{"key": "postalState","type": "select-field","className":"col-xs-6 col-sm-3 col-md-2","templateOptions":{"options":[{"label":"ACT","value":"ACT"},{"label":"NSW","value":"NSW"},{"label":"NT","value":"NT"},{"label":"QLD","value":"QLD"},{"label":"SA","value":"SA"},{"label":"TAS","value":"TAS"},{"label":"VIC","value":"VIC"},{"label":"WA","value":"WA"}],"label":"State","placeholder":"Select","hideCondition":"postalAddressDifferent != true"},"validators": {"validation": Validators.compose([])}},{"key": "postalPostcode","type": "input-field","className":"col-xs-6 col-sm-3 col-md-2","templateOptions":{"label":"Postcode","hideCondition":"postalAddressDifferent != true"},"validators": {"validation": Validators.compose([ValidationService.isPostcode()])}}</v>
      </c>
      <c r="BH42" s="101"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2" s="101" t="str">
        <f>IF(AND(Table_Question_Sets[[#This Row],[Header]]="",Table_Question_Sets[[#This Row],[Property]]&lt;&gt;"",Table_Question_Sets[[#This Row],[Field Type]]&lt;&gt;""),
""""&amp;Table_Question_Sets[[#This Row],[Key]]&amp;"""","")</f>
        <v>"postalAddressDifferent"</v>
      </c>
      <c r="BJ42" s="101"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"postalAddressDifferent","postalHeading","postalAddress","postalTown","postalState","postalPostcode"</v>
      </c>
      <c r="BK42" s="101" t="str">
        <f>IF(AND(Table_Question_Sets[[#This Row],[Header]]&lt;&gt;"Yes",Table_Question_Sets[[#This Row],[Property]]&lt;&gt;"",Table_Question_Sets[[#This Row],[Workflow Role]]&lt;&gt;""),
""""&amp;Table_Question_Sets[[#This Row],[Workflow Role]]&amp;""":"""&amp;Table_Question_Sets[[#This Row],[Key]]&amp;"""","")</f>
        <v/>
      </c>
      <c r="BL42" s="101">
        <f ca="1">IF(Table_Question_Sets[[#This Row],[Header]]="Yes","",_xlfn.NUMBERVALUE(INDIRECT(SUBSTITUTE(ADDRESS(1,COLUMN(),4),"1","")&amp;ROW()+1))+IF(OR(Table_Question_Sets[[#This Row],[Value]]&lt;&gt;"",AND(Table_Question_Sets[[#This Row],[Data Type]]="Repeating",Table_Question_Sets[[#This Row],[Calculation Repeating]]&lt;&gt;"")),1,0))</f>
        <v>0</v>
      </c>
      <c r="BM42" s="101" t="str">
        <f ca="1" xml:space="preserve">
IF(Table_Question_Sets[[#This Row],[Data Type]]="Repeating",
OFFSET(Table_Repeating_Question_Sets[[#Headers],[Property]],MATCH(Table_Question_Sets[[#This Row],[Property]],Table_Repeating_Question_Sets[Property],0),MATCH("Calculation",Table_Repeating_Question_Sets[#Headers],0)-1,1,1),
"")</f>
        <v/>
      </c>
      <c r="BN42" s="101"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42" s="101"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42" s="101" t="str">
        <f ca="1">IF(ISNUMBER(Table_Question_Sets[[#This Row],[Config Use Row]]),INDEX(Table_Question_Sets[Config Rollup],Table_Question_Sets[[#This Row],[Config Use Row]]),"")</f>
        <v/>
      </c>
      <c r="BQ42" s="101" t="str">
        <f ca="1">IF(ISNUMBER(Table_Question_Sets[[#This Row],[Config Use Row]]),INDEX(Table_Question_Sets[Config Keys Nested Rollup],Table_Question_Sets[[#This Row],[Config Use Row]]),"")</f>
        <v/>
      </c>
      <c r="BR42" s="101" t="str">
        <f ca="1">IF(ISNUMBER(Table_Question_Sets[[#This Row],[Config Use Row]]),INDEX(Table_Question_Sets[Calculation Rollup],Table_Question_Sets[[#This Row],[Config Use Row]]),"")</f>
        <v/>
      </c>
    </row>
    <row r="43" spans="2:70" s="12" customFormat="1" ht="21" customHeight="1">
      <c r="B43" s="8" t="s">
        <v>125</v>
      </c>
      <c r="C43" s="88"/>
      <c r="D43"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Personal</v>
      </c>
      <c r="E43"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postalHeading</v>
      </c>
      <c r="F43" s="7" t="str">
        <f>IF(Table_Question_Sets[[#This Row],[Header]]="Yes","",IF(Table_Question_Sets[[#This Row],[Property]]&lt;&gt;"",SUBSTITUTE(Table_Question_Sets[[#This Row],[Property]]," ",""),""))</f>
        <v>PostalHeading</v>
      </c>
      <c r="G43" s="50"/>
      <c r="H43" s="8" t="s">
        <v>106</v>
      </c>
      <c r="I43" s="8" t="s">
        <v>106</v>
      </c>
      <c r="J43" s="7"/>
      <c r="K43" s="34"/>
      <c r="L43" s="44"/>
      <c r="M43" s="44"/>
      <c r="N43" s="34"/>
      <c r="O43" s="15">
        <v>12</v>
      </c>
      <c r="P43" s="34"/>
      <c r="Q43" s="34"/>
      <c r="R43" s="34"/>
      <c r="S43" s="34"/>
      <c r="T43" s="7"/>
      <c r="U43" s="8"/>
      <c r="V43" s="7" t="s">
        <v>1040</v>
      </c>
      <c r="W43" s="7"/>
      <c r="X43" s="7"/>
      <c r="Y43" s="7" t="s">
        <v>126</v>
      </c>
      <c r="Z43" s="7"/>
      <c r="AA43" s="7"/>
      <c r="AB43" s="7"/>
      <c r="AC43" s="7"/>
      <c r="AD43" s="7"/>
      <c r="AE43" s="7"/>
      <c r="AF43" s="7"/>
      <c r="AG43" s="7"/>
      <c r="AH43" s="44"/>
      <c r="AI43" s="44"/>
      <c r="AJ43" s="7"/>
      <c r="AK43"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43" s="88"/>
      <c r="AM43"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43"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43" s="7"/>
      <c r="AP43" s="15"/>
      <c r="AQ43" s="7"/>
      <c r="AR43" s="7"/>
      <c r="AS43" s="7"/>
      <c r="AT43" s="7"/>
      <c r="AU43" s="7"/>
      <c r="AV43"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43" s="15" t="str">
        <f>IF(OR(Table_Question_Sets[[#This Row],[Header]]="Yes",Table_Question_Sets[[#This Row],[Text]]=""),"",IF(OR(Table_Question_Sets[[#This Row],[Text]]="true",Table_Question_Sets[[#This Row],[Text]]="false",ISNUMBER(Table_Question_Sets[[#This Row],[Text]])),Table_Question_Sets[[#This Row],[Text]],""""&amp;Table_Question_Sets[[#This Row],[Text]]&amp;""""))</f>
        <v/>
      </c>
      <c r="AX43" s="15" t="str">
        <f>IF(AND(Table_Question_Sets[[#This Row],[Header]]&lt;&gt;"Yes",Table_Question_Sets[[#This Row],[Property]]&lt;&gt;"",Table_Question_Sets[[#This Row],[Summary Label]]&lt;&gt;""),""""&amp;Table_Question_Sets[[#This Row],[Key]]&amp;""": """&amp;Table_Question_Sets[[#This Row],[Summary Label]]&amp;"""","")</f>
        <v/>
      </c>
      <c r="AY43" s="15">
        <f ca="1">IF(Table_Question_Sets[[#This Row],[Header]]="Yes","",_xlfn.NUMBERVALUE(INDIRECT(SUBSTITUTE(ADDRESS(1,COLUMN(),4),"1","")&amp;ROW()-1))+IF(Table_Question_Sets[[#This Row],[Property]]&lt;&gt;"",1,0))</f>
        <v>13</v>
      </c>
      <c r="AZ43" s="15">
        <f ca="1">IF(Table_Question_Sets[[#This Row],[Header]]="Yes","",_xlfn.NUMBERVALUE(INDIRECT(SUBSTITUTE(ADDRESS(1,COLUMN(),4),"1","")&amp;ROW()+1))+IF(Table_Question_Sets[[#This Row],[Property]]&lt;&gt;"",1,0))</f>
        <v>5</v>
      </c>
      <c r="BA43" s="15" t="str">
        <f t="array" aca="1" ref="BA4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43"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43"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3"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"templateOptions":{"content":{"heading3":"Postal Address"},"hideCondition":"postalAddressDifferent != true"}</v>
      </c>
      <c r="BE43"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"postalHeading","type": "content-field","className":"col-xs-12","templateOptions":{"content":{"heading3":"Postal Address"},"hideCondition":"postalAddressDifferent != true"},"validators": {"validation": Validators.compose([])}}</v>
      </c>
      <c r="BF43" s="7" t="str">
        <f ca="1" xml:space="preserve">
IF(Table_Question_Sets[[#This Row],[Row]]="Yes","]},{""className"": ""row"",""fieldGroup"": [","")&amp;
Table_Question_Sets[[#This Row],[Config Field]]</f>
        <v>{"key": "postalHeading","type": "content-field","className":"col-xs-12","templateOptions":{"content":{"heading3":"Postal Address"},"hideCondition":"postalAddressDifferent != true"},"validators": {"validation": Validators.compose([])}}</v>
      </c>
      <c r="BG43"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"postalHeading","type": "content-field","className":"col-xs-12","templateOptions":{"content":{"heading3":"Postal Address"},"hideCondition":"postalAddressDifferent != true"},"validators": {"validation": Validators.compose([])}},{"key": "postalAddress","type": "input-field","className":"col-xs-12 col-sm-12 col-md-5","templateOptions":{"label":"Address","hideCondition":"postalAddressDifferent != true"},"validators": {"validation": Validators.compose([])}},{"key": "postalTown","type": "input-field","className":"col-xs-12 col-sm-6 col-md-3","templateOptions":{"label":"Town","hideCondition":"postalAddressDifferent != true"},"validators": {"validation": Validators.compose([])}},{"key": "postalState","type": "select-field","className":"col-xs-6 col-sm-3 col-md-2","templateOptions":{"options":[{"label":"ACT","value":"ACT"},{"label":"NSW","value":"NSW"},{"label":"NT","value":"NT"},{"label":"QLD","value":"QLD"},{"label":"SA","value":"SA"},{"label":"TAS","value":"TAS"},{"label":"VIC","value":"VIC"},{"label":"WA","value":"WA"}],"label":"State","placeholder":"Select","hideCondition":"postalAddressDifferent != true"},"validators": {"validation": Validators.compose([])}},{"key": "postalPostcode","type": "input-field","className":"col-xs-6 col-sm-3 col-md-2","templateOptions":{"label":"Postcode","hideCondition":"postalAddressDifferent != true"},"validators": {"validation": Validators.compose([ValidationService.isPostcode()])}}</v>
      </c>
      <c r="BH43"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3" s="7" t="str">
        <f>IF(AND(Table_Question_Sets[[#This Row],[Header]]="",Table_Question_Sets[[#This Row],[Property]]&lt;&gt;"",Table_Question_Sets[[#This Row],[Field Type]]&lt;&gt;""),
""""&amp;Table_Question_Sets[[#This Row],[Key]]&amp;"""","")</f>
        <v>"postalHeading"</v>
      </c>
      <c r="BJ43"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"postalHeading","postalAddress","postalTown","postalState","postalPostcode"</v>
      </c>
      <c r="BK43" s="7" t="str">
        <f>IF(AND(Table_Question_Sets[[#This Row],[Header]]&lt;&gt;"Yes",Table_Question_Sets[[#This Row],[Property]]&lt;&gt;"",Table_Question_Sets[[#This Row],[Workflow Role]]&lt;&gt;""),
""""&amp;Table_Question_Sets[[#This Row],[Workflow Role]]&amp;""":"""&amp;Table_Question_Sets[[#This Row],[Key]]&amp;"""","")</f>
        <v/>
      </c>
      <c r="BL43" s="7">
        <f ca="1">IF(Table_Question_Sets[[#This Row],[Header]]="Yes","",_xlfn.NUMBERVALUE(INDIRECT(SUBSTITUTE(ADDRESS(1,COLUMN(),4),"1","")&amp;ROW()+1))+IF(OR(Table_Question_Sets[[#This Row],[Value]]&lt;&gt;"",AND(Table_Question_Sets[[#This Row],[Data Type]]="Repeating",Table_Question_Sets[[#This Row],[Calculation Repeating]]&lt;&gt;"")),1,0))</f>
        <v>0</v>
      </c>
      <c r="BM43" s="7" t="str">
        <f ca="1" xml:space="preserve">
IF(Table_Question_Sets[[#This Row],[Data Type]]="Repeating",
OFFSET(Table_Repeating_Question_Sets[[#Headers],[Property]],MATCH(Table_Question_Sets[[#This Row],[Property]],Table_Repeating_Question_Sets[Property],0),MATCH("Calculation",Table_Repeating_Question_Sets[#Headers],0)-1,1,1),
"")</f>
        <v/>
      </c>
      <c r="BN43"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43"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43" s="7" t="str">
        <f ca="1">IF(ISNUMBER(Table_Question_Sets[[#This Row],[Config Use Row]]),INDEX(Table_Question_Sets[Config Rollup],Table_Question_Sets[[#This Row],[Config Use Row]]),"")</f>
        <v/>
      </c>
      <c r="BQ43" s="7" t="str">
        <f ca="1">IF(ISNUMBER(Table_Question_Sets[[#This Row],[Config Use Row]]),INDEX(Table_Question_Sets[Config Keys Nested Rollup],Table_Question_Sets[[#This Row],[Config Use Row]]),"")</f>
        <v/>
      </c>
      <c r="BR43" s="7" t="str">
        <f ca="1">IF(ISNUMBER(Table_Question_Sets[[#This Row],[Config Use Row]]),INDEX(Table_Question_Sets[Calculation Rollup],Table_Question_Sets[[#This Row],[Config Use Row]]),"")</f>
        <v/>
      </c>
    </row>
    <row r="44" spans="2:70" s="12" customFormat="1" ht="21" customHeight="1">
      <c r="B44" s="7" t="s">
        <v>126</v>
      </c>
      <c r="C44" s="88"/>
      <c r="D44"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Personal</v>
      </c>
      <c r="E44"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postalAddress</v>
      </c>
      <c r="F44" s="7" t="str">
        <f>IF(Table_Question_Sets[[#This Row],[Header]]="Yes","",IF(Table_Question_Sets[[#This Row],[Property]]&lt;&gt;"",SUBSTITUTE(Table_Question_Sets[[#This Row],[Property]]," ",""),""))</f>
        <v>PostalAddress</v>
      </c>
      <c r="G44" s="50"/>
      <c r="H44" s="7" t="s">
        <v>47</v>
      </c>
      <c r="I44" s="7" t="s">
        <v>47</v>
      </c>
      <c r="J44" s="7"/>
      <c r="K44" s="36"/>
      <c r="L44" s="44"/>
      <c r="M44" s="44"/>
      <c r="N44" s="15"/>
      <c r="O44" s="15">
        <v>12</v>
      </c>
      <c r="P44" s="15">
        <v>12</v>
      </c>
      <c r="Q44" s="15">
        <v>5</v>
      </c>
      <c r="R44" s="15"/>
      <c r="S44" s="15"/>
      <c r="T44" s="7" t="s">
        <v>117</v>
      </c>
      <c r="U44" s="7"/>
      <c r="V44" s="7" t="s">
        <v>1040</v>
      </c>
      <c r="W44" s="7"/>
      <c r="X44" s="8"/>
      <c r="Y44" s="7"/>
      <c r="Z44" s="7"/>
      <c r="AA44" s="7"/>
      <c r="AB44" s="7"/>
      <c r="AC44" s="7"/>
      <c r="AD44" s="7"/>
      <c r="AE44" s="7"/>
      <c r="AF44" s="7"/>
      <c r="AG44" s="7"/>
      <c r="AH44" s="44"/>
      <c r="AI44" s="44"/>
      <c r="AJ44" s="7"/>
      <c r="AK44"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44" s="88"/>
      <c r="AM44"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44"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44" s="7"/>
      <c r="AP44" s="15"/>
      <c r="AQ44" s="7"/>
      <c r="AR44" s="7"/>
      <c r="AS44" s="7"/>
      <c r="AT44" s="7"/>
      <c r="AU44" s="7"/>
      <c r="AV44"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44" s="15" t="str">
        <f>IF(OR(Table_Question_Sets[[#This Row],[Header]]="Yes",Table_Question_Sets[[#This Row],[Text]]=""),"",IF(OR(Table_Question_Sets[[#This Row],[Text]]="true",Table_Question_Sets[[#This Row],[Text]]="false",ISNUMBER(Table_Question_Sets[[#This Row],[Text]])),Table_Question_Sets[[#This Row],[Text]],""""&amp;Table_Question_Sets[[#This Row],[Text]]&amp;""""))</f>
        <v/>
      </c>
      <c r="AX44" s="15" t="str">
        <f>IF(AND(Table_Question_Sets[[#This Row],[Header]]&lt;&gt;"Yes",Table_Question_Sets[[#This Row],[Property]]&lt;&gt;"",Table_Question_Sets[[#This Row],[Summary Label]]&lt;&gt;""),""""&amp;Table_Question_Sets[[#This Row],[Key]]&amp;""": """&amp;Table_Question_Sets[[#This Row],[Summary Label]]&amp;"""","")</f>
        <v/>
      </c>
      <c r="AY44" s="15">
        <f ca="1">IF(Table_Question_Sets[[#This Row],[Header]]="Yes","",_xlfn.NUMBERVALUE(INDIRECT(SUBSTITUTE(ADDRESS(1,COLUMN(),4),"1","")&amp;ROW()-1))+IF(Table_Question_Sets[[#This Row],[Property]]&lt;&gt;"",1,0))</f>
        <v>14</v>
      </c>
      <c r="AZ44" s="15">
        <f ca="1">IF(Table_Question_Sets[[#This Row],[Header]]="Yes","",_xlfn.NUMBERVALUE(INDIRECT(SUBSTITUTE(ADDRESS(1,COLUMN(),4),"1","")&amp;ROW()+1))+IF(Table_Question_Sets[[#This Row],[Property]]&lt;&gt;"",1,0))</f>
        <v>4</v>
      </c>
      <c r="BA44" s="15" t="str">
        <f t="array" aca="1" ref="BA4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44"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44"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4"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"templateOptions":{"label":"Address","hideCondition":"postalAddressDifferent != true"}</v>
      </c>
      <c r="BE44"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"postalAddress","type": "input-field","className":"col-xs-12 col-sm-12 col-md-5","templateOptions":{"label":"Address","hideCondition":"postalAddressDifferent != true"},"validators": {"validation": Validators.compose([])}}</v>
      </c>
      <c r="BF44" s="7" t="str">
        <f ca="1" xml:space="preserve">
IF(Table_Question_Sets[[#This Row],[Row]]="Yes","]},{""className"": ""row"",""fieldGroup"": [","")&amp;
Table_Question_Sets[[#This Row],[Config Field]]</f>
        <v>{"key": "postalAddress","type": "input-field","className":"col-xs-12 col-sm-12 col-md-5","templateOptions":{"label":"Address","hideCondition":"postalAddressDifferent != true"},"validators": {"validation": Validators.compose([])}}</v>
      </c>
      <c r="BG44"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"postalAddress","type": "input-field","className":"col-xs-12 col-sm-12 col-md-5","templateOptions":{"label":"Address","hideCondition":"postalAddressDifferent != true"},"validators": {"validation": Validators.compose([])}},{"key": "postalTown","type": "input-field","className":"col-xs-12 col-sm-6 col-md-3","templateOptions":{"label":"Town","hideCondition":"postalAddressDifferent != true"},"validators": {"validation": Validators.compose([])}},{"key": "postalState","type": "select-field","className":"col-xs-6 col-sm-3 col-md-2","templateOptions":{"options":[{"label":"ACT","value":"ACT"},{"label":"NSW","value":"NSW"},{"label":"NT","value":"NT"},{"label":"QLD","value":"QLD"},{"label":"SA","value":"SA"},{"label":"TAS","value":"TAS"},{"label":"VIC","value":"VIC"},{"label":"WA","value":"WA"}],"label":"State","placeholder":"Select","hideCondition":"postalAddressDifferent != true"},"validators": {"validation": Validators.compose([])}},{"key": "postalPostcode","type": "input-field","className":"col-xs-6 col-sm-3 col-md-2","templateOptions":{"label":"Postcode","hideCondition":"postalAddressDifferent != true"},"validators": {"validation": Validators.compose([ValidationService.isPostcode()])}}</v>
      </c>
      <c r="BH44"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4" s="7" t="str">
        <f>IF(AND(Table_Question_Sets[[#This Row],[Header]]="",Table_Question_Sets[[#This Row],[Property]]&lt;&gt;"",Table_Question_Sets[[#This Row],[Field Type]]&lt;&gt;""),
""""&amp;Table_Question_Sets[[#This Row],[Key]]&amp;"""","")</f>
        <v>"postalAddress"</v>
      </c>
      <c r="BJ44"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"postalAddress","postalTown","postalState","postalPostcode"</v>
      </c>
      <c r="BK44" s="7" t="str">
        <f>IF(AND(Table_Question_Sets[[#This Row],[Header]]&lt;&gt;"Yes",Table_Question_Sets[[#This Row],[Property]]&lt;&gt;"",Table_Question_Sets[[#This Row],[Workflow Role]]&lt;&gt;""),
""""&amp;Table_Question_Sets[[#This Row],[Workflow Role]]&amp;""":"""&amp;Table_Question_Sets[[#This Row],[Key]]&amp;"""","")</f>
        <v/>
      </c>
      <c r="BL44" s="7">
        <f ca="1">IF(Table_Question_Sets[[#This Row],[Header]]="Yes","",_xlfn.NUMBERVALUE(INDIRECT(SUBSTITUTE(ADDRESS(1,COLUMN(),4),"1","")&amp;ROW()+1))+IF(OR(Table_Question_Sets[[#This Row],[Value]]&lt;&gt;"",AND(Table_Question_Sets[[#This Row],[Data Type]]="Repeating",Table_Question_Sets[[#This Row],[Calculation Repeating]]&lt;&gt;"")),1,0))</f>
        <v>0</v>
      </c>
      <c r="BM44" s="7" t="str">
        <f ca="1" xml:space="preserve">
IF(Table_Question_Sets[[#This Row],[Data Type]]="Repeating",
OFFSET(Table_Repeating_Question_Sets[[#Headers],[Property]],MATCH(Table_Question_Sets[[#This Row],[Property]],Table_Repeating_Question_Sets[Property],0),MATCH("Calculation",Table_Repeating_Question_Sets[#Headers],0)-1,1,1),
"")</f>
        <v/>
      </c>
      <c r="BN44"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44"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44" s="7" t="str">
        <f ca="1">IF(ISNUMBER(Table_Question_Sets[[#This Row],[Config Use Row]]),INDEX(Table_Question_Sets[Config Rollup],Table_Question_Sets[[#This Row],[Config Use Row]]),"")</f>
        <v/>
      </c>
      <c r="BQ44" s="7" t="str">
        <f ca="1">IF(ISNUMBER(Table_Question_Sets[[#This Row],[Config Use Row]]),INDEX(Table_Question_Sets[Config Keys Nested Rollup],Table_Question_Sets[[#This Row],[Config Use Row]]),"")</f>
        <v/>
      </c>
      <c r="BR44" s="7" t="str">
        <f ca="1">IF(ISNUMBER(Table_Question_Sets[[#This Row],[Config Use Row]]),INDEX(Table_Question_Sets[Calculation Rollup],Table_Question_Sets[[#This Row],[Config Use Row]]),"")</f>
        <v/>
      </c>
    </row>
    <row r="45" spans="2:70" s="12" customFormat="1" ht="21" customHeight="1">
      <c r="B45" s="7" t="s">
        <v>127</v>
      </c>
      <c r="C45" s="88"/>
      <c r="D45"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Personal</v>
      </c>
      <c r="E45"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postalTown</v>
      </c>
      <c r="F45" s="7" t="str">
        <f>IF(Table_Question_Sets[[#This Row],[Header]]="Yes","",IF(Table_Question_Sets[[#This Row],[Property]]&lt;&gt;"",SUBSTITUTE(Table_Question_Sets[[#This Row],[Property]]," ",""),""))</f>
        <v>PostalTown</v>
      </c>
      <c r="G45" s="50"/>
      <c r="H45" s="7" t="s">
        <v>47</v>
      </c>
      <c r="I45" s="7" t="s">
        <v>47</v>
      </c>
      <c r="J45" s="7"/>
      <c r="K45" s="36"/>
      <c r="L45" s="44"/>
      <c r="M45" s="44"/>
      <c r="N45" s="15"/>
      <c r="O45" s="15">
        <v>12</v>
      </c>
      <c r="P45" s="15">
        <v>6</v>
      </c>
      <c r="Q45" s="15">
        <v>3</v>
      </c>
      <c r="R45" s="15"/>
      <c r="S45" s="15"/>
      <c r="T45" s="8" t="s">
        <v>119</v>
      </c>
      <c r="U45" s="8"/>
      <c r="V45" s="7" t="s">
        <v>1040</v>
      </c>
      <c r="W45" s="7"/>
      <c r="X45" s="7"/>
      <c r="Y45" s="7"/>
      <c r="Z45" s="7"/>
      <c r="AA45" s="7"/>
      <c r="AB45" s="7"/>
      <c r="AC45" s="7"/>
      <c r="AD45" s="7"/>
      <c r="AE45" s="7"/>
      <c r="AF45" s="7"/>
      <c r="AG45" s="7"/>
      <c r="AH45" s="44"/>
      <c r="AI45" s="44"/>
      <c r="AJ45" s="7"/>
      <c r="AK45"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45" s="88"/>
      <c r="AM45"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45"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45" s="7"/>
      <c r="AP45" s="15"/>
      <c r="AQ45" s="7"/>
      <c r="AR45" s="7"/>
      <c r="AS45" s="7"/>
      <c r="AT45" s="7"/>
      <c r="AU45" s="7"/>
      <c r="AV45"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45" s="15" t="str">
        <f>IF(OR(Table_Question_Sets[[#This Row],[Header]]="Yes",Table_Question_Sets[[#This Row],[Text]]=""),"",IF(OR(Table_Question_Sets[[#This Row],[Text]]="true",Table_Question_Sets[[#This Row],[Text]]="false",ISNUMBER(Table_Question_Sets[[#This Row],[Text]])),Table_Question_Sets[[#This Row],[Text]],""""&amp;Table_Question_Sets[[#This Row],[Text]]&amp;""""))</f>
        <v/>
      </c>
      <c r="AX45" s="15" t="str">
        <f>IF(AND(Table_Question_Sets[[#This Row],[Header]]&lt;&gt;"Yes",Table_Question_Sets[[#This Row],[Property]]&lt;&gt;"",Table_Question_Sets[[#This Row],[Summary Label]]&lt;&gt;""),""""&amp;Table_Question_Sets[[#This Row],[Key]]&amp;""": """&amp;Table_Question_Sets[[#This Row],[Summary Label]]&amp;"""","")</f>
        <v/>
      </c>
      <c r="AY45" s="15">
        <f ca="1">IF(Table_Question_Sets[[#This Row],[Header]]="Yes","",_xlfn.NUMBERVALUE(INDIRECT(SUBSTITUTE(ADDRESS(1,COLUMN(),4),"1","")&amp;ROW()-1))+IF(Table_Question_Sets[[#This Row],[Property]]&lt;&gt;"",1,0))</f>
        <v>15</v>
      </c>
      <c r="AZ45" s="15">
        <f ca="1">IF(Table_Question_Sets[[#This Row],[Header]]="Yes","",_xlfn.NUMBERVALUE(INDIRECT(SUBSTITUTE(ADDRESS(1,COLUMN(),4),"1","")&amp;ROW()+1))+IF(Table_Question_Sets[[#This Row],[Property]]&lt;&gt;"",1,0))</f>
        <v>3</v>
      </c>
      <c r="BA45" s="15" t="str">
        <f t="array" aca="1" ref="BA4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45"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45"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5"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"templateOptions":{"label":"Town","hideCondition":"postalAddressDifferent != true"}</v>
      </c>
      <c r="BE45"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"postalTown","type": "input-field","className":"col-xs-12 col-sm-6 col-md-3","templateOptions":{"label":"Town","hideCondition":"postalAddressDifferent != true"},"validators": {"validation": Validators.compose([])}}</v>
      </c>
      <c r="BF45" s="7" t="str">
        <f ca="1" xml:space="preserve">
IF(Table_Question_Sets[[#This Row],[Row]]="Yes","]},{""className"": ""row"",""fieldGroup"": [","")&amp;
Table_Question_Sets[[#This Row],[Config Field]]</f>
        <v>{"key": "postalTown","type": "input-field","className":"col-xs-12 col-sm-6 col-md-3","templateOptions":{"label":"Town","hideCondition":"postalAddressDifferent != true"},"validators": {"validation": Validators.compose([])}}</v>
      </c>
      <c r="BG45"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"postalTown","type": "input-field","className":"col-xs-12 col-sm-6 col-md-3","templateOptions":{"label":"Town","hideCondition":"postalAddressDifferent != true"},"validators": {"validation": Validators.compose([])}},{"key": "postalState","type": "select-field","className":"col-xs-6 col-sm-3 col-md-2","templateOptions":{"options":[{"label":"ACT","value":"ACT"},{"label":"NSW","value":"NSW"},{"label":"NT","value":"NT"},{"label":"QLD","value":"QLD"},{"label":"SA","value":"SA"},{"label":"TAS","value":"TAS"},{"label":"VIC","value":"VIC"},{"label":"WA","value":"WA"}],"label":"State","placeholder":"Select","hideCondition":"postalAddressDifferent != true"},"validators": {"validation": Validators.compose([])}},{"key": "postalPostcode","type": "input-field","className":"col-xs-6 col-sm-3 col-md-2","templateOptions":{"label":"Postcode","hideCondition":"postalAddressDifferent != true"},"validators": {"validation": Validators.compose([ValidationService.isPostcode()])}}</v>
      </c>
      <c r="BH45"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5" s="7" t="str">
        <f>IF(AND(Table_Question_Sets[[#This Row],[Header]]="",Table_Question_Sets[[#This Row],[Property]]&lt;&gt;"",Table_Question_Sets[[#This Row],[Field Type]]&lt;&gt;""),
""""&amp;Table_Question_Sets[[#This Row],[Key]]&amp;"""","")</f>
        <v>"postalTown"</v>
      </c>
      <c r="BJ45"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"postalTown","postalState","postalPostcode"</v>
      </c>
      <c r="BK45" s="7" t="str">
        <f>IF(AND(Table_Question_Sets[[#This Row],[Header]]&lt;&gt;"Yes",Table_Question_Sets[[#This Row],[Property]]&lt;&gt;"",Table_Question_Sets[[#This Row],[Workflow Role]]&lt;&gt;""),
""""&amp;Table_Question_Sets[[#This Row],[Workflow Role]]&amp;""":"""&amp;Table_Question_Sets[[#This Row],[Key]]&amp;"""","")</f>
        <v/>
      </c>
      <c r="BL45" s="7">
        <f ca="1">IF(Table_Question_Sets[[#This Row],[Header]]="Yes","",_xlfn.NUMBERVALUE(INDIRECT(SUBSTITUTE(ADDRESS(1,COLUMN(),4),"1","")&amp;ROW()+1))+IF(OR(Table_Question_Sets[[#This Row],[Value]]&lt;&gt;"",AND(Table_Question_Sets[[#This Row],[Data Type]]="Repeating",Table_Question_Sets[[#This Row],[Calculation Repeating]]&lt;&gt;"")),1,0))</f>
        <v>0</v>
      </c>
      <c r="BM45" s="7" t="str">
        <f ca="1" xml:space="preserve">
IF(Table_Question_Sets[[#This Row],[Data Type]]="Repeating",
OFFSET(Table_Repeating_Question_Sets[[#Headers],[Property]],MATCH(Table_Question_Sets[[#This Row],[Property]],Table_Repeating_Question_Sets[Property],0),MATCH("Calculation",Table_Repeating_Question_Sets[#Headers],0)-1,1,1),
"")</f>
        <v/>
      </c>
      <c r="BN45"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45"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45" s="7" t="str">
        <f ca="1">IF(ISNUMBER(Table_Question_Sets[[#This Row],[Config Use Row]]),INDEX(Table_Question_Sets[Config Rollup],Table_Question_Sets[[#This Row],[Config Use Row]]),"")</f>
        <v/>
      </c>
      <c r="BQ45" s="7" t="str">
        <f ca="1">IF(ISNUMBER(Table_Question_Sets[[#This Row],[Config Use Row]]),INDEX(Table_Question_Sets[Config Keys Nested Rollup],Table_Question_Sets[[#This Row],[Config Use Row]]),"")</f>
        <v/>
      </c>
      <c r="BR45" s="7" t="str">
        <f ca="1">IF(ISNUMBER(Table_Question_Sets[[#This Row],[Config Use Row]]),INDEX(Table_Question_Sets[Calculation Rollup],Table_Question_Sets[[#This Row],[Config Use Row]]),"")</f>
        <v/>
      </c>
    </row>
    <row r="46" spans="2:70" s="12" customFormat="1" ht="21" customHeight="1">
      <c r="B46" s="88" t="s">
        <v>128</v>
      </c>
      <c r="C46" s="88"/>
      <c r="D46"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Personal</v>
      </c>
      <c r="E46"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postalState</v>
      </c>
      <c r="F46" s="7" t="str">
        <f>IF(Table_Question_Sets[[#This Row],[Header]]="Yes","",IF(Table_Question_Sets[[#This Row],[Property]]&lt;&gt;"",SUBSTITUTE(Table_Question_Sets[[#This Row],[Property]]," ",""),""))</f>
        <v>PostalState</v>
      </c>
      <c r="G46" s="50"/>
      <c r="H46" s="7" t="s">
        <v>47</v>
      </c>
      <c r="I46" s="7" t="s">
        <v>121</v>
      </c>
      <c r="J46" s="8" t="s">
        <v>122</v>
      </c>
      <c r="K46" s="36"/>
      <c r="L46" s="44"/>
      <c r="M46" s="44"/>
      <c r="N46" s="15"/>
      <c r="O46" s="15">
        <v>6</v>
      </c>
      <c r="P46" s="15">
        <v>3</v>
      </c>
      <c r="Q46" s="15">
        <v>2</v>
      </c>
      <c r="R46" s="15"/>
      <c r="S46" s="15"/>
      <c r="T46" s="8" t="s">
        <v>122</v>
      </c>
      <c r="U46" s="8"/>
      <c r="V46" s="7" t="s">
        <v>1040</v>
      </c>
      <c r="W46" s="7"/>
      <c r="X46" s="7"/>
      <c r="Y46" s="7"/>
      <c r="Z46" s="7"/>
      <c r="AA46" s="7"/>
      <c r="AB46" s="7"/>
      <c r="AC46" s="7"/>
      <c r="AD46" s="8" t="s">
        <v>121</v>
      </c>
      <c r="AE46" s="7"/>
      <c r="AF46" s="7"/>
      <c r="AG46" s="7"/>
      <c r="AH46" s="44"/>
      <c r="AI46" s="44"/>
      <c r="AJ46" s="7"/>
      <c r="AK46"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46" s="88"/>
      <c r="AM46"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46"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46" s="7"/>
      <c r="AP46" s="15"/>
      <c r="AQ46" s="7"/>
      <c r="AR46" s="7"/>
      <c r="AS46" s="7"/>
      <c r="AT46" s="7"/>
      <c r="AU46" s="7"/>
      <c r="AV46"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46" s="15" t="str">
        <f>IF(OR(Table_Question_Sets[[#This Row],[Header]]="Yes",Table_Question_Sets[[#This Row],[Text]]=""),"",IF(OR(Table_Question_Sets[[#This Row],[Text]]="true",Table_Question_Sets[[#This Row],[Text]]="false",ISNUMBER(Table_Question_Sets[[#This Row],[Text]])),Table_Question_Sets[[#This Row],[Text]],""""&amp;Table_Question_Sets[[#This Row],[Text]]&amp;""""))</f>
        <v/>
      </c>
      <c r="AX46" s="15" t="str">
        <f>IF(AND(Table_Question_Sets[[#This Row],[Header]]&lt;&gt;"Yes",Table_Question_Sets[[#This Row],[Property]]&lt;&gt;"",Table_Question_Sets[[#This Row],[Summary Label]]&lt;&gt;""),""""&amp;Table_Question_Sets[[#This Row],[Key]]&amp;""": """&amp;Table_Question_Sets[[#This Row],[Summary Label]]&amp;"""","")</f>
        <v/>
      </c>
      <c r="AY46" s="15">
        <f ca="1">IF(Table_Question_Sets[[#This Row],[Header]]="Yes","",_xlfn.NUMBERVALUE(INDIRECT(SUBSTITUTE(ADDRESS(1,COLUMN(),4),"1","")&amp;ROW()-1))+IF(Table_Question_Sets[[#This Row],[Property]]&lt;&gt;"",1,0))</f>
        <v>16</v>
      </c>
      <c r="AZ46" s="15">
        <f ca="1">IF(Table_Question_Sets[[#This Row],[Header]]="Yes","",_xlfn.NUMBERVALUE(INDIRECT(SUBSTITUTE(ADDRESS(1,COLUMN(),4),"1","")&amp;ROW()+1))+IF(Table_Question_Sets[[#This Row],[Property]]&lt;&gt;"",1,0))</f>
        <v>2</v>
      </c>
      <c r="BA46" s="15" t="str">
        <f t="array" aca="1" ref="BA4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{"label":"ACT","value":"ACT"},{"label":"NSW","value":"NSW"},{"label":"NT","value":"NT"},{"label":"QLD","value":"QLD"},{"label":"SA","value":"SA"},{"label":"TAS","value":"TAS"},{"label":"VIC","value":"VIC"},{"label":"WA","value":"WA"}</v>
      </c>
      <c r="BB46"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46"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6"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label":"ACT","value":"ACT"},{"label":"NSW","value":"NSW"},{"label":"NT","value":"NT"},{"label":"QLD","value":"QLD"},{"label":"SA","value":"SA"},{"label":"TAS","value":"TAS"},{"label":"VIC","value":"VIC"},{"label":"WA","value":"WA"}],"label":"State","placeholder":"Select","hideCondition":"postalAddressDifferent != true"}</v>
      </c>
      <c r="BE46"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"postalState","type": "select-field","className":"col-xs-6 col-sm-3 col-md-2","templateOptions":{"options":[{"label":"ACT","value":"ACT"},{"label":"NSW","value":"NSW"},{"label":"NT","value":"NT"},{"label":"QLD","value":"QLD"},{"label":"SA","value":"SA"},{"label":"TAS","value":"TAS"},{"label":"VIC","value":"VIC"},{"label":"WA","value":"WA"}],"label":"State","placeholder":"Select","hideCondition":"postalAddressDifferent != true"},"validators": {"validation": Validators.compose([])}}</v>
      </c>
      <c r="BF46" s="7" t="str">
        <f ca="1" xml:space="preserve">
IF(Table_Question_Sets[[#This Row],[Row]]="Yes","]},{""className"": ""row"",""fieldGroup"": [","")&amp;
Table_Question_Sets[[#This Row],[Config Field]]</f>
        <v>{"key": "postalState","type": "select-field","className":"col-xs-6 col-sm-3 col-md-2","templateOptions":{"options":[{"label":"ACT","value":"ACT"},{"label":"NSW","value":"NSW"},{"label":"NT","value":"NT"},{"label":"QLD","value":"QLD"},{"label":"SA","value":"SA"},{"label":"TAS","value":"TAS"},{"label":"VIC","value":"VIC"},{"label":"WA","value":"WA"}],"label":"State","placeholder":"Select","hideCondition":"postalAddressDifferent != true"},"validators": {"validation": Validators.compose([])}}</v>
      </c>
      <c r="BG46"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"postalState","type": "select-field","className":"col-xs-6 col-sm-3 col-md-2","templateOptions":{"options":[{"label":"ACT","value":"ACT"},{"label":"NSW","value":"NSW"},{"label":"NT","value":"NT"},{"label":"QLD","value":"QLD"},{"label":"SA","value":"SA"},{"label":"TAS","value":"TAS"},{"label":"VIC","value":"VIC"},{"label":"WA","value":"WA"}],"label":"State","placeholder":"Select","hideCondition":"postalAddressDifferent != true"},"validators": {"validation": Validators.compose([])}},{"key": "postalPostcode","type": "input-field","className":"col-xs-6 col-sm-3 col-md-2","templateOptions":{"label":"Postcode","hideCondition":"postalAddressDifferent != true"},"validators": {"validation": Validators.compose([ValidationService.isPostcode()])}}</v>
      </c>
      <c r="BH46"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6" s="7" t="str">
        <f>IF(AND(Table_Question_Sets[[#This Row],[Header]]="",Table_Question_Sets[[#This Row],[Property]]&lt;&gt;"",Table_Question_Sets[[#This Row],[Field Type]]&lt;&gt;""),
""""&amp;Table_Question_Sets[[#This Row],[Key]]&amp;"""","")</f>
        <v>"postalState"</v>
      </c>
      <c r="BJ46"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"postalState","postalPostcode"</v>
      </c>
      <c r="BK46" s="7" t="str">
        <f>IF(AND(Table_Question_Sets[[#This Row],[Header]]&lt;&gt;"Yes",Table_Question_Sets[[#This Row],[Property]]&lt;&gt;"",Table_Question_Sets[[#This Row],[Workflow Role]]&lt;&gt;""),
""""&amp;Table_Question_Sets[[#This Row],[Workflow Role]]&amp;""":"""&amp;Table_Question_Sets[[#This Row],[Key]]&amp;"""","")</f>
        <v/>
      </c>
      <c r="BL46" s="7">
        <f ca="1">IF(Table_Question_Sets[[#This Row],[Header]]="Yes","",_xlfn.NUMBERVALUE(INDIRECT(SUBSTITUTE(ADDRESS(1,COLUMN(),4),"1","")&amp;ROW()+1))+IF(OR(Table_Question_Sets[[#This Row],[Value]]&lt;&gt;"",AND(Table_Question_Sets[[#This Row],[Data Type]]="Repeating",Table_Question_Sets[[#This Row],[Calculation Repeating]]&lt;&gt;"")),1,0))</f>
        <v>0</v>
      </c>
      <c r="BM46" s="7" t="str">
        <f ca="1" xml:space="preserve">
IF(Table_Question_Sets[[#This Row],[Data Type]]="Repeating",
OFFSET(Table_Repeating_Question_Sets[[#Headers],[Property]],MATCH(Table_Question_Sets[[#This Row],[Property]],Table_Repeating_Question_Sets[Property],0),MATCH("Calculation",Table_Repeating_Question_Sets[#Headers],0)-1,1,1),
"")</f>
        <v/>
      </c>
      <c r="BN46"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46"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46" s="7" t="str">
        <f ca="1">IF(ISNUMBER(Table_Question_Sets[[#This Row],[Config Use Row]]),INDEX(Table_Question_Sets[Config Rollup],Table_Question_Sets[[#This Row],[Config Use Row]]),"")</f>
        <v/>
      </c>
      <c r="BQ46" s="7" t="str">
        <f ca="1">IF(ISNUMBER(Table_Question_Sets[[#This Row],[Config Use Row]]),INDEX(Table_Question_Sets[Config Keys Nested Rollup],Table_Question_Sets[[#This Row],[Config Use Row]]),"")</f>
        <v/>
      </c>
      <c r="BR46" s="7" t="str">
        <f ca="1">IF(ISNUMBER(Table_Question_Sets[[#This Row],[Config Use Row]]),INDEX(Table_Question_Sets[Calculation Rollup],Table_Question_Sets[[#This Row],[Config Use Row]]),"")</f>
        <v/>
      </c>
    </row>
    <row r="47" spans="2:70" s="12" customFormat="1" ht="21" customHeight="1">
      <c r="B47" s="7" t="s">
        <v>129</v>
      </c>
      <c r="C47" s="88"/>
      <c r="D47"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Personal</v>
      </c>
      <c r="E47"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postalPostcode</v>
      </c>
      <c r="F47" s="7" t="str">
        <f>IF(Table_Question_Sets[[#This Row],[Header]]="Yes","",IF(Table_Question_Sets[[#This Row],[Property]]&lt;&gt;"",SUBSTITUTE(Table_Question_Sets[[#This Row],[Property]]," ",""),""))</f>
        <v>PostalPostcode</v>
      </c>
      <c r="G47" s="50"/>
      <c r="H47" s="7" t="s">
        <v>124</v>
      </c>
      <c r="I47" s="7" t="s">
        <v>47</v>
      </c>
      <c r="J47" s="7"/>
      <c r="K47" s="36"/>
      <c r="L47" s="44"/>
      <c r="M47" s="44"/>
      <c r="N47" s="15"/>
      <c r="O47" s="15">
        <v>6</v>
      </c>
      <c r="P47" s="15">
        <v>3</v>
      </c>
      <c r="Q47" s="15">
        <v>2</v>
      </c>
      <c r="R47" s="15"/>
      <c r="S47" s="15"/>
      <c r="T47" s="8" t="s">
        <v>124</v>
      </c>
      <c r="U47" s="8"/>
      <c r="V47" s="7" t="s">
        <v>1040</v>
      </c>
      <c r="W47" s="7"/>
      <c r="X47" s="7"/>
      <c r="Y47" s="7"/>
      <c r="Z47" s="7"/>
      <c r="AA47" s="7"/>
      <c r="AB47" s="7"/>
      <c r="AC47" s="7"/>
      <c r="AD47" s="7"/>
      <c r="AE47" s="7"/>
      <c r="AF47" s="7"/>
      <c r="AG47" s="7"/>
      <c r="AH47" s="44"/>
      <c r="AI47" s="44"/>
      <c r="AJ47" s="7"/>
      <c r="AK47"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47" s="88"/>
      <c r="AM47"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47"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47" s="7"/>
      <c r="AP47" s="15"/>
      <c r="AQ47" s="7"/>
      <c r="AR47" s="7"/>
      <c r="AS47" s="7"/>
      <c r="AT47" s="7"/>
      <c r="AU47" s="7"/>
      <c r="AV47"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47" s="15" t="str">
        <f>IF(OR(Table_Question_Sets[[#This Row],[Header]]="Yes",Table_Question_Sets[[#This Row],[Text]]=""),"",IF(OR(Table_Question_Sets[[#This Row],[Text]]="true",Table_Question_Sets[[#This Row],[Text]]="false",ISNUMBER(Table_Question_Sets[[#This Row],[Text]])),Table_Question_Sets[[#This Row],[Text]],""""&amp;Table_Question_Sets[[#This Row],[Text]]&amp;""""))</f>
        <v/>
      </c>
      <c r="AX47" s="15" t="str">
        <f>IF(AND(Table_Question_Sets[[#This Row],[Header]]&lt;&gt;"Yes",Table_Question_Sets[[#This Row],[Property]]&lt;&gt;"",Table_Question_Sets[[#This Row],[Summary Label]]&lt;&gt;""),""""&amp;Table_Question_Sets[[#This Row],[Key]]&amp;""": """&amp;Table_Question_Sets[[#This Row],[Summary Label]]&amp;"""","")</f>
        <v/>
      </c>
      <c r="AY47" s="15">
        <f ca="1">IF(Table_Question_Sets[[#This Row],[Header]]="Yes","",_xlfn.NUMBERVALUE(INDIRECT(SUBSTITUTE(ADDRESS(1,COLUMN(),4),"1","")&amp;ROW()-1))+IF(Table_Question_Sets[[#This Row],[Property]]&lt;&gt;"",1,0))</f>
        <v>17</v>
      </c>
      <c r="AZ47" s="15">
        <f ca="1">IF(Table_Question_Sets[[#This Row],[Header]]="Yes","",_xlfn.NUMBERVALUE(INDIRECT(SUBSTITUTE(ADDRESS(1,COLUMN(),4),"1","")&amp;ROW()+1))+IF(Table_Question_Sets[[#This Row],[Property]]&lt;&gt;"",1,0))</f>
        <v>1</v>
      </c>
      <c r="BA47" s="15" t="str">
        <f t="array" aca="1" ref="BA4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47"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Validators.compose([ValidationService.isPostcode()])}</v>
      </c>
      <c r="BC47"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7"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"templateOptions":{"label":"Postcode","hideCondition":"postalAddressDifferent != true"}</v>
      </c>
      <c r="BE47"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"postalPostcode","type": "input-field","className":"col-xs-6 col-sm-3 col-md-2","templateOptions":{"label":"Postcode","hideCondition":"postalAddressDifferent != true"},"validators": {"validation": Validators.compose([ValidationService.isPostcode()])}}</v>
      </c>
      <c r="BF47" s="7" t="str">
        <f ca="1" xml:space="preserve">
IF(Table_Question_Sets[[#This Row],[Row]]="Yes","]},{""className"": ""row"",""fieldGroup"": [","")&amp;
Table_Question_Sets[[#This Row],[Config Field]]</f>
        <v>{"key": "postalPostcode","type": "input-field","className":"col-xs-6 col-sm-3 col-md-2","templateOptions":{"label":"Postcode","hideCondition":"postalAddressDifferent != true"},"validators": {"validation": Validators.compose([ValidationService.isPostcode()])}}</v>
      </c>
      <c r="BG47"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"postalPostcode","type": "input-field","className":"col-xs-6 col-sm-3 col-md-2","templateOptions":{"label":"Postcode","hideCondition":"postalAddressDifferent != true"},"validators": {"validation": Validators.compose([ValidationService.isPostcode()])}}</v>
      </c>
      <c r="BH47"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7" s="7" t="str">
        <f>IF(AND(Table_Question_Sets[[#This Row],[Header]]="",Table_Question_Sets[[#This Row],[Property]]&lt;&gt;"",Table_Question_Sets[[#This Row],[Field Type]]&lt;&gt;""),
""""&amp;Table_Question_Sets[[#This Row],[Key]]&amp;"""","")</f>
        <v>"postalPostcode"</v>
      </c>
      <c r="BJ47"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"postalPostcode"</v>
      </c>
      <c r="BK47" s="7" t="str">
        <f>IF(AND(Table_Question_Sets[[#This Row],[Header]]&lt;&gt;"Yes",Table_Question_Sets[[#This Row],[Property]]&lt;&gt;"",Table_Question_Sets[[#This Row],[Workflow Role]]&lt;&gt;""),
""""&amp;Table_Question_Sets[[#This Row],[Workflow Role]]&amp;""":"""&amp;Table_Question_Sets[[#This Row],[Key]]&amp;"""","")</f>
        <v/>
      </c>
      <c r="BL47" s="7">
        <f ca="1">IF(Table_Question_Sets[[#This Row],[Header]]="Yes","",_xlfn.NUMBERVALUE(INDIRECT(SUBSTITUTE(ADDRESS(1,COLUMN(),4),"1","")&amp;ROW()+1))+IF(OR(Table_Question_Sets[[#This Row],[Value]]&lt;&gt;"",AND(Table_Question_Sets[[#This Row],[Data Type]]="Repeating",Table_Question_Sets[[#This Row],[Calculation Repeating]]&lt;&gt;"")),1,0))</f>
        <v>0</v>
      </c>
      <c r="BM47" s="7" t="str">
        <f ca="1" xml:space="preserve">
IF(Table_Question_Sets[[#This Row],[Data Type]]="Repeating",
OFFSET(Table_Repeating_Question_Sets[[#Headers],[Property]],MATCH(Table_Question_Sets[[#This Row],[Property]],Table_Repeating_Question_Sets[Property],0),MATCH("Calculation",Table_Repeating_Question_Sets[#Headers],0)-1,1,1),
"")</f>
        <v/>
      </c>
      <c r="BN47"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47"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47" s="7" t="str">
        <f ca="1">IF(ISNUMBER(Table_Question_Sets[[#This Row],[Config Use Row]]),INDEX(Table_Question_Sets[Config Rollup],Table_Question_Sets[[#This Row],[Config Use Row]]),"")</f>
        <v/>
      </c>
      <c r="BQ47" s="7" t="str">
        <f ca="1">IF(ISNUMBER(Table_Question_Sets[[#This Row],[Config Use Row]]),INDEX(Table_Question_Sets[Config Keys Nested Rollup],Table_Question_Sets[[#This Row],[Config Use Row]]),"")</f>
        <v/>
      </c>
      <c r="BR47" s="7" t="str">
        <f ca="1">IF(ISNUMBER(Table_Question_Sets[[#This Row],[Config Use Row]]),INDEX(Table_Question_Sets[Calculation Rollup],Table_Question_Sets[[#This Row],[Config Use Row]]),"")</f>
        <v/>
      </c>
    </row>
    <row r="48" spans="2:70" ht="29.25" thickBot="1">
      <c r="B48" s="3" t="s">
        <v>130</v>
      </c>
      <c r="C48" s="3" t="s">
        <v>71</v>
      </c>
      <c r="D48" s="3"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
      </c>
      <c r="E48" s="3"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disclosure</v>
      </c>
      <c r="F48" s="3" t="str">
        <f>IF(Table_Question_Sets[[#This Row],[Header]]="Yes","",IF(Table_Question_Sets[[#This Row],[Property]]&lt;&gt;"",SUBSTITUTE(Table_Question_Sets[[#This Row],[Property]]," ",""),""))</f>
        <v/>
      </c>
      <c r="G48" s="33"/>
      <c r="H48" s="3"/>
      <c r="I48" s="3"/>
      <c r="J48" s="3"/>
      <c r="K48" s="33"/>
      <c r="L48" s="43"/>
      <c r="M48" s="43"/>
      <c r="N48" s="18"/>
      <c r="O48" s="18"/>
      <c r="P48" s="18"/>
      <c r="Q48" s="18"/>
      <c r="R48" s="18"/>
      <c r="S48" s="18"/>
      <c r="T48" s="3"/>
      <c r="U48" s="3"/>
      <c r="V48" s="3"/>
      <c r="W48" s="3"/>
      <c r="X48" s="3"/>
      <c r="Y48" s="3"/>
      <c r="Z48" s="3"/>
      <c r="AA48" s="3"/>
      <c r="AB48" s="3"/>
      <c r="AC48" s="3"/>
      <c r="AD48" s="3"/>
      <c r="AE48" s="3"/>
      <c r="AF48" s="3"/>
      <c r="AG48" s="3"/>
      <c r="AH48" s="43"/>
      <c r="AI48" s="43"/>
      <c r="AJ48" s="3"/>
      <c r="AK48" s="2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48" s="28"/>
      <c r="AM48" s="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48" s="3"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48" s="3"/>
      <c r="AP48" s="18"/>
      <c r="AQ48" s="3"/>
      <c r="AR48" s="3"/>
      <c r="AS48" s="3"/>
      <c r="AT48" s="3"/>
      <c r="AU48" s="3"/>
      <c r="AV48" s="27"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48" s="18" t="str">
        <f>IF(OR(Table_Question_Sets[[#This Row],[Header]]="Yes",Table_Question_Sets[[#This Row],[Text]]=""),"",IF(OR(Table_Question_Sets[[#This Row],[Text]]="true",Table_Question_Sets[[#This Row],[Text]]="false",ISNUMBER(Table_Question_Sets[[#This Row],[Text]])),Table_Question_Sets[[#This Row],[Text]],""""&amp;Table_Question_Sets[[#This Row],[Text]]&amp;""""))</f>
        <v/>
      </c>
      <c r="AX48" s="18" t="str">
        <f>IF(AND(Table_Question_Sets[[#This Row],[Header]]&lt;&gt;"Yes",Table_Question_Sets[[#This Row],[Property]]&lt;&gt;"",Table_Question_Sets[[#This Row],[Summary Label]]&lt;&gt;""),""""&amp;Table_Question_Sets[[#This Row],[Key]]&amp;""": """&amp;Table_Question_Sets[[#This Row],[Summary Label]]&amp;"""","")</f>
        <v/>
      </c>
      <c r="AY48" s="18" t="str">
        <f ca="1">IF(Table_Question_Sets[[#This Row],[Header]]="Yes","",_xlfn.NUMBERVALUE(INDIRECT(SUBSTITUTE(ADDRESS(1,COLUMN(),4),"1","")&amp;ROW()-1))+IF(Table_Question_Sets[[#This Row],[Property]]&lt;&gt;"",1,0))</f>
        <v/>
      </c>
      <c r="AZ48" s="18" t="str">
        <f ca="1">IF(Table_Question_Sets[[#This Row],[Header]]="Yes","",_xlfn.NUMBERVALUE(INDIRECT(SUBSTITUTE(ADDRESS(1,COLUMN(),4),"1","")&amp;ROW()+1))+IF(Table_Question_Sets[[#This Row],[Property]]&lt;&gt;"",1,0))</f>
        <v/>
      </c>
      <c r="BA48" s="18" t="str">
        <f t="array" aca="1" ref="BA4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48"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48"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8" s="1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48" s="18"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48" s="3" t="str">
        <f xml:space="preserve">
IF(Table_Question_Sets[[#This Row],[Row]]="Yes","]},{""className"": ""row"",""fieldGroup"": [","")&amp;
Table_Question_Sets[[#This Row],[Config Field]]</f>
        <v/>
      </c>
      <c r="BG48" s="3"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"disclosure":[{"className": "row","fieldGroup":[{"key": "disclosureHeading","type": "content-field","className":"col-xs-12","templateOptions":{"content":{"heading2":"Duty of Disclosure"}},"validators": {"validation": Validators.compose([])}},{"key": "claim","type": "buttons-field","className":"col-xs-12","templateOptions":{"options":[{"value":"Yes","key":"Yes","icon":"glyphicon glyphicon-ok md"},{"value":"No","key":"No","icon":"glyphicon glyphicon-remove md"}],"question":"In the past 12 months, have you made a claim under any insurance policy?","affectsTriggers":"Yes"},"validators": {"validation": Validators.compose([ValidationService.required('true', '')])}},{"key": "declined","type": "buttons-field","className":"col-xs-12","templateOptions":{"options":[{"value":"Yes","key":"Yes","icon":"glyphicon glyphicon-ok md"},{"value":"No","key":"No","icon":"glyphicon glyphicon-remove md"}],"question":"In the past 5 years, have you been declined from purchasing insurance?","affectsTriggers":"Yes"},"validators": {"validation": Validators.compose([ValidationService.required('true', '')])}},{"key":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H48" s="3"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8" s="3" t="str">
        <f>IF(AND(Table_Question_Sets[[#This Row],[Header]]="",Table_Question_Sets[[#This Row],[Property]]&lt;&gt;"",Table_Question_Sets[[#This Row],[Field Type]]&lt;&gt;""),
""""&amp;Table_Question_Sets[[#This Row],[Key]]&amp;"""","")</f>
        <v/>
      </c>
      <c r="BJ48" s="3"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"disclosure":["disclosureHeading","claim","declined","declaration"],</v>
      </c>
      <c r="BK48" s="3" t="str">
        <f>IF(AND(Table_Question_Sets[[#This Row],[Header]]&lt;&gt;"Yes",Table_Question_Sets[[#This Row],[Property]]&lt;&gt;"",Table_Question_Sets[[#This Row],[Workflow Role]]&lt;&gt;""),
""""&amp;Table_Question_Sets[[#This Row],[Workflow Role]]&amp;""":"""&amp;Table_Question_Sets[[#This Row],[Key]]&amp;"""","")</f>
        <v/>
      </c>
      <c r="BL48" s="3" t="str">
        <f ca="1">IF(Table_Question_Sets[[#This Row],[Header]]="Yes","",_xlfn.NUMBERVALUE(INDIRECT(SUBSTITUTE(ADDRESS(1,COLUMN(),4),"1","")&amp;ROW()+1))+IF(OR(Table_Question_Sets[[#This Row],[Value]]&lt;&gt;"",AND(Table_Question_Sets[[#This Row],[Data Type]]="Repeating",Table_Question_Sets[[#This Row],[Calculation Repeating]]&lt;&gt;"")),1,0))</f>
        <v/>
      </c>
      <c r="BM48" s="3" t="str">
        <f ca="1" xml:space="preserve">
IF(Table_Question_Sets[[#This Row],[Data Type]]="Repeating",
OFFSET(Table_Repeating_Question_Sets[[#Headers],[Property]],MATCH(Table_Question_Sets[[#This Row],[Property]],Table_Repeating_Question_Sets[Property],0),MATCH("Calculation",Table_Repeating_Question_Sets[#Headers],0)-1,1,1),
"")</f>
        <v/>
      </c>
      <c r="BN48" s="3"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48" s="3"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"disclosure":{"claim": "No","declined": "No","declaration": "Yes"},</v>
      </c>
      <c r="BP48" s="3" t="str">
        <f ca="1">IF(ISNUMBER(Table_Question_Sets[[#This Row],[Config Use Row]]),INDEX(Table_Question_Sets[Config Rollup],Table_Question_Sets[[#This Row],[Config Use Row]]),"")</f>
        <v/>
      </c>
      <c r="BQ48" s="3" t="str">
        <f ca="1">IF(ISNUMBER(Table_Question_Sets[[#This Row],[Config Use Row]]),INDEX(Table_Question_Sets[Config Keys Nested Rollup],Table_Question_Sets[[#This Row],[Config Use Row]]),"")</f>
        <v/>
      </c>
      <c r="BR48" s="3" t="str">
        <f ca="1">IF(ISNUMBER(Table_Question_Sets[[#This Row],[Config Use Row]]),INDEX(Table_Question_Sets[Calculation Rollup],Table_Question_Sets[[#This Row],[Config Use Row]]),"")</f>
        <v/>
      </c>
    </row>
    <row r="49" spans="2:70" s="12" customFormat="1" ht="21" hidden="1" customHeight="1">
      <c r="B49" s="7"/>
      <c r="C49" s="7"/>
      <c r="D49"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Disclosure</v>
      </c>
      <c r="E49"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49" s="7" t="str">
        <f>IF(Table_Question_Sets[[#This Row],[Header]]="Yes","",IF(Table_Question_Sets[[#This Row],[Property]]&lt;&gt;"",SUBSTITUTE(Table_Question_Sets[[#This Row],[Property]]," ",""),""))</f>
        <v/>
      </c>
      <c r="G49" s="50"/>
      <c r="H49" s="7"/>
      <c r="I49" s="7"/>
      <c r="J49" s="7"/>
      <c r="K49" s="34"/>
      <c r="L49" s="44"/>
      <c r="M49" s="44"/>
      <c r="N49" s="15"/>
      <c r="O49" s="15"/>
      <c r="P49" s="15"/>
      <c r="Q49" s="15"/>
      <c r="R49" s="15"/>
      <c r="S49" s="15"/>
      <c r="T49" s="7"/>
      <c r="U49" s="7"/>
      <c r="V49" s="7"/>
      <c r="W49" s="7"/>
      <c r="X49" s="7"/>
      <c r="Y49" s="7"/>
      <c r="Z49" s="7"/>
      <c r="AA49" s="7"/>
      <c r="AB49" s="7"/>
      <c r="AC49" s="7"/>
      <c r="AD49" s="7"/>
      <c r="AE49" s="7"/>
      <c r="AF49" s="7"/>
      <c r="AG49" s="7"/>
      <c r="AH49" s="44"/>
      <c r="AI49" s="44"/>
      <c r="AJ49" s="7"/>
      <c r="AK49"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49" s="88"/>
      <c r="AM49"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49"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49" s="7"/>
      <c r="AP49" s="15"/>
      <c r="AQ49" s="7"/>
      <c r="AR49" s="7"/>
      <c r="AS49" s="7"/>
      <c r="AT49" s="7"/>
      <c r="AU49" s="7"/>
      <c r="AV49"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49" s="15" t="str">
        <f>IF(OR(Table_Question_Sets[[#This Row],[Header]]="Yes",Table_Question_Sets[[#This Row],[Text]]=""),"",IF(OR(Table_Question_Sets[[#This Row],[Text]]="true",Table_Question_Sets[[#This Row],[Text]]="false",ISNUMBER(Table_Question_Sets[[#This Row],[Text]])),Table_Question_Sets[[#This Row],[Text]],""""&amp;Table_Question_Sets[[#This Row],[Text]]&amp;""""))</f>
        <v/>
      </c>
      <c r="AX49" s="15" t="str">
        <f>IF(AND(Table_Question_Sets[[#This Row],[Header]]&lt;&gt;"Yes",Table_Question_Sets[[#This Row],[Property]]&lt;&gt;"",Table_Question_Sets[[#This Row],[Summary Label]]&lt;&gt;""),""""&amp;Table_Question_Sets[[#This Row],[Key]]&amp;""": """&amp;Table_Question_Sets[[#This Row],[Summary Label]]&amp;"""","")</f>
        <v/>
      </c>
      <c r="AY49" s="15">
        <f ca="1">IF(Table_Question_Sets[[#This Row],[Header]]="Yes","",_xlfn.NUMBERVALUE(INDIRECT(SUBSTITUTE(ADDRESS(1,COLUMN(),4),"1","")&amp;ROW()-1))+IF(Table_Question_Sets[[#This Row],[Property]]&lt;&gt;"",1,0))</f>
        <v>0</v>
      </c>
      <c r="AZ49" s="15">
        <f ca="1">IF(Table_Question_Sets[[#This Row],[Header]]="Yes","",_xlfn.NUMBERVALUE(INDIRECT(SUBSTITUTE(ADDRESS(1,COLUMN(),4),"1","")&amp;ROW()+1))+IF(Table_Question_Sets[[#This Row],[Property]]&lt;&gt;"",1,0))</f>
        <v>4</v>
      </c>
      <c r="BA49" s="15" t="str">
        <f t="array" aca="1" ref="BA4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49"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49"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9" s="15"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49" s="15"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49" s="7" t="str">
        <f xml:space="preserve">
IF(Table_Question_Sets[[#This Row],[Row]]="Yes","]},{""className"": ""row"",""fieldGroup"": [","")&amp;
Table_Question_Sets[[#This Row],[Config Field]]</f>
        <v/>
      </c>
      <c r="BG49"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"disclosureHeading","type": "content-field","className":"col-xs-12","templateOptions":{"content":{"heading2":"Duty of Disclosure"}},"validators": {"validation": Validators.compose([])}},{"key": "claim","type": "buttons-field","className":"col-xs-12","templateOptions":{"options":[{"value":"Yes","key":"Yes","icon":"glyphicon glyphicon-ok md"},{"value":"No","key":"No","icon":"glyphicon glyphicon-remove md"}],"question":"In the past 12 months, have you made a claim under any insurance policy?","affectsTriggers":"Yes"},"validators": {"validation": Validators.compose([ValidationService.required('true', '')])}},{"key": "declined","type": "buttons-field","className":"col-xs-12","templateOptions":{"options":[{"value":"Yes","key":"Yes","icon":"glyphicon glyphicon-ok md"},{"value":"No","key":"No","icon":"glyphicon glyphicon-remove md"}],"question":"In the past 5 years, have you been declined from purchasing insurance?","affectsTriggers":"Yes"},"validators": {"validation": Validators.compose([ValidationService.required('true', '')])}},{"key":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H49"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9" s="7" t="str">
        <f>IF(AND(Table_Question_Sets[[#This Row],[Header]]="",Table_Question_Sets[[#This Row],[Property]]&lt;&gt;"",Table_Question_Sets[[#This Row],[Field Type]]&lt;&gt;""),
""""&amp;Table_Question_Sets[[#This Row],[Key]]&amp;"""","")</f>
        <v/>
      </c>
      <c r="BJ49"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"disclosureHeading","claim","declined","declaration"</v>
      </c>
      <c r="BK49" s="7" t="str">
        <f>IF(AND(Table_Question_Sets[[#This Row],[Header]]&lt;&gt;"Yes",Table_Question_Sets[[#This Row],[Property]]&lt;&gt;"",Table_Question_Sets[[#This Row],[Workflow Role]]&lt;&gt;""),
""""&amp;Table_Question_Sets[[#This Row],[Workflow Role]]&amp;""":"""&amp;Table_Question_Sets[[#This Row],[Key]]&amp;"""","")</f>
        <v/>
      </c>
      <c r="BL49" s="7">
        <f ca="1">IF(Table_Question_Sets[[#This Row],[Header]]="Yes","",_xlfn.NUMBERVALUE(INDIRECT(SUBSTITUTE(ADDRESS(1,COLUMN(),4),"1","")&amp;ROW()+1))+IF(OR(Table_Question_Sets[[#This Row],[Value]]&lt;&gt;"",AND(Table_Question_Sets[[#This Row],[Data Type]]="Repeating",Table_Question_Sets[[#This Row],[Calculation Repeating]]&lt;&gt;"")),1,0))</f>
        <v>2</v>
      </c>
      <c r="BM49" s="7" t="str">
        <f ca="1" xml:space="preserve">
IF(Table_Question_Sets[[#This Row],[Data Type]]="Repeating",
OFFSET(Table_Repeating_Question_Sets[[#Headers],[Property]],MATCH(Table_Question_Sets[[#This Row],[Property]],Table_Repeating_Question_Sets[Property],0),MATCH("Calculation",Table_Repeating_Question_Sets[#Headers],0)-1,1,1),
"")</f>
        <v/>
      </c>
      <c r="BN49"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49"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"claim": "No","declined": "No","declaration": "Yes"</v>
      </c>
      <c r="BP49" s="7" t="str">
        <f ca="1">IF(ISNUMBER(Table_Question_Sets[[#This Row],[Config Use Row]]),INDEX(Table_Question_Sets[Config Rollup],Table_Question_Sets[[#This Row],[Config Use Row]]),"")</f>
        <v/>
      </c>
      <c r="BQ49" s="7" t="str">
        <f ca="1">IF(ISNUMBER(Table_Question_Sets[[#This Row],[Config Use Row]]),INDEX(Table_Question_Sets[Config Keys Nested Rollup],Table_Question_Sets[[#This Row],[Config Use Row]]),"")</f>
        <v/>
      </c>
      <c r="BR49" s="7" t="str">
        <f ca="1">IF(ISNUMBER(Table_Question_Sets[[#This Row],[Config Use Row]]),INDEX(Table_Question_Sets[Calculation Rollup],Table_Question_Sets[[#This Row],[Config Use Row]]),"")</f>
        <v/>
      </c>
    </row>
    <row r="50" spans="2:70" s="12" customFormat="1" ht="21" customHeight="1">
      <c r="B50" s="7" t="s">
        <v>131</v>
      </c>
      <c r="C50" s="7"/>
      <c r="D50"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Disclosure</v>
      </c>
      <c r="E50"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disclosureHeading</v>
      </c>
      <c r="F50" s="7" t="str">
        <f>IF(Table_Question_Sets[[#This Row],[Header]]="Yes","",IF(Table_Question_Sets[[#This Row],[Property]]&lt;&gt;"",SUBSTITUTE(Table_Question_Sets[[#This Row],[Property]]," ",""),""))</f>
        <v>DisclosureHeading</v>
      </c>
      <c r="G50" s="50"/>
      <c r="H50" s="7" t="s">
        <v>106</v>
      </c>
      <c r="I50" s="7" t="s">
        <v>106</v>
      </c>
      <c r="J50" s="7"/>
      <c r="K50" s="34"/>
      <c r="L50" s="44"/>
      <c r="M50" s="44"/>
      <c r="N50" s="34"/>
      <c r="O50" s="34" t="s">
        <v>86</v>
      </c>
      <c r="P50" s="34"/>
      <c r="Q50" s="34"/>
      <c r="R50" s="34"/>
      <c r="S50" s="34"/>
      <c r="T50" s="7"/>
      <c r="U50" s="7"/>
      <c r="V50" s="7"/>
      <c r="W50" s="7"/>
      <c r="X50" s="7" t="s">
        <v>132</v>
      </c>
      <c r="Y50" s="7"/>
      <c r="Z50" s="7"/>
      <c r="AA50" s="7"/>
      <c r="AB50" s="7"/>
      <c r="AC50" s="7"/>
      <c r="AD50" s="7"/>
      <c r="AE50" s="7"/>
      <c r="AF50" s="7"/>
      <c r="AG50" s="7"/>
      <c r="AH50" s="44"/>
      <c r="AI50" s="44"/>
      <c r="AJ50" s="7"/>
      <c r="AK50"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50" s="88"/>
      <c r="AM50"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0"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50" s="7"/>
      <c r="AP50" s="15"/>
      <c r="AQ50" s="7"/>
      <c r="AR50" s="7"/>
      <c r="AS50" s="7"/>
      <c r="AT50" s="7"/>
      <c r="AU50" s="7"/>
      <c r="AV50"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50" s="15" t="str">
        <f>IF(OR(Table_Question_Sets[[#This Row],[Header]]="Yes",Table_Question_Sets[[#This Row],[Text]]=""),"",IF(OR(Table_Question_Sets[[#This Row],[Text]]="true",Table_Question_Sets[[#This Row],[Text]]="false",ISNUMBER(Table_Question_Sets[[#This Row],[Text]])),Table_Question_Sets[[#This Row],[Text]],""""&amp;Table_Question_Sets[[#This Row],[Text]]&amp;""""))</f>
        <v/>
      </c>
      <c r="AX50" s="15" t="str">
        <f>IF(AND(Table_Question_Sets[[#This Row],[Header]]&lt;&gt;"Yes",Table_Question_Sets[[#This Row],[Property]]&lt;&gt;"",Table_Question_Sets[[#This Row],[Summary Label]]&lt;&gt;""),""""&amp;Table_Question_Sets[[#This Row],[Key]]&amp;""": """&amp;Table_Question_Sets[[#This Row],[Summary Label]]&amp;"""","")</f>
        <v/>
      </c>
      <c r="AY50" s="15">
        <f ca="1">IF(Table_Question_Sets[[#This Row],[Header]]="Yes","",_xlfn.NUMBERVALUE(INDIRECT(SUBSTITUTE(ADDRESS(1,COLUMN(),4),"1","")&amp;ROW()-1))+IF(Table_Question_Sets[[#This Row],[Property]]&lt;&gt;"",1,0))</f>
        <v>1</v>
      </c>
      <c r="AZ50" s="15">
        <f ca="1">IF(Table_Question_Sets[[#This Row],[Header]]="Yes","",_xlfn.NUMBERVALUE(INDIRECT(SUBSTITUTE(ADDRESS(1,COLUMN(),4),"1","")&amp;ROW()+1))+IF(Table_Question_Sets[[#This Row],[Property]]&lt;&gt;"",1,0))</f>
        <v>4</v>
      </c>
      <c r="BA50" s="15" t="str">
        <f t="array" aca="1" ref="BA5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50"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50"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0"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"templateOptions":{"content":{"heading2":"Duty of Disclosure"}}</v>
      </c>
      <c r="BE50"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"disclosureHeading","type": "content-field","className":"col-xs-12","templateOptions":{"content":{"heading2":"Duty of Disclosure"}},"validators": {"validation": Validators.compose([])}}</v>
      </c>
      <c r="BF50" s="7" t="str">
        <f ca="1" xml:space="preserve">
IF(Table_Question_Sets[[#This Row],[Row]]="Yes","]},{""className"": ""row"",""fieldGroup"": [","")&amp;
Table_Question_Sets[[#This Row],[Config Field]]</f>
        <v>{"key": "disclosureHeading","type": "content-field","className":"col-xs-12","templateOptions":{"content":{"heading2":"Duty of Disclosure"}},"validators": {"validation": Validators.compose([])}}</v>
      </c>
      <c r="BG50"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"disclosureHeading","type": "content-field","className":"col-xs-12","templateOptions":{"content":{"heading2":"Duty of Disclosure"}},"validators": {"validation": Validators.compose([])}},{"key": "claim","type": "buttons-field","className":"col-xs-12","templateOptions":{"options":[{"value":"Yes","key":"Yes","icon":"glyphicon glyphicon-ok md"},{"value":"No","key":"No","icon":"glyphicon glyphicon-remove md"}],"question":"In the past 12 months, have you made a claim under any insurance policy?","affectsTriggers":"Yes"},"validators": {"validation": Validators.compose([ValidationService.required('true', '')])}},{"key": "declined","type": "buttons-field","className":"col-xs-12","templateOptions":{"options":[{"value":"Yes","key":"Yes","icon":"glyphicon glyphicon-ok md"},{"value":"No","key":"No","icon":"glyphicon glyphicon-remove md"}],"question":"In the past 5 years, have you been declined from purchasing insurance?","affectsTriggers":"Yes"},"validators": {"validation": Validators.compose([ValidationService.required('true', '')])}},{"key":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H50"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0" s="7" t="str">
        <f>IF(AND(Table_Question_Sets[[#This Row],[Header]]="",Table_Question_Sets[[#This Row],[Property]]&lt;&gt;"",Table_Question_Sets[[#This Row],[Field Type]]&lt;&gt;""),
""""&amp;Table_Question_Sets[[#This Row],[Key]]&amp;"""","")</f>
        <v>"disclosureHeading"</v>
      </c>
      <c r="BJ50"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"disclosureHeading","claim","declined","declaration"</v>
      </c>
      <c r="BK50" s="7" t="str">
        <f>IF(AND(Table_Question_Sets[[#This Row],[Header]]&lt;&gt;"Yes",Table_Question_Sets[[#This Row],[Property]]&lt;&gt;"",Table_Question_Sets[[#This Row],[Workflow Role]]&lt;&gt;""),
""""&amp;Table_Question_Sets[[#This Row],[Workflow Role]]&amp;""":"""&amp;Table_Question_Sets[[#This Row],[Key]]&amp;"""","")</f>
        <v/>
      </c>
      <c r="BL50" s="7">
        <f ca="1">IF(Table_Question_Sets[[#This Row],[Header]]="Yes","",_xlfn.NUMBERVALUE(INDIRECT(SUBSTITUTE(ADDRESS(1,COLUMN(),4),"1","")&amp;ROW()+1))+IF(OR(Table_Question_Sets[[#This Row],[Value]]&lt;&gt;"",AND(Table_Question_Sets[[#This Row],[Data Type]]="Repeating",Table_Question_Sets[[#This Row],[Calculation Repeating]]&lt;&gt;"")),1,0))</f>
        <v>2</v>
      </c>
      <c r="BM50" s="7" t="str">
        <f ca="1" xml:space="preserve">
IF(Table_Question_Sets[[#This Row],[Data Type]]="Repeating",
OFFSET(Table_Repeating_Question_Sets[[#Headers],[Property]],MATCH(Table_Question_Sets[[#This Row],[Property]],Table_Repeating_Question_Sets[Property],0),MATCH("Calculation",Table_Repeating_Question_Sets[#Headers],0)-1,1,1),
"")</f>
        <v/>
      </c>
      <c r="BN50"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50"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"claim": "No","declined": "No","declaration": "Yes"</v>
      </c>
      <c r="BP50" s="7" t="str">
        <f ca="1">IF(ISNUMBER(Table_Question_Sets[[#This Row],[Config Use Row]]),INDEX(Table_Question_Sets[Config Rollup],Table_Question_Sets[[#This Row],[Config Use Row]]),"")</f>
        <v/>
      </c>
      <c r="BQ50" s="7" t="str">
        <f ca="1">IF(ISNUMBER(Table_Question_Sets[[#This Row],[Config Use Row]]),INDEX(Table_Question_Sets[Config Keys Nested Rollup],Table_Question_Sets[[#This Row],[Config Use Row]]),"")</f>
        <v/>
      </c>
      <c r="BR50" s="7" t="str">
        <f ca="1">IF(ISNUMBER(Table_Question_Sets[[#This Row],[Config Use Row]]),INDEX(Table_Question_Sets[Calculation Rollup],Table_Question_Sets[[#This Row],[Config Use Row]]),"")</f>
        <v/>
      </c>
    </row>
    <row r="51" spans="2:70" s="12" customFormat="1" ht="21" customHeight="1">
      <c r="B51" s="8" t="s">
        <v>133</v>
      </c>
      <c r="C51" s="88"/>
      <c r="D51"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Disclosure</v>
      </c>
      <c r="E51"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claim</v>
      </c>
      <c r="F51" s="7" t="str">
        <f>IF(Table_Question_Sets[[#This Row],[Header]]="Yes","",IF(Table_Question_Sets[[#This Row],[Property]]&lt;&gt;"",SUBSTITUTE(Table_Question_Sets[[#This Row],[Property]]," ",""),""))</f>
        <v>Claim</v>
      </c>
      <c r="G51" s="50" t="s">
        <v>108</v>
      </c>
      <c r="H51" s="7" t="s">
        <v>47</v>
      </c>
      <c r="I51" s="7" t="s">
        <v>74</v>
      </c>
      <c r="J51" s="7" t="s">
        <v>134</v>
      </c>
      <c r="K51" s="36" t="s">
        <v>71</v>
      </c>
      <c r="L51" s="44"/>
      <c r="M51" s="44"/>
      <c r="N51" s="15"/>
      <c r="O51" s="15"/>
      <c r="P51" s="15"/>
      <c r="Q51" s="15"/>
      <c r="R51" s="15"/>
      <c r="S51" s="15"/>
      <c r="T51" s="7"/>
      <c r="U51" s="8" t="s">
        <v>1041</v>
      </c>
      <c r="V51" s="7"/>
      <c r="W51" s="7"/>
      <c r="X51" s="7"/>
      <c r="Y51" s="7"/>
      <c r="Z51" s="7"/>
      <c r="AA51" s="7"/>
      <c r="AB51" s="7"/>
      <c r="AC51" s="7"/>
      <c r="AD51" s="7"/>
      <c r="AE51" s="7"/>
      <c r="AF51" s="7"/>
      <c r="AG51" s="7"/>
      <c r="AH51" s="44"/>
      <c r="AI51" s="44"/>
      <c r="AJ51" s="7" t="s">
        <v>108</v>
      </c>
      <c r="AK51"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No</v>
      </c>
      <c r="AL51" s="88"/>
      <c r="AM51"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1"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51" s="7"/>
      <c r="AP51" s="15"/>
      <c r="AQ51" s="7"/>
      <c r="AR51" s="7" t="s">
        <v>71</v>
      </c>
      <c r="AS51" s="7"/>
      <c r="AT51" s="7"/>
      <c r="AU51" s="7"/>
      <c r="AV51"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No</v>
      </c>
      <c r="AW51" s="15" t="str">
        <f>IF(OR(Table_Question_Sets[[#This Row],[Header]]="Yes",Table_Question_Sets[[#This Row],[Text]]=""),"",IF(OR(Table_Question_Sets[[#This Row],[Text]]="true",Table_Question_Sets[[#This Row],[Text]]="false",ISNUMBER(Table_Question_Sets[[#This Row],[Text]])),Table_Question_Sets[[#This Row],[Text]],""""&amp;Table_Question_Sets[[#This Row],[Text]]&amp;""""))</f>
        <v>"No"</v>
      </c>
      <c r="AX51" s="15" t="str">
        <f>IF(AND(Table_Question_Sets[[#This Row],[Header]]&lt;&gt;"Yes",Table_Question_Sets[[#This Row],[Property]]&lt;&gt;"",Table_Question_Sets[[#This Row],[Summary Label]]&lt;&gt;""),""""&amp;Table_Question_Sets[[#This Row],[Key]]&amp;""": """&amp;Table_Question_Sets[[#This Row],[Summary Label]]&amp;"""","")</f>
        <v/>
      </c>
      <c r="AY51" s="15">
        <f ca="1">IF(Table_Question_Sets[[#This Row],[Header]]="Yes","",_xlfn.NUMBERVALUE(INDIRECT(SUBSTITUTE(ADDRESS(1,COLUMN(),4),"1","")&amp;ROW()-1))+IF(Table_Question_Sets[[#This Row],[Property]]&lt;&gt;"",1,0))</f>
        <v>2</v>
      </c>
      <c r="AZ51" s="15">
        <f ca="1">IF(Table_Question_Sets[[#This Row],[Header]]="Yes","",_xlfn.NUMBERVALUE(INDIRECT(SUBSTITUTE(ADDRESS(1,COLUMN(),4),"1","")&amp;ROW()+1))+IF(Table_Question_Sets[[#This Row],[Property]]&lt;&gt;"",1,0))</f>
        <v>3</v>
      </c>
      <c r="BA51" s="15" t="str">
        <f t="array" aca="1" ref="BA5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{"value":"Yes","key":"Yes","icon":"glyphicon glyphicon-ok md"},{"value":"No","key":"No","icon":"glyphicon glyphicon-remove md"}</v>
      </c>
      <c r="BB51"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51"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1"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"templateOptions":{"options":[{"value":"Yes","key":"Yes","icon":"glyphicon glyphicon-ok md"},{"value":"No","key":"No","icon":"glyphicon glyphicon-remove md"}],"question":"In the past 12 months, have you made a claim under any insurance policy?","affectsTriggers":"Yes"}</v>
      </c>
      <c r="BE51"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"claim","type": "buttons-field","className":"col-xs-12","templateOptions":{"options":[{"value":"Yes","key":"Yes","icon":"glyphicon glyphicon-ok md"},{"value":"No","key":"No","icon":"glyphicon glyphicon-remove md"}],"question":"In the past 12 months, have you made a claim under any insurance policy?","affectsTriggers":"Yes"},"validators": {"validation": Validators.compose([ValidationService.required('true', '')])}}</v>
      </c>
      <c r="BF51" s="7" t="str">
        <f ca="1" xml:space="preserve">
IF(Table_Question_Sets[[#This Row],[Row]]="Yes","]},{""className"": ""row"",""fieldGroup"": [","")&amp;
Table_Question_Sets[[#This Row],[Config Field]]</f>
        <v>{"key": "claim","type": "buttons-field","className":"col-xs-12","templateOptions":{"options":[{"value":"Yes","key":"Yes","icon":"glyphicon glyphicon-ok md"},{"value":"No","key":"No","icon":"glyphicon glyphicon-remove md"}],"question":"In the past 12 months, have you made a claim under any insurance policy?","affectsTriggers":"Yes"},"validators": {"validation": Validators.compose([ValidationService.required('true', '')])}}</v>
      </c>
      <c r="BG51"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"claim","type": "buttons-field","className":"col-xs-12","templateOptions":{"options":[{"value":"Yes","key":"Yes","icon":"glyphicon glyphicon-ok md"},{"value":"No","key":"No","icon":"glyphicon glyphicon-remove md"}],"question":"In the past 12 months, have you made a claim under any insurance policy?","affectsTriggers":"Yes"},"validators": {"validation": Validators.compose([ValidationService.required('true', '')])}},{"key": "declined","type": "buttons-field","className":"col-xs-12","templateOptions":{"options":[{"value":"Yes","key":"Yes","icon":"glyphicon glyphicon-ok md"},{"value":"No","key":"No","icon":"glyphicon glyphicon-remove md"}],"question":"In the past 5 years, have you been declined from purchasing insurance?","affectsTriggers":"Yes"},"validators": {"validation": Validators.compose([ValidationService.required('true', '')])}},{"key":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H51"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1" s="7" t="str">
        <f>IF(AND(Table_Question_Sets[[#This Row],[Header]]="",Table_Question_Sets[[#This Row],[Property]]&lt;&gt;"",Table_Question_Sets[[#This Row],[Field Type]]&lt;&gt;""),
""""&amp;Table_Question_Sets[[#This Row],[Key]]&amp;"""","")</f>
        <v>"claim"</v>
      </c>
      <c r="BJ51"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"claim","declined","declaration"</v>
      </c>
      <c r="BK51" s="7" t="str">
        <f>IF(AND(Table_Question_Sets[[#This Row],[Header]]&lt;&gt;"Yes",Table_Question_Sets[[#This Row],[Property]]&lt;&gt;"",Table_Question_Sets[[#This Row],[Workflow Role]]&lt;&gt;""),
""""&amp;Table_Question_Sets[[#This Row],[Workflow Role]]&amp;""":"""&amp;Table_Question_Sets[[#This Row],[Key]]&amp;"""","")</f>
        <v/>
      </c>
      <c r="BL51" s="7">
        <f ca="1">IF(Table_Question_Sets[[#This Row],[Header]]="Yes","",_xlfn.NUMBERVALUE(INDIRECT(SUBSTITUTE(ADDRESS(1,COLUMN(),4),"1","")&amp;ROW()+1))+IF(OR(Table_Question_Sets[[#This Row],[Value]]&lt;&gt;"",AND(Table_Question_Sets[[#This Row],[Data Type]]="Repeating",Table_Question_Sets[[#This Row],[Calculation Repeating]]&lt;&gt;"")),1,0))</f>
        <v>2</v>
      </c>
      <c r="BM51" s="7" t="str">
        <f ca="1" xml:space="preserve">
IF(Table_Question_Sets[[#This Row],[Data Type]]="Repeating",
OFFSET(Table_Repeating_Question_Sets[[#Headers],[Property]],MATCH(Table_Question_Sets[[#This Row],[Property]],Table_Repeating_Question_Sets[Property],0),MATCH("Calculation",Table_Repeating_Question_Sets[#Headers],0)-1,1,1),
"")</f>
        <v/>
      </c>
      <c r="BN51"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"claim": "No"</v>
      </c>
      <c r="BO51"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"claim": "No","declined": "No","declaration": "Yes"</v>
      </c>
      <c r="BP51" s="7" t="str">
        <f ca="1">IF(ISNUMBER(Table_Question_Sets[[#This Row],[Config Use Row]]),INDEX(Table_Question_Sets[Config Rollup],Table_Question_Sets[[#This Row],[Config Use Row]]),"")</f>
        <v/>
      </c>
      <c r="BQ51" s="7" t="str">
        <f ca="1">IF(ISNUMBER(Table_Question_Sets[[#This Row],[Config Use Row]]),INDEX(Table_Question_Sets[Config Keys Nested Rollup],Table_Question_Sets[[#This Row],[Config Use Row]]),"")</f>
        <v/>
      </c>
      <c r="BR51" s="7" t="str">
        <f ca="1">IF(ISNUMBER(Table_Question_Sets[[#This Row],[Config Use Row]]),INDEX(Table_Question_Sets[Calculation Rollup],Table_Question_Sets[[#This Row],[Config Use Row]]),"")</f>
        <v/>
      </c>
    </row>
    <row r="52" spans="2:70" s="12" customFormat="1" ht="21" customHeight="1">
      <c r="B52" s="8" t="s">
        <v>135</v>
      </c>
      <c r="C52" s="88"/>
      <c r="D52"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Disclosure</v>
      </c>
      <c r="E52"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declined</v>
      </c>
      <c r="F52" s="7" t="str">
        <f>IF(Table_Question_Sets[[#This Row],[Header]]="Yes","",IF(Table_Question_Sets[[#This Row],[Property]]&lt;&gt;"",SUBSTITUTE(Table_Question_Sets[[#This Row],[Property]]," ",""),""))</f>
        <v>Declined</v>
      </c>
      <c r="G52" s="50" t="s">
        <v>108</v>
      </c>
      <c r="H52" s="7" t="s">
        <v>47</v>
      </c>
      <c r="I52" s="7" t="s">
        <v>74</v>
      </c>
      <c r="J52" s="7" t="s">
        <v>134</v>
      </c>
      <c r="K52" s="36" t="s">
        <v>71</v>
      </c>
      <c r="L52" s="44"/>
      <c r="M52" s="44"/>
      <c r="N52" s="15"/>
      <c r="O52" s="15"/>
      <c r="P52" s="15"/>
      <c r="Q52" s="15"/>
      <c r="R52" s="15"/>
      <c r="S52" s="15"/>
      <c r="T52" s="7"/>
      <c r="U52" s="8" t="s">
        <v>1042</v>
      </c>
      <c r="V52" s="7"/>
      <c r="W52" s="7"/>
      <c r="X52" s="7"/>
      <c r="Y52" s="7"/>
      <c r="Z52" s="7"/>
      <c r="AA52" s="7"/>
      <c r="AB52" s="7"/>
      <c r="AC52" s="7"/>
      <c r="AD52" s="7"/>
      <c r="AE52" s="7"/>
      <c r="AF52" s="7"/>
      <c r="AG52" s="7"/>
      <c r="AH52" s="44"/>
      <c r="AI52" s="44"/>
      <c r="AJ52" s="7" t="s">
        <v>108</v>
      </c>
      <c r="AK52"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No</v>
      </c>
      <c r="AL52" s="88"/>
      <c r="AM52"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2"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52" s="7"/>
      <c r="AP52" s="15"/>
      <c r="AQ52" s="7"/>
      <c r="AR52" s="7" t="s">
        <v>71</v>
      </c>
      <c r="AS52" s="7"/>
      <c r="AT52" s="7"/>
      <c r="AU52" s="7"/>
      <c r="AV52"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No</v>
      </c>
      <c r="AW52" s="15" t="str">
        <f>IF(OR(Table_Question_Sets[[#This Row],[Header]]="Yes",Table_Question_Sets[[#This Row],[Text]]=""),"",IF(OR(Table_Question_Sets[[#This Row],[Text]]="true",Table_Question_Sets[[#This Row],[Text]]="false",ISNUMBER(Table_Question_Sets[[#This Row],[Text]])),Table_Question_Sets[[#This Row],[Text]],""""&amp;Table_Question_Sets[[#This Row],[Text]]&amp;""""))</f>
        <v>"No"</v>
      </c>
      <c r="AX52" s="15" t="str">
        <f>IF(AND(Table_Question_Sets[[#This Row],[Header]]&lt;&gt;"Yes",Table_Question_Sets[[#This Row],[Property]]&lt;&gt;"",Table_Question_Sets[[#This Row],[Summary Label]]&lt;&gt;""),""""&amp;Table_Question_Sets[[#This Row],[Key]]&amp;""": """&amp;Table_Question_Sets[[#This Row],[Summary Label]]&amp;"""","")</f>
        <v/>
      </c>
      <c r="AY52" s="15">
        <f ca="1">IF(Table_Question_Sets[[#This Row],[Header]]="Yes","",_xlfn.NUMBERVALUE(INDIRECT(SUBSTITUTE(ADDRESS(1,COLUMN(),4),"1","")&amp;ROW()-1))+IF(Table_Question_Sets[[#This Row],[Property]]&lt;&gt;"",1,0))</f>
        <v>3</v>
      </c>
      <c r="AZ52" s="15">
        <f ca="1">IF(Table_Question_Sets[[#This Row],[Header]]="Yes","",_xlfn.NUMBERVALUE(INDIRECT(SUBSTITUTE(ADDRESS(1,COLUMN(),4),"1","")&amp;ROW()+1))+IF(Table_Question_Sets[[#This Row],[Property]]&lt;&gt;"",1,0))</f>
        <v>2</v>
      </c>
      <c r="BA52" s="15" t="str">
        <f t="array" aca="1" ref="BA5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{"value":"Yes","key":"Yes","icon":"glyphicon glyphicon-ok md"},{"value":"No","key":"No","icon":"glyphicon glyphicon-remove md"}</v>
      </c>
      <c r="BB52"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52"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2"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"templateOptions":{"options":[{"value":"Yes","key":"Yes","icon":"glyphicon glyphicon-ok md"},{"value":"No","key":"No","icon":"glyphicon glyphicon-remove md"}],"question":"In the past 5 years, have you been declined from purchasing insurance?","affectsTriggers":"Yes"}</v>
      </c>
      <c r="BE52"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"declined","type": "buttons-field","className":"col-xs-12","templateOptions":{"options":[{"value":"Yes","key":"Yes","icon":"glyphicon glyphicon-ok md"},{"value":"No","key":"No","icon":"glyphicon glyphicon-remove md"}],"question":"In the past 5 years, have you been declined from purchasing insurance?","affectsTriggers":"Yes"},"validators": {"validation": Validators.compose([ValidationService.required('true', '')])}}</v>
      </c>
      <c r="BF52" s="7" t="str">
        <f ca="1" xml:space="preserve">
IF(Table_Question_Sets[[#This Row],[Row]]="Yes","]},{""className"": ""row"",""fieldGroup"": [","")&amp;
Table_Question_Sets[[#This Row],[Config Field]]</f>
        <v>{"key": "declined","type": "buttons-field","className":"col-xs-12","templateOptions":{"options":[{"value":"Yes","key":"Yes","icon":"glyphicon glyphicon-ok md"},{"value":"No","key":"No","icon":"glyphicon glyphicon-remove md"}],"question":"In the past 5 years, have you been declined from purchasing insurance?","affectsTriggers":"Yes"},"validators": {"validation": Validators.compose([ValidationService.required('true', '')])}}</v>
      </c>
      <c r="BG52"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"declined","type": "buttons-field","className":"col-xs-12","templateOptions":{"options":[{"value":"Yes","key":"Yes","icon":"glyphicon glyphicon-ok md"},{"value":"No","key":"No","icon":"glyphicon glyphicon-remove md"}],"question":"In the past 5 years, have you been declined from purchasing insurance?","affectsTriggers":"Yes"},"validators": {"validation": Validators.compose([ValidationService.required('true', '')])}},{"key":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H52"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2" s="7" t="str">
        <f>IF(AND(Table_Question_Sets[[#This Row],[Header]]="",Table_Question_Sets[[#This Row],[Property]]&lt;&gt;"",Table_Question_Sets[[#This Row],[Field Type]]&lt;&gt;""),
""""&amp;Table_Question_Sets[[#This Row],[Key]]&amp;"""","")</f>
        <v>"declined"</v>
      </c>
      <c r="BJ52"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"declined","declaration"</v>
      </c>
      <c r="BK52" s="7" t="str">
        <f>IF(AND(Table_Question_Sets[[#This Row],[Header]]&lt;&gt;"Yes",Table_Question_Sets[[#This Row],[Property]]&lt;&gt;"",Table_Question_Sets[[#This Row],[Workflow Role]]&lt;&gt;""),
""""&amp;Table_Question_Sets[[#This Row],[Workflow Role]]&amp;""":"""&amp;Table_Question_Sets[[#This Row],[Key]]&amp;"""","")</f>
        <v/>
      </c>
      <c r="BL52" s="7">
        <f ca="1">IF(Table_Question_Sets[[#This Row],[Header]]="Yes","",_xlfn.NUMBERVALUE(INDIRECT(SUBSTITUTE(ADDRESS(1,COLUMN(),4),"1","")&amp;ROW()+1))+IF(OR(Table_Question_Sets[[#This Row],[Value]]&lt;&gt;"",AND(Table_Question_Sets[[#This Row],[Data Type]]="Repeating",Table_Question_Sets[[#This Row],[Calculation Repeating]]&lt;&gt;"")),1,0))</f>
        <v>1</v>
      </c>
      <c r="BM52" s="7" t="str">
        <f ca="1" xml:space="preserve">
IF(Table_Question_Sets[[#This Row],[Data Type]]="Repeating",
OFFSET(Table_Repeating_Question_Sets[[#Headers],[Property]],MATCH(Table_Question_Sets[[#This Row],[Property]],Table_Repeating_Question_Sets[Property],0),MATCH("Calculation",Table_Repeating_Question_Sets[#Headers],0)-1,1,1),
"")</f>
        <v/>
      </c>
      <c r="BN52"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"declined": "No"</v>
      </c>
      <c r="BO52"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"declined": "No","declaration": "Yes"</v>
      </c>
      <c r="BP52" s="7" t="str">
        <f ca="1">IF(ISNUMBER(Table_Question_Sets[[#This Row],[Config Use Row]]),INDEX(Table_Question_Sets[Config Rollup],Table_Question_Sets[[#This Row],[Config Use Row]]),"")</f>
        <v/>
      </c>
      <c r="BQ52" s="7" t="str">
        <f ca="1">IF(ISNUMBER(Table_Question_Sets[[#This Row],[Config Use Row]]),INDEX(Table_Question_Sets[Config Keys Nested Rollup],Table_Question_Sets[[#This Row],[Config Use Row]]),"")</f>
        <v/>
      </c>
      <c r="BR52" s="7" t="str">
        <f ca="1">IF(ISNUMBER(Table_Question_Sets[[#This Row],[Config Use Row]]),INDEX(Table_Question_Sets[Calculation Rollup],Table_Question_Sets[[#This Row],[Config Use Row]]),"")</f>
        <v/>
      </c>
    </row>
    <row r="53" spans="2:70" s="12" customFormat="1" ht="21" customHeight="1">
      <c r="B53" s="7" t="s">
        <v>137</v>
      </c>
      <c r="C53" s="7"/>
      <c r="D53"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Disclosure</v>
      </c>
      <c r="E53"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declaration</v>
      </c>
      <c r="F53" s="7" t="str">
        <f>IF(Table_Question_Sets[[#This Row],[Header]]="Yes","",IF(Table_Question_Sets[[#This Row],[Property]]&lt;&gt;"",SUBSTITUTE(Table_Question_Sets[[#This Row],[Property]]," ",""),""))</f>
        <v>Declaration</v>
      </c>
      <c r="G53" s="50"/>
      <c r="H53" s="7" t="s">
        <v>47</v>
      </c>
      <c r="I53" s="7" t="s">
        <v>74</v>
      </c>
      <c r="J53" s="7" t="s">
        <v>134</v>
      </c>
      <c r="K53" s="36" t="s">
        <v>71</v>
      </c>
      <c r="L53" s="44"/>
      <c r="M53" s="44"/>
      <c r="N53" s="15"/>
      <c r="O53" s="15"/>
      <c r="P53" s="15"/>
      <c r="Q53" s="15"/>
      <c r="R53" s="15"/>
      <c r="S53" s="15"/>
      <c r="T53" s="8" t="s">
        <v>138</v>
      </c>
      <c r="U53" s="8"/>
      <c r="V53" s="7"/>
      <c r="W53" s="8" t="s">
        <v>139</v>
      </c>
      <c r="X53" s="7"/>
      <c r="Y53" s="7" t="s">
        <v>137</v>
      </c>
      <c r="Z53" s="7"/>
      <c r="AA53" s="8" t="s">
        <v>140</v>
      </c>
      <c r="AB53" s="8"/>
      <c r="AC53" s="8"/>
      <c r="AD53" s="7"/>
      <c r="AE53" s="7"/>
      <c r="AF53" s="7"/>
      <c r="AG53" s="7"/>
      <c r="AH53" s="44"/>
      <c r="AI53" s="44"/>
      <c r="AJ53" s="7" t="s">
        <v>71</v>
      </c>
      <c r="AK53"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Yes</v>
      </c>
      <c r="AL53" s="88"/>
      <c r="AM53"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3"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53" s="7"/>
      <c r="AP53" s="15"/>
      <c r="AQ53" s="8"/>
      <c r="AR53" s="8"/>
      <c r="AS53" s="8"/>
      <c r="AT53" s="8"/>
      <c r="AU53" s="8"/>
      <c r="AV53"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Yes</v>
      </c>
      <c r="AW53" s="15" t="str">
        <f>IF(OR(Table_Question_Sets[[#This Row],[Header]]="Yes",Table_Question_Sets[[#This Row],[Text]]=""),"",IF(OR(Table_Question_Sets[[#This Row],[Text]]="true",Table_Question_Sets[[#This Row],[Text]]="false",ISNUMBER(Table_Question_Sets[[#This Row],[Text]])),Table_Question_Sets[[#This Row],[Text]],""""&amp;Table_Question_Sets[[#This Row],[Text]]&amp;""""))</f>
        <v>"Yes"</v>
      </c>
      <c r="AX53" s="15" t="str">
        <f>IF(AND(Table_Question_Sets[[#This Row],[Header]]&lt;&gt;"Yes",Table_Question_Sets[[#This Row],[Property]]&lt;&gt;"",Table_Question_Sets[[#This Row],[Summary Label]]&lt;&gt;""),""""&amp;Table_Question_Sets[[#This Row],[Key]]&amp;""": """&amp;Table_Question_Sets[[#This Row],[Summary Label]]&amp;"""","")</f>
        <v/>
      </c>
      <c r="AY53" s="15">
        <f ca="1">IF(Table_Question_Sets[[#This Row],[Header]]="Yes","",_xlfn.NUMBERVALUE(INDIRECT(SUBSTITUTE(ADDRESS(1,COLUMN(),4),"1","")&amp;ROW()-1))+IF(Table_Question_Sets[[#This Row],[Property]]&lt;&gt;"",1,0))</f>
        <v>4</v>
      </c>
      <c r="AZ53" s="15">
        <f ca="1">IF(Table_Question_Sets[[#This Row],[Header]]="Yes","",_xlfn.NUMBERVALUE(INDIRECT(SUBSTITUTE(ADDRESS(1,COLUMN(),4),"1","")&amp;ROW()+1))+IF(Table_Question_Sets[[#This Row],[Property]]&lt;&gt;"",1,0))</f>
        <v>1</v>
      </c>
      <c r="BA53" s="15" t="str">
        <f t="array" aca="1" ref="BA5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{"value":"Yes","key":"Yes","icon":"glyphicon glyphicon-ok md"},{"value":"No","key":"No","icon":"glyphicon glyphicon-remove md"}</v>
      </c>
      <c r="BB53"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ValidationService.acceptedDeclaration()])}</v>
      </c>
      <c r="BC53"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3"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
      </c>
      <c r="BE53"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F53" s="7" t="str">
        <f ca="1" xml:space="preserve">
IF(Table_Question_Sets[[#This Row],[Row]]="Yes","]},{""className"": ""row"",""fieldGroup"": [","")&amp;
Table_Question_Sets[[#This Row],[Config Field]]</f>
        <v>{"key":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G53"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H53"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3" s="7" t="str">
        <f>IF(AND(Table_Question_Sets[[#This Row],[Header]]="",Table_Question_Sets[[#This Row],[Property]]&lt;&gt;"",Table_Question_Sets[[#This Row],[Field Type]]&lt;&gt;""),
""""&amp;Table_Question_Sets[[#This Row],[Key]]&amp;"""","")</f>
        <v>"declaration"</v>
      </c>
      <c r="BJ53"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"declaration"</v>
      </c>
      <c r="BK53" s="7" t="str">
        <f>IF(AND(Table_Question_Sets[[#This Row],[Header]]&lt;&gt;"Yes",Table_Question_Sets[[#This Row],[Property]]&lt;&gt;"",Table_Question_Sets[[#This Row],[Workflow Role]]&lt;&gt;""),
""""&amp;Table_Question_Sets[[#This Row],[Workflow Role]]&amp;""":"""&amp;Table_Question_Sets[[#This Row],[Key]]&amp;"""","")</f>
        <v/>
      </c>
      <c r="BL53" s="7">
        <f ca="1">IF(Table_Question_Sets[[#This Row],[Header]]="Yes","",_xlfn.NUMBERVALUE(INDIRECT(SUBSTITUTE(ADDRESS(1,COLUMN(),4),"1","")&amp;ROW()+1))+IF(OR(Table_Question_Sets[[#This Row],[Value]]&lt;&gt;"",AND(Table_Question_Sets[[#This Row],[Data Type]]="Repeating",Table_Question_Sets[[#This Row],[Calculation Repeating]]&lt;&gt;"")),1,0))</f>
        <v>0</v>
      </c>
      <c r="BM53" s="7" t="str">
        <f ca="1" xml:space="preserve">
IF(Table_Question_Sets[[#This Row],[Data Type]]="Repeating",
OFFSET(Table_Repeating_Question_Sets[[#Headers],[Property]],MATCH(Table_Question_Sets[[#This Row],[Property]],Table_Repeating_Question_Sets[Property],0),MATCH("Calculation",Table_Repeating_Question_Sets[#Headers],0)-1,1,1),
"")</f>
        <v/>
      </c>
      <c r="BN53"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"declaration": "Yes"</v>
      </c>
      <c r="BO53"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"declaration": "Yes"</v>
      </c>
      <c r="BP53" s="7" t="str">
        <f ca="1">IF(ISNUMBER(Table_Question_Sets[[#This Row],[Config Use Row]]),INDEX(Table_Question_Sets[Config Rollup],Table_Question_Sets[[#This Row],[Config Use Row]]),"")</f>
        <v/>
      </c>
      <c r="BQ53" s="7" t="str">
        <f ca="1">IF(ISNUMBER(Table_Question_Sets[[#This Row],[Config Use Row]]),INDEX(Table_Question_Sets[Config Keys Nested Rollup],Table_Question_Sets[[#This Row],[Config Use Row]]),"")</f>
        <v/>
      </c>
      <c r="BR53" s="7" t="str">
        <f ca="1">IF(ISNUMBER(Table_Question_Sets[[#This Row],[Config Use Row]]),INDEX(Table_Question_Sets[Calculation Rollup],Table_Question_Sets[[#This Row],[Config Use Row]]),"")</f>
        <v/>
      </c>
    </row>
    <row r="54" spans="2:70" s="12" customFormat="1" ht="29.25" thickBot="1">
      <c r="B54" s="28" t="s">
        <v>141</v>
      </c>
      <c r="C54" s="28" t="s">
        <v>71</v>
      </c>
      <c r="D54" s="28"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
      </c>
      <c r="E54" s="2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paymentOptions</v>
      </c>
      <c r="F54" s="28" t="str">
        <f>IF(Table_Question_Sets[[#This Row],[Header]]="Yes","",IF(Table_Question_Sets[[#This Row],[Property]]&lt;&gt;"",SUBSTITUTE(Table_Question_Sets[[#This Row],[Property]]," ",""),""))</f>
        <v/>
      </c>
      <c r="G54" s="27"/>
      <c r="H54" s="28"/>
      <c r="I54" s="28"/>
      <c r="J54" s="28"/>
      <c r="K54" s="27"/>
      <c r="L54" s="28"/>
      <c r="M54" s="28"/>
      <c r="N54" s="27"/>
      <c r="O54" s="27"/>
      <c r="P54" s="27"/>
      <c r="Q54" s="27"/>
      <c r="R54" s="27"/>
      <c r="S54" s="27"/>
      <c r="T54" s="28"/>
      <c r="U54" s="28"/>
      <c r="V54" s="28"/>
      <c r="W54" s="28"/>
      <c r="X54" s="28"/>
      <c r="Y54" s="28"/>
      <c r="Z54" s="28"/>
      <c r="AA54" s="28"/>
      <c r="AB54" s="28"/>
      <c r="AC54" s="28"/>
      <c r="AD54" s="28"/>
      <c r="AE54" s="28"/>
      <c r="AF54" s="28"/>
      <c r="AG54" s="28"/>
      <c r="AH54" s="28"/>
      <c r="AI54" s="28"/>
      <c r="AJ54" s="28"/>
      <c r="AK54" s="2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54" s="28"/>
      <c r="AM54" s="2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4" s="2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54" s="28"/>
      <c r="AP54" s="27"/>
      <c r="AQ54" s="28"/>
      <c r="AR54" s="28"/>
      <c r="AS54" s="28"/>
      <c r="AT54" s="28"/>
      <c r="AU54" s="28"/>
      <c r="AV54" s="27"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54" s="27" t="str">
        <f>IF(OR(Table_Question_Sets[[#This Row],[Header]]="Yes",Table_Question_Sets[[#This Row],[Text]]=""),"",IF(OR(Table_Question_Sets[[#This Row],[Text]]="true",Table_Question_Sets[[#This Row],[Text]]="false",ISNUMBER(Table_Question_Sets[[#This Row],[Text]])),Table_Question_Sets[[#This Row],[Text]],""""&amp;Table_Question_Sets[[#This Row],[Text]]&amp;""""))</f>
        <v/>
      </c>
      <c r="AX54" s="27" t="str">
        <f>IF(AND(Table_Question_Sets[[#This Row],[Header]]&lt;&gt;"Yes",Table_Question_Sets[[#This Row],[Property]]&lt;&gt;"",Table_Question_Sets[[#This Row],[Summary Label]]&lt;&gt;""),""""&amp;Table_Question_Sets[[#This Row],[Key]]&amp;""": """&amp;Table_Question_Sets[[#This Row],[Summary Label]]&amp;"""","")</f>
        <v/>
      </c>
      <c r="AY54" s="27" t="str">
        <f ca="1">IF(Table_Question_Sets[[#This Row],[Header]]="Yes","",_xlfn.NUMBERVALUE(INDIRECT(SUBSTITUTE(ADDRESS(1,COLUMN(),4),"1","")&amp;ROW()-1))+IF(Table_Question_Sets[[#This Row],[Property]]&lt;&gt;"",1,0))</f>
        <v/>
      </c>
      <c r="AZ54" s="27" t="str">
        <f ca="1">IF(Table_Question_Sets[[#This Row],[Header]]="Yes","",_xlfn.NUMBERVALUE(INDIRECT(SUBSTITUTE(ADDRESS(1,COLUMN(),4),"1","")&amp;ROW()+1))+IF(Table_Question_Sets[[#This Row],[Property]]&lt;&gt;"",1,0))</f>
        <v/>
      </c>
      <c r="BA54" s="27" t="str">
        <f t="array" aca="1" ref="BA5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54" s="2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54" s="2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4" s="27"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54" s="27"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54" s="28" t="str">
        <f xml:space="preserve">
IF(Table_Question_Sets[[#This Row],[Row]]="Yes","]},{""className"": ""row"",""fieldGroup"": [","")&amp;
Table_Question_Sets[[#This Row],[Config Field]]</f>
        <v/>
      </c>
      <c r="BG54" s="2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"paymentOptions":[{"className": "row","fieldGroup":[{"key": "paymentOption","type": "buttons-field","className":"col-xs-12","templateOptions":{"defaultValue":"'Monthly'","options":[{"value":"Yearly","key":"Yearly","hideCondition":"true"},{"value":"Monthly","key":"Monthly","hideCondition":"false"},{"value":"Fortnightly","key":"Fortnightly","hideCondition":"true"},{"value":"Weekly","key":"Weekly","hideCondition":"false"}],"label":"Select payment option","content":{"heading2":"Payment Options"}},"validators": {"validation": Validators.compose([ValidationService.required('true', '')])}}]}],</v>
      </c>
      <c r="BH54" s="2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4" s="28" t="str">
        <f>IF(AND(Table_Question_Sets[[#This Row],[Header]]="",Table_Question_Sets[[#This Row],[Property]]&lt;&gt;"",Table_Question_Sets[[#This Row],[Field Type]]&lt;&gt;""),
""""&amp;Table_Question_Sets[[#This Row],[Key]]&amp;"""","")</f>
        <v/>
      </c>
      <c r="BJ54" s="2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"paymentOptions":["paymentOption"],</v>
      </c>
      <c r="BK54" s="28" t="str">
        <f>IF(AND(Table_Question_Sets[[#This Row],[Header]]&lt;&gt;"Yes",Table_Question_Sets[[#This Row],[Property]]&lt;&gt;"",Table_Question_Sets[[#This Row],[Workflow Role]]&lt;&gt;""),
""""&amp;Table_Question_Sets[[#This Row],[Workflow Role]]&amp;""":"""&amp;Table_Question_Sets[[#This Row],[Key]]&amp;"""","")</f>
        <v/>
      </c>
      <c r="BL54" s="28" t="str">
        <f ca="1">IF(Table_Question_Sets[[#This Row],[Header]]="Yes","",_xlfn.NUMBERVALUE(INDIRECT(SUBSTITUTE(ADDRESS(1,COLUMN(),4),"1","")&amp;ROW()+1))+IF(OR(Table_Question_Sets[[#This Row],[Value]]&lt;&gt;"",AND(Table_Question_Sets[[#This Row],[Data Type]]="Repeating",Table_Question_Sets[[#This Row],[Calculation Repeating]]&lt;&gt;"")),1,0))</f>
        <v/>
      </c>
      <c r="BM54" s="28" t="str">
        <f ca="1" xml:space="preserve">
IF(Table_Question_Sets[[#This Row],[Data Type]]="Repeating",
OFFSET(Table_Repeating_Question_Sets[[#Headers],[Property]],MATCH(Table_Question_Sets[[#This Row],[Property]],Table_Repeating_Question_Sets[Property],0),MATCH("Calculation",Table_Repeating_Question_Sets[#Headers],0)-1,1,1),
"")</f>
        <v/>
      </c>
      <c r="BN54" s="2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54" s="2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"paymentOptions":{"paymentOption": "Monthly"},</v>
      </c>
      <c r="BP54" s="28" t="str">
        <f ca="1">IF(ISNUMBER(Table_Question_Sets[[#This Row],[Config Use Row]]),INDEX(Table_Question_Sets[Config Rollup],Table_Question_Sets[[#This Row],[Config Use Row]]),"")</f>
        <v/>
      </c>
      <c r="BQ54" s="28" t="str">
        <f ca="1">IF(ISNUMBER(Table_Question_Sets[[#This Row],[Config Use Row]]),INDEX(Table_Question_Sets[Config Keys Nested Rollup],Table_Question_Sets[[#This Row],[Config Use Row]]),"")</f>
        <v/>
      </c>
      <c r="BR54" s="28" t="str">
        <f ca="1">IF(ISNUMBER(Table_Question_Sets[[#This Row],[Config Use Row]]),INDEX(Table_Question_Sets[Calculation Rollup],Table_Question_Sets[[#This Row],[Config Use Row]]),"")</f>
        <v/>
      </c>
    </row>
    <row r="55" spans="2:70" s="12" customFormat="1" ht="21" hidden="1" customHeight="1">
      <c r="B55" s="7"/>
      <c r="C55" s="7"/>
      <c r="D55"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Payment Option</v>
      </c>
      <c r="E55"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55" s="7" t="str">
        <f>IF(Table_Question_Sets[[#This Row],[Header]]="Yes","",IF(Table_Question_Sets[[#This Row],[Property]]&lt;&gt;"",SUBSTITUTE(Table_Question_Sets[[#This Row],[Property]]," ",""),""))</f>
        <v/>
      </c>
      <c r="G55" s="51"/>
      <c r="H55" s="7"/>
      <c r="I55" s="7"/>
      <c r="J55" s="7"/>
      <c r="K55" s="44"/>
      <c r="L55" s="44"/>
      <c r="M55" s="44"/>
      <c r="N55" s="7"/>
      <c r="O55" s="7"/>
      <c r="P55" s="7"/>
      <c r="Q55" s="7"/>
      <c r="R55" s="7"/>
      <c r="S55" s="7"/>
      <c r="T55" s="7"/>
      <c r="U55" s="7"/>
      <c r="V55" s="7"/>
      <c r="W55" s="7"/>
      <c r="X55" s="7"/>
      <c r="Y55" s="7"/>
      <c r="Z55" s="7"/>
      <c r="AA55" s="7"/>
      <c r="AB55" s="7"/>
      <c r="AC55" s="7"/>
      <c r="AD55" s="7"/>
      <c r="AE55" s="7"/>
      <c r="AF55" s="7"/>
      <c r="AG55" s="7"/>
      <c r="AH55" s="44"/>
      <c r="AI55" s="44"/>
      <c r="AJ55" s="7"/>
      <c r="AK55"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55" s="88"/>
      <c r="AM55"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5"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55" s="7"/>
      <c r="AP55" s="7"/>
      <c r="AQ55" s="7"/>
      <c r="AR55" s="7"/>
      <c r="AS55" s="7"/>
      <c r="AT55" s="7"/>
      <c r="AU55" s="7"/>
      <c r="AV55"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55" s="7" t="str">
        <f>IF(OR(Table_Question_Sets[[#This Row],[Header]]="Yes",Table_Question_Sets[[#This Row],[Text]]=""),"",IF(OR(Table_Question_Sets[[#This Row],[Text]]="true",Table_Question_Sets[[#This Row],[Text]]="false",ISNUMBER(Table_Question_Sets[[#This Row],[Text]])),Table_Question_Sets[[#This Row],[Text]],""""&amp;Table_Question_Sets[[#This Row],[Text]]&amp;""""))</f>
        <v/>
      </c>
      <c r="AX55" s="7" t="str">
        <f>IF(AND(Table_Question_Sets[[#This Row],[Header]]&lt;&gt;"Yes",Table_Question_Sets[[#This Row],[Property]]&lt;&gt;"",Table_Question_Sets[[#This Row],[Summary Label]]&lt;&gt;""),""""&amp;Table_Question_Sets[[#This Row],[Key]]&amp;""": """&amp;Table_Question_Sets[[#This Row],[Summary Label]]&amp;"""","")</f>
        <v/>
      </c>
      <c r="AY55" s="15">
        <f ca="1">IF(Table_Question_Sets[[#This Row],[Header]]="Yes","",_xlfn.NUMBERVALUE(INDIRECT(SUBSTITUTE(ADDRESS(1,COLUMN(),4),"1","")&amp;ROW()-1))+IF(Table_Question_Sets[[#This Row],[Property]]&lt;&gt;"",1,0))</f>
        <v>0</v>
      </c>
      <c r="AZ55" s="15">
        <f ca="1">IF(Table_Question_Sets[[#This Row],[Header]]="Yes","",_xlfn.NUMBERVALUE(INDIRECT(SUBSTITUTE(ADDRESS(1,COLUMN(),4),"1","")&amp;ROW()+1))+IF(Table_Question_Sets[[#This Row],[Property]]&lt;&gt;"",1,0))</f>
        <v>1</v>
      </c>
      <c r="BA55" s="7" t="str">
        <f t="array" aca="1" ref="BA5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55"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55"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5" s="7"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55" s="7"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55" s="7" t="str">
        <f xml:space="preserve">
IF(Table_Question_Sets[[#This Row],[Row]]="Yes","]},{""className"": ""row"",""fieldGroup"": [","")&amp;
Table_Question_Sets[[#This Row],[Config Field]]</f>
        <v/>
      </c>
      <c r="BG55"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"paymentOption","type": "buttons-field","className":"col-xs-12","templateOptions":{"defaultValue":"'Monthly'","options":[{"value":"Yearly","key":"Yearly","hideCondition":"true"},{"value":"Monthly","key":"Monthly","hideCondition":"false"},{"value":"Fortnightly","key":"Fortnightly","hideCondition":"true"},{"value":"Weekly","key":"Weekly","hideCondition":"false"}],"label":"Select payment option","content":{"heading2":"Payment Options"}},"validators": {"validation": Validators.compose([ValidationService.required('true', '')])}}</v>
      </c>
      <c r="BH55"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5" s="7" t="str">
        <f>IF(AND(Table_Question_Sets[[#This Row],[Header]]="",Table_Question_Sets[[#This Row],[Property]]&lt;&gt;"",Table_Question_Sets[[#This Row],[Field Type]]&lt;&gt;""),
""""&amp;Table_Question_Sets[[#This Row],[Key]]&amp;"""","")</f>
        <v/>
      </c>
      <c r="BJ55"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"paymentOption"</v>
      </c>
      <c r="BK55" s="7" t="str">
        <f>IF(AND(Table_Question_Sets[[#This Row],[Header]]&lt;&gt;"Yes",Table_Question_Sets[[#This Row],[Property]]&lt;&gt;"",Table_Question_Sets[[#This Row],[Workflow Role]]&lt;&gt;""),
""""&amp;Table_Question_Sets[[#This Row],[Workflow Role]]&amp;""":"""&amp;Table_Question_Sets[[#This Row],[Key]]&amp;"""","")</f>
        <v/>
      </c>
      <c r="BL55" s="7">
        <f ca="1">IF(Table_Question_Sets[[#This Row],[Header]]="Yes","",_xlfn.NUMBERVALUE(INDIRECT(SUBSTITUTE(ADDRESS(1,COLUMN(),4),"1","")&amp;ROW()+1))+IF(OR(Table_Question_Sets[[#This Row],[Value]]&lt;&gt;"",AND(Table_Question_Sets[[#This Row],[Data Type]]="Repeating",Table_Question_Sets[[#This Row],[Calculation Repeating]]&lt;&gt;"")),1,0))</f>
        <v>0</v>
      </c>
      <c r="BM55" s="7" t="str">
        <f ca="1" xml:space="preserve">
IF(Table_Question_Sets[[#This Row],[Data Type]]="Repeating",
OFFSET(Table_Repeating_Question_Sets[[#Headers],[Property]],MATCH(Table_Question_Sets[[#This Row],[Property]],Table_Repeating_Question_Sets[Property],0),MATCH("Calculation",Table_Repeating_Question_Sets[#Headers],0)-1,1,1),
"")</f>
        <v/>
      </c>
      <c r="BN55"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55"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"paymentOption": "Monthly"</v>
      </c>
      <c r="BP55" s="7" t="str">
        <f ca="1">IF(ISNUMBER(Table_Question_Sets[[#This Row],[Config Use Row]]),INDEX(Table_Question_Sets[Config Rollup],Table_Question_Sets[[#This Row],[Config Use Row]]),"")</f>
        <v/>
      </c>
      <c r="BQ55" s="7" t="str">
        <f ca="1">IF(ISNUMBER(Table_Question_Sets[[#This Row],[Config Use Row]]),INDEX(Table_Question_Sets[Config Keys Nested Rollup],Table_Question_Sets[[#This Row],[Config Use Row]]),"")</f>
        <v/>
      </c>
      <c r="BR55" s="7" t="str">
        <f ca="1">IF(ISNUMBER(Table_Question_Sets[[#This Row],[Config Use Row]]),INDEX(Table_Question_Sets[Calculation Rollup],Table_Question_Sets[[#This Row],[Config Use Row]]),"")</f>
        <v/>
      </c>
    </row>
    <row r="56" spans="2:70" s="12" customFormat="1" ht="21" customHeight="1">
      <c r="B56" s="8" t="s">
        <v>142</v>
      </c>
      <c r="C56" s="7"/>
      <c r="D56"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Payment Option</v>
      </c>
      <c r="E56"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paymentOption</v>
      </c>
      <c r="F56" s="7" t="str">
        <f>IF(Table_Question_Sets[[#This Row],[Header]]="Yes","",IF(Table_Question_Sets[[#This Row],[Property]]&lt;&gt;"",SUBSTITUTE(Table_Question_Sets[[#This Row],[Property]]," ",""),""))</f>
        <v>PaymentOption</v>
      </c>
      <c r="G56" s="51"/>
      <c r="H56" s="7" t="s">
        <v>47</v>
      </c>
      <c r="I56" s="7" t="s">
        <v>74</v>
      </c>
      <c r="J56" s="7" t="s">
        <v>141</v>
      </c>
      <c r="K56" s="36" t="s">
        <v>71</v>
      </c>
      <c r="L56" s="44"/>
      <c r="M56" s="44"/>
      <c r="N56" s="7"/>
      <c r="O56" s="34">
        <v>12</v>
      </c>
      <c r="P56" s="7"/>
      <c r="Q56" s="7"/>
      <c r="R56" s="7"/>
      <c r="S56" s="7"/>
      <c r="T56" s="88" t="s">
        <v>143</v>
      </c>
      <c r="U56" s="88"/>
      <c r="V56" s="7"/>
      <c r="W56" s="7"/>
      <c r="X56" s="7" t="s">
        <v>141</v>
      </c>
      <c r="Y56" s="7"/>
      <c r="Z56" s="7"/>
      <c r="AA56" s="7"/>
      <c r="AB56" s="7"/>
      <c r="AC56" s="7"/>
      <c r="AD56" s="7"/>
      <c r="AE56" s="7"/>
      <c r="AF56" s="7"/>
      <c r="AG56" s="7"/>
      <c r="AH56" s="44" t="str">
        <f ca="1">"'"&amp;OFFSET(Table_Payment_Options[#Headers],0,MATCH(TRUE,Payment_Options_Default,0)-1,1,1)&amp;"'"</f>
        <v>'Monthly'</v>
      </c>
      <c r="AI56" s="44"/>
      <c r="AJ56" s="7" t="str">
        <f ca="1">OFFSET(Table_Payment_Options[#Headers],0,MATCH(TRUE,Payment_Options_Default,0)-1,1,1)</f>
        <v>Monthly</v>
      </c>
      <c r="AK56" s="88" t="str">
        <f ca="1">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Monthly</v>
      </c>
      <c r="AL56" s="88"/>
      <c r="AM56"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6"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56" s="7"/>
      <c r="AP56" s="7"/>
      <c r="AQ56" s="7"/>
      <c r="AR56" s="7"/>
      <c r="AS56" s="7"/>
      <c r="AT56" s="7"/>
      <c r="AU56" s="7"/>
      <c r="AV56" s="15" t="str">
        <f ca="1">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Monthly</v>
      </c>
      <c r="AW56" s="7" t="str">
        <f ca="1">IF(OR(Table_Question_Sets[[#This Row],[Header]]="Yes",Table_Question_Sets[[#This Row],[Text]]=""),"",IF(OR(Table_Question_Sets[[#This Row],[Text]]="true",Table_Question_Sets[[#This Row],[Text]]="false",ISNUMBER(Table_Question_Sets[[#This Row],[Text]])),Table_Question_Sets[[#This Row],[Text]],""""&amp;Table_Question_Sets[[#This Row],[Text]]&amp;""""))</f>
        <v>"Monthly"</v>
      </c>
      <c r="AX56" s="7" t="str">
        <f>IF(AND(Table_Question_Sets[[#This Row],[Header]]&lt;&gt;"Yes",Table_Question_Sets[[#This Row],[Property]]&lt;&gt;"",Table_Question_Sets[[#This Row],[Summary Label]]&lt;&gt;""),""""&amp;Table_Question_Sets[[#This Row],[Key]]&amp;""": """&amp;Table_Question_Sets[[#This Row],[Summary Label]]&amp;"""","")</f>
        <v/>
      </c>
      <c r="AY56" s="15">
        <f ca="1">IF(Table_Question_Sets[[#This Row],[Header]]="Yes","",_xlfn.NUMBERVALUE(INDIRECT(SUBSTITUTE(ADDRESS(1,COLUMN(),4),"1","")&amp;ROW()-1))+IF(Table_Question_Sets[[#This Row],[Property]]&lt;&gt;"",1,0))</f>
        <v>1</v>
      </c>
      <c r="AZ56" s="15">
        <f ca="1">IF(Table_Question_Sets[[#This Row],[Header]]="Yes","",_xlfn.NUMBERVALUE(INDIRECT(SUBSTITUTE(ADDRESS(1,COLUMN(),4),"1","")&amp;ROW()+1))+IF(Table_Question_Sets[[#This Row],[Property]]&lt;&gt;"",1,0))</f>
        <v>1</v>
      </c>
      <c r="BA56" s="7" t="str">
        <f t="array" aca="1" ref="BA5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{"value":"Yearly","key":"Yearly","hideCondition":"true"},{"value":"Monthly","key":"Monthly","hideCondition":"false"},{"value":"Fortnightly","key":"Fortnightly","hideCondition":"true"},{"value":"Weekly","key":"Weekly","hideCondition":"false"}</v>
      </c>
      <c r="BB56"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56"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6" s="7"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defaultValue":"'Monthly'","options":[{"value":"Yearly","key":"Yearly","hideCondition":"true"},{"value":"Monthly","key":"Monthly","hideCondition":"false"},{"value":"Fortnightly","key":"Fortnightly","hideCondition":"true"},{"value":"Weekly","key":"Weekly","hideCondition":"false"}],"label":"Select payment option","content":{"heading2":"Payment Options"}}</v>
      </c>
      <c r="BE56" s="7"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"paymentOption","type": "buttons-field","className":"col-xs-12","templateOptions":{"defaultValue":"'Monthly'","options":[{"value":"Yearly","key":"Yearly","hideCondition":"true"},{"value":"Monthly","key":"Monthly","hideCondition":"false"},{"value":"Fortnightly","key":"Fortnightly","hideCondition":"true"},{"value":"Weekly","key":"Weekly","hideCondition":"false"}],"label":"Select payment option","content":{"heading2":"Payment Options"}},"validators": {"validation": Validators.compose([ValidationService.required('true', '')])}}</v>
      </c>
      <c r="BF56" s="7" t="str">
        <f ca="1" xml:space="preserve">
IF(Table_Question_Sets[[#This Row],[Row]]="Yes","]},{""className"": ""row"",""fieldGroup"": [","")&amp;
Table_Question_Sets[[#This Row],[Config Field]]</f>
        <v>{"key": "paymentOption","type": "buttons-field","className":"col-xs-12","templateOptions":{"defaultValue":"'Monthly'","options":[{"value":"Yearly","key":"Yearly","hideCondition":"true"},{"value":"Monthly","key":"Monthly","hideCondition":"false"},{"value":"Fortnightly","key":"Fortnightly","hideCondition":"true"},{"value":"Weekly","key":"Weekly","hideCondition":"false"}],"label":"Select payment option","content":{"heading2":"Payment Options"}},"validators": {"validation": Validators.compose([ValidationService.required('true', '')])}}</v>
      </c>
      <c r="BG56"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"paymentOption","type": "buttons-field","className":"col-xs-12","templateOptions":{"defaultValue":"'Monthly'","options":[{"value":"Yearly","key":"Yearly","hideCondition":"true"},{"value":"Monthly","key":"Monthly","hideCondition":"false"},{"value":"Fortnightly","key":"Fortnightly","hideCondition":"true"},{"value":"Weekly","key":"Weekly","hideCondition":"false"}],"label":"Select payment option","content":{"heading2":"Payment Options"}},"validators": {"validation": Validators.compose([ValidationService.required('true', '')])}}</v>
      </c>
      <c r="BH56"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6" s="7" t="str">
        <f>IF(AND(Table_Question_Sets[[#This Row],[Header]]="",Table_Question_Sets[[#This Row],[Property]]&lt;&gt;"",Table_Question_Sets[[#This Row],[Field Type]]&lt;&gt;""),
""""&amp;Table_Question_Sets[[#This Row],[Key]]&amp;"""","")</f>
        <v>"paymentOption"</v>
      </c>
      <c r="BJ56"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"paymentOption"</v>
      </c>
      <c r="BK56" s="7" t="str">
        <f>IF(AND(Table_Question_Sets[[#This Row],[Header]]&lt;&gt;"Yes",Table_Question_Sets[[#This Row],[Property]]&lt;&gt;"",Table_Question_Sets[[#This Row],[Workflow Role]]&lt;&gt;""),
""""&amp;Table_Question_Sets[[#This Row],[Workflow Role]]&amp;""":"""&amp;Table_Question_Sets[[#This Row],[Key]]&amp;"""","")</f>
        <v/>
      </c>
      <c r="BL56" s="7">
        <f ca="1">IF(Table_Question_Sets[[#This Row],[Header]]="Yes","",_xlfn.NUMBERVALUE(INDIRECT(SUBSTITUTE(ADDRESS(1,COLUMN(),4),"1","")&amp;ROW()+1))+IF(OR(Table_Question_Sets[[#This Row],[Value]]&lt;&gt;"",AND(Table_Question_Sets[[#This Row],[Data Type]]="Repeating",Table_Question_Sets[[#This Row],[Calculation Repeating]]&lt;&gt;"")),1,0))</f>
        <v>0</v>
      </c>
      <c r="BM56" s="7" t="str">
        <f ca="1" xml:space="preserve">
IF(Table_Question_Sets[[#This Row],[Data Type]]="Repeating",
OFFSET(Table_Repeating_Question_Sets[[#Headers],[Property]],MATCH(Table_Question_Sets[[#This Row],[Property]],Table_Repeating_Question_Sets[Property],0),MATCH("Calculation",Table_Repeating_Question_Sets[#Headers],0)-1,1,1),
"")</f>
        <v/>
      </c>
      <c r="BN56" s="7" t="str">
        <f ca="1">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"paymentOption": "Monthly"</v>
      </c>
      <c r="BO56"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"paymentOption": "Monthly"</v>
      </c>
      <c r="BP56" s="7" t="str">
        <f ca="1">IF(ISNUMBER(Table_Question_Sets[[#This Row],[Config Use Row]]),INDEX(Table_Question_Sets[Config Rollup],Table_Question_Sets[[#This Row],[Config Use Row]]),"")</f>
        <v/>
      </c>
      <c r="BQ56" s="7" t="str">
        <f ca="1">IF(ISNUMBER(Table_Question_Sets[[#This Row],[Config Use Row]]),INDEX(Table_Question_Sets[Config Keys Nested Rollup],Table_Question_Sets[[#This Row],[Config Use Row]]),"")</f>
        <v/>
      </c>
      <c r="BR56" s="7" t="str">
        <f ca="1">IF(ISNUMBER(Table_Question_Sets[[#This Row],[Config Use Row]]),INDEX(Table_Question_Sets[Calculation Rollup],Table_Question_Sets[[#This Row],[Config Use Row]]),"")</f>
        <v/>
      </c>
    </row>
    <row r="57" spans="2:70" s="12" customFormat="1" ht="29.25" thickBot="1">
      <c r="B57" s="28" t="s">
        <v>144</v>
      </c>
      <c r="C57" s="28" t="s">
        <v>71</v>
      </c>
      <c r="D57" s="28"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
      </c>
      <c r="E57" s="2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paymentMethods</v>
      </c>
      <c r="F57" s="28" t="str">
        <f>IF(Table_Question_Sets[[#This Row],[Header]]="Yes","",IF(Table_Question_Sets[[#This Row],[Property]]&lt;&gt;"",SUBSTITUTE(Table_Question_Sets[[#This Row],[Property]]," ",""),""))</f>
        <v/>
      </c>
      <c r="G57" s="27"/>
      <c r="H57" s="28"/>
      <c r="I57" s="28"/>
      <c r="J57" s="28"/>
      <c r="K57" s="27"/>
      <c r="L57" s="28"/>
      <c r="M57" s="28"/>
      <c r="N57" s="27"/>
      <c r="O57" s="27"/>
      <c r="P57" s="27"/>
      <c r="Q57" s="27"/>
      <c r="R57" s="27"/>
      <c r="S57" s="27"/>
      <c r="T57" s="28"/>
      <c r="U57" s="28"/>
      <c r="V57" s="28"/>
      <c r="W57" s="28"/>
      <c r="X57" s="28"/>
      <c r="Y57" s="28"/>
      <c r="Z57" s="28"/>
      <c r="AA57" s="28"/>
      <c r="AB57" s="28"/>
      <c r="AC57" s="28"/>
      <c r="AD57" s="28"/>
      <c r="AE57" s="28"/>
      <c r="AF57" s="28"/>
      <c r="AG57" s="28"/>
      <c r="AH57" s="28"/>
      <c r="AI57" s="28"/>
      <c r="AJ57" s="28"/>
      <c r="AK57" s="2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57" s="28"/>
      <c r="AM57" s="2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7" s="2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57" s="28"/>
      <c r="AP57" s="27"/>
      <c r="AQ57" s="28"/>
      <c r="AR57" s="28"/>
      <c r="AS57" s="28"/>
      <c r="AT57" s="28"/>
      <c r="AU57" s="28"/>
      <c r="AV57" s="27"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57" s="27" t="str">
        <f>IF(OR(Table_Question_Sets[[#This Row],[Header]]="Yes",Table_Question_Sets[[#This Row],[Text]]=""),"",IF(OR(Table_Question_Sets[[#This Row],[Text]]="true",Table_Question_Sets[[#This Row],[Text]]="false",ISNUMBER(Table_Question_Sets[[#This Row],[Text]])),Table_Question_Sets[[#This Row],[Text]],""""&amp;Table_Question_Sets[[#This Row],[Text]]&amp;""""))</f>
        <v/>
      </c>
      <c r="AX57" s="27" t="str">
        <f>IF(AND(Table_Question_Sets[[#This Row],[Header]]&lt;&gt;"Yes",Table_Question_Sets[[#This Row],[Property]]&lt;&gt;"",Table_Question_Sets[[#This Row],[Summary Label]]&lt;&gt;""),""""&amp;Table_Question_Sets[[#This Row],[Key]]&amp;""": """&amp;Table_Question_Sets[[#This Row],[Summary Label]]&amp;"""","")</f>
        <v/>
      </c>
      <c r="AY57" s="27" t="str">
        <f ca="1">IF(Table_Question_Sets[[#This Row],[Header]]="Yes","",_xlfn.NUMBERVALUE(INDIRECT(SUBSTITUTE(ADDRESS(1,COLUMN(),4),"1","")&amp;ROW()-1))+IF(Table_Question_Sets[[#This Row],[Property]]&lt;&gt;"",1,0))</f>
        <v/>
      </c>
      <c r="AZ57" s="27" t="str">
        <f ca="1">IF(Table_Question_Sets[[#This Row],[Header]]="Yes","",_xlfn.NUMBERVALUE(INDIRECT(SUBSTITUTE(ADDRESS(1,COLUMN(),4),"1","")&amp;ROW()+1))+IF(Table_Question_Sets[[#This Row],[Property]]&lt;&gt;"",1,0))</f>
        <v/>
      </c>
      <c r="BA57" s="27" t="str">
        <f t="array" aca="1" ref="BA5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57" s="2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57" s="2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7" s="27"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57" s="27"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57" s="28" t="str">
        <f xml:space="preserve">
IF(Table_Question_Sets[[#This Row],[Row]]="Yes","]},{""className"": ""row"",""fieldGroup"": [","")&amp;
Table_Question_Sets[[#This Row],[Config Field]]</f>
        <v/>
      </c>
      <c r="BG57" s="2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"paymentMethods":[{"className": "row","fieldGroup":[{"key": "paymentMethod","type": "buttons-field","className":"col-xs-12","templateOptions":{"defaultValue":"'Direct Debit'","options":[{"value":"Direct Debit","key":"Direct Debit","hideCondition":"paymentOption == 'Yearly' || paymentOption == 'Fortnightly'"},{"value":"Visa","key":"Visa","hideCondition":"paymentOption == 'Yearly' || paymentOption == 'Fortnightly'"},{"value":"Mastercard","key":"Mastercard","hideCondition":"paymentOption == 'Yearly' || paymentOption == 'Fortnightly'"}],"content":{"heading2":"Payment Methods","paragraph":"How would you like to pay for your travel insurance policy today?"}},"validators": {"validation": Validators.compose([ValidationService.required('true', '')])}},{"key": "creditCardHeading","type": "content-field","className":"col-xs-12","templateOptions":{"content":{"heading3":"Credit Card Details"},"hideCondition":"paymentMethod != 'Visa' &amp;&amp; paymentMethod != 'Mastercard'"},"validators": {"validation": Validators.compose([])}},{"key": "creditCardNumber","type": "input-field","className":"col-xs-12 col-md-6","templateOptions":{"label":"Card number","placeholder":"_ _ _ _   _ _ _ _   _ _ _ _   _ _ _ _","hideCondition":"paymentMethod != 'Visa' &amp;&amp; paymentMethod != 'Mastercard'"},"validators": {"validation": Validators.compose([ValidationService.required('true', 'paymentMethod != \'Visa\' &amp;&amp; paymentMethod != \'Mastercard\''), ValidationService.isCreditCardNumber()])}},{"key": "creditCardName","type": "input-field","className":"col-xs-12 col-sm-6","templateOptions":{"label":"Name on card","hideCondition":"paymentMethod != 'Visa' &amp;&amp; paymentMethod != 'Mastercard'"},"validators": {"validation": Validators.compose([ValidationService.required('true', 'paymentMethod != \'Visa\' &amp;&amp; paymentMethod != \'Mastercard\''), ValidationService.isName()])}},{"key": "creditCardExpiryDate","type": "input-field","className":"col-xs-6 col-sm-3","templateOptions":{"label":"Expiry date","placeholder":"_ _ / _ _","hideCondition":"paymentMethod != 'Visa' &amp;&amp; paymentMethod != 'Mastercard'"},"validators": {"validation": Validators.compose([ValidationService.required('true', 'paymentMethod != \'Visa\' &amp;&amp; paymentMethod != \'Mastercard\''), ValidationService.isExpiryDate()])}},{"key": "creditCardCCV","type": "input-field","className":"col-xs-6 col-sm-3","templateOptions":{"label":"CCV","placeholder":"_ _ _","hideCondition":"paymentMethod != 'Visa' &amp;&amp; paymentMethod != 'Mastercard'"},"validators": {"validation": Validators.compose([ValidationService.required('true', 'paymentMethod != \'Visa\' &amp;&amp; paymentMethod != \'Mastercard\''), ValidationService.isCCV()])}},{"key": "directDebitHeading","type": "content-field","className":"col-xs-12","templateOptions":{"content":{"heading3":"Direct Debit Details"},"hideCondition":"paymentMethod != 'Direct Debit'"},"validators": {"validation": Validators.compose([])}},{"key": "directDebitAccountName","type": "input-field","className":"col-xs-12 col-md-6","templateOptions":{"label":"Account name","hideCondition":"paymentMethod != 'Direct Debit'"},"validators": {"validation": Validators.compose([ValidationService.required('true', 'paymentMethod != \'Direct Debit\''), ValidationService.isName()])}},{"key": "directDebitBSB","type": "input-field","className":"col-xs-12 col-sm-6 col-md-3","templateOptions":{"label":"BSB","placeholder":"_ _ _   _ _ _","hideCondition":"paymentMethod != 'Direct Debit'"},"validators": {"validation": Validators.compose([ValidationService.required('true', 'paymentMethod != \'Direct Debit\''), ValidationService.isBSB()])}},{"key": "directDebitAccountNumber","type": "input-field","className":"col-xs-12 col-sm-6 col-md-3","templateOptions":{"label":"Account number","hideCondition":"paymentMethod != 'Direct Debit'"},"validators": {"validation": Validators.compose([ValidationService.required('true', 'paymentMethod != \'Direct Debit\''), ValidationService.isNumber(), ValidationService.isAccountNumber()])}}]}],</v>
      </c>
      <c r="BH57" s="2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7" s="28" t="str">
        <f>IF(AND(Table_Question_Sets[[#This Row],[Header]]="",Table_Question_Sets[[#This Row],[Property]]&lt;&gt;"",Table_Question_Sets[[#This Row],[Field Type]]&lt;&gt;""),
""""&amp;Table_Question_Sets[[#This Row],[Key]]&amp;"""","")</f>
        <v/>
      </c>
      <c r="BJ57" s="2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"paymentMethods":["paymentMethod","creditCardHeading","creditCardNumber","creditCardName","creditCardExpiryDate","creditCardCCV","directDebitHeading","directDebitAccountName","directDebitBSB","directDebitAccountNumber"],</v>
      </c>
      <c r="BK57" s="28" t="str">
        <f>IF(AND(Table_Question_Sets[[#This Row],[Header]]&lt;&gt;"Yes",Table_Question_Sets[[#This Row],[Property]]&lt;&gt;"",Table_Question_Sets[[#This Row],[Workflow Role]]&lt;&gt;""),
""""&amp;Table_Question_Sets[[#This Row],[Workflow Role]]&amp;""":"""&amp;Table_Question_Sets[[#This Row],[Key]]&amp;"""","")</f>
        <v/>
      </c>
      <c r="BL57" s="28" t="str">
        <f ca="1">IF(Table_Question_Sets[[#This Row],[Header]]="Yes","",_xlfn.NUMBERVALUE(INDIRECT(SUBSTITUTE(ADDRESS(1,COLUMN(),4),"1","")&amp;ROW()+1))+IF(OR(Table_Question_Sets[[#This Row],[Value]]&lt;&gt;"",AND(Table_Question_Sets[[#This Row],[Data Type]]="Repeating",Table_Question_Sets[[#This Row],[Calculation Repeating]]&lt;&gt;"")),1,0))</f>
        <v/>
      </c>
      <c r="BM57" s="28" t="str">
        <f ca="1" xml:space="preserve">
IF(Table_Question_Sets[[#This Row],[Data Type]]="Repeating",
OFFSET(Table_Repeating_Question_Sets[[#Headers],[Property]],MATCH(Table_Question_Sets[[#This Row],[Property]],Table_Repeating_Question_Sets[Property],0),MATCH("Calculation",Table_Repeating_Question_Sets[#Headers],0)-1,1,1),
"")</f>
        <v/>
      </c>
      <c r="BN57" s="2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57" s="2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"paymentMethods":{"paymentMethod": "Direct Debit"},</v>
      </c>
      <c r="BP57" s="28" t="str">
        <f ca="1">IF(ISNUMBER(Table_Question_Sets[[#This Row],[Config Use Row]]),INDEX(Table_Question_Sets[Config Rollup],Table_Question_Sets[[#This Row],[Config Use Row]]),"")</f>
        <v/>
      </c>
      <c r="BQ57" s="28" t="str">
        <f ca="1">IF(ISNUMBER(Table_Question_Sets[[#This Row],[Config Use Row]]),INDEX(Table_Question_Sets[Config Keys Nested Rollup],Table_Question_Sets[[#This Row],[Config Use Row]]),"")</f>
        <v/>
      </c>
      <c r="BR57" s="28" t="str">
        <f ca="1">IF(ISNUMBER(Table_Question_Sets[[#This Row],[Config Use Row]]),INDEX(Table_Question_Sets[Calculation Rollup],Table_Question_Sets[[#This Row],[Config Use Row]]),"")</f>
        <v/>
      </c>
    </row>
    <row r="58" spans="2:70" s="12" customFormat="1" ht="21" hidden="1" customHeight="1">
      <c r="B58" s="7"/>
      <c r="C58" s="7"/>
      <c r="D58"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Payment Method</v>
      </c>
      <c r="E58"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58" s="7" t="str">
        <f>IF(Table_Question_Sets[[#This Row],[Header]]="Yes","",IF(Table_Question_Sets[[#This Row],[Property]]&lt;&gt;"",SUBSTITUTE(Table_Question_Sets[[#This Row],[Property]]," ",""),""))</f>
        <v/>
      </c>
      <c r="G58" s="51"/>
      <c r="H58" s="7"/>
      <c r="I58" s="7"/>
      <c r="J58" s="7"/>
      <c r="K58" s="44"/>
      <c r="L58" s="44"/>
      <c r="M58" s="44"/>
      <c r="N58" s="7"/>
      <c r="O58" s="7"/>
      <c r="P58" s="7"/>
      <c r="Q58" s="7"/>
      <c r="R58" s="7"/>
      <c r="S58" s="7"/>
      <c r="T58" s="7"/>
      <c r="U58" s="7"/>
      <c r="V58" s="7"/>
      <c r="W58" s="7"/>
      <c r="X58" s="7"/>
      <c r="Y58" s="7"/>
      <c r="Z58" s="7"/>
      <c r="AA58" s="7"/>
      <c r="AB58" s="7"/>
      <c r="AC58" s="7"/>
      <c r="AD58" s="7"/>
      <c r="AE58" s="7"/>
      <c r="AF58" s="7"/>
      <c r="AG58" s="7"/>
      <c r="AH58" s="44"/>
      <c r="AI58" s="44"/>
      <c r="AJ58" s="7"/>
      <c r="AK58"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58" s="88"/>
      <c r="AM58"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8"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58" s="7"/>
      <c r="AP58" s="7"/>
      <c r="AQ58" s="7"/>
      <c r="AR58" s="7"/>
      <c r="AS58" s="7"/>
      <c r="AT58" s="7"/>
      <c r="AU58" s="7"/>
      <c r="AV58"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58" s="7" t="str">
        <f>IF(OR(Table_Question_Sets[[#This Row],[Header]]="Yes",Table_Question_Sets[[#This Row],[Text]]=""),"",IF(OR(Table_Question_Sets[[#This Row],[Text]]="true",Table_Question_Sets[[#This Row],[Text]]="false",ISNUMBER(Table_Question_Sets[[#This Row],[Text]])),Table_Question_Sets[[#This Row],[Text]],""""&amp;Table_Question_Sets[[#This Row],[Text]]&amp;""""))</f>
        <v/>
      </c>
      <c r="AX58" s="7" t="str">
        <f>IF(AND(Table_Question_Sets[[#This Row],[Header]]&lt;&gt;"Yes",Table_Question_Sets[[#This Row],[Property]]&lt;&gt;"",Table_Question_Sets[[#This Row],[Summary Label]]&lt;&gt;""),""""&amp;Table_Question_Sets[[#This Row],[Key]]&amp;""": """&amp;Table_Question_Sets[[#This Row],[Summary Label]]&amp;"""","")</f>
        <v/>
      </c>
      <c r="AY58" s="15">
        <f ca="1">IF(Table_Question_Sets[[#This Row],[Header]]="Yes","",_xlfn.NUMBERVALUE(INDIRECT(SUBSTITUTE(ADDRESS(1,COLUMN(),4),"1","")&amp;ROW()-1))+IF(Table_Question_Sets[[#This Row],[Property]]&lt;&gt;"",1,0))</f>
        <v>0</v>
      </c>
      <c r="AZ58" s="15">
        <f ca="1">IF(Table_Question_Sets[[#This Row],[Header]]="Yes","",_xlfn.NUMBERVALUE(INDIRECT(SUBSTITUTE(ADDRESS(1,COLUMN(),4),"1","")&amp;ROW()+1))+IF(Table_Question_Sets[[#This Row],[Property]]&lt;&gt;"",1,0))</f>
        <v>10</v>
      </c>
      <c r="BA58" s="7" t="str">
        <f t="array" aca="1" ref="BA5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58"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58"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8" s="7"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58" s="7"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58" s="7" t="str">
        <f xml:space="preserve">
IF(Table_Question_Sets[[#This Row],[Row]]="Yes","]},{""className"": ""row"",""fieldGroup"": [","")&amp;
Table_Question_Sets[[#This Row],[Config Field]]</f>
        <v/>
      </c>
      <c r="BG58"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"paymentMethod","type": "buttons-field","className":"col-xs-12","templateOptions":{"defaultValue":"'Direct Debit'","options":[{"value":"Direct Debit","key":"Direct Debit","hideCondition":"paymentOption == 'Yearly' || paymentOption == 'Fortnightly'"},{"value":"Visa","key":"Visa","hideCondition":"paymentOption == 'Yearly' || paymentOption == 'Fortnightly'"},{"value":"Mastercard","key":"Mastercard","hideCondition":"paymentOption == 'Yearly' || paymentOption == 'Fortnightly'"}],"content":{"heading2":"Payment Methods","paragraph":"How would you like to pay for your travel insurance policy today?"}},"validators": {"validation": Validators.compose([ValidationService.required('true', '')])}},{"key": "creditCardHeading","type": "content-field","className":"col-xs-12","templateOptions":{"content":{"heading3":"Credit Card Details"},"hideCondition":"paymentMethod != 'Visa' &amp;&amp; paymentMethod != 'Mastercard'"},"validators": {"validation": Validators.compose([])}},{"key": "creditCardNumber","type": "input-field","className":"col-xs-12 col-md-6","templateOptions":{"label":"Card number","placeholder":"_ _ _ _   _ _ _ _   _ _ _ _   _ _ _ _","hideCondition":"paymentMethod != 'Visa' &amp;&amp; paymentMethod != 'Mastercard'"},"validators": {"validation": Validators.compose([ValidationService.required('true', 'paymentMethod != \'Visa\' &amp;&amp; paymentMethod != \'Mastercard\''), ValidationService.isCreditCardNumber()])}},{"key": "creditCardName","type": "input-field","className":"col-xs-12 col-sm-6","templateOptions":{"label":"Name on card","hideCondition":"paymentMethod != 'Visa' &amp;&amp; paymentMethod != 'Mastercard'"},"validators": {"validation": Validators.compose([ValidationService.required('true', 'paymentMethod != \'Visa\' &amp;&amp; paymentMethod != \'Mastercard\''), ValidationService.isName()])}},{"key": "creditCardExpiryDate","type": "input-field","className":"col-xs-6 col-sm-3","templateOptions":{"label":"Expiry date","placeholder":"_ _ / _ _","hideCondition":"paymentMethod != 'Visa' &amp;&amp; paymentMethod != 'Mastercard'"},"validators": {"validation": Validators.compose([ValidationService.required('true', 'paymentMethod != \'Visa\' &amp;&amp; paymentMethod != \'Mastercard\''), ValidationService.isExpiryDate()])}},{"key": "creditCardCCV","type": "input-field","className":"col-xs-6 col-sm-3","templateOptions":{"label":"CCV","placeholder":"_ _ _","hideCondition":"paymentMethod != 'Visa' &amp;&amp; paymentMethod != 'Mastercard'"},"validators": {"validation": Validators.compose([ValidationService.required('true', 'paymentMethod != \'Visa\' &amp;&amp; paymentMethod != \'Mastercard\''), ValidationService.isCCV()])}},{"key": "directDebitHeading","type": "content-field","className":"col-xs-12","templateOptions":{"content":{"heading3":"Direct Debit Details"},"hideCondition":"paymentMethod != 'Direct Debit'"},"validators": {"validation": Validators.compose([])}},{"key": "directDebitAccountName","type": "input-field","className":"col-xs-12 col-md-6","templateOptions":{"label":"Account name","hideCondition":"paymentMethod != 'Direct Debit'"},"validators": {"validation": Validators.compose([ValidationService.required('true', 'paymentMethod != \'Direct Debit\''), ValidationService.isName()])}},{"key": "directDebitBSB","type": "input-field","className":"col-xs-12 col-sm-6 col-md-3","templateOptions":{"label":"BSB","placeholder":"_ _ _   _ _ _","hideCondition":"paymentMethod != 'Direct Debit'"},"validators": {"validation": Validators.compose([ValidationService.required('true', 'paymentMethod != \'Direct Debit\''), ValidationService.isBSB()])}},{"key": "directDebitAccountNumber","type": "input-field","className":"col-xs-12 col-sm-6 col-md-3","templateOptions":{"label":"Account number","hideCondition":"paymentMethod != 'Direct Debit'"},"validators": {"validation": Validators.compose([ValidationService.required('true', 'paymentMethod != \'Direct Debit\''), ValidationService.isNumber(), ValidationService.isAccountNumber()])}}</v>
      </c>
      <c r="BH58"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8" s="7" t="str">
        <f>IF(AND(Table_Question_Sets[[#This Row],[Header]]="",Table_Question_Sets[[#This Row],[Property]]&lt;&gt;"",Table_Question_Sets[[#This Row],[Field Type]]&lt;&gt;""),
""""&amp;Table_Question_Sets[[#This Row],[Key]]&amp;"""","")</f>
        <v/>
      </c>
      <c r="BJ58"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"paymentMethod","creditCardHeading","creditCardNumber","creditCardName","creditCardExpiryDate","creditCardCCV","directDebitHeading","directDebitAccountName","directDebitBSB","directDebitAccountNumber"</v>
      </c>
      <c r="BK58" s="7" t="str">
        <f>IF(AND(Table_Question_Sets[[#This Row],[Header]]&lt;&gt;"Yes",Table_Question_Sets[[#This Row],[Property]]&lt;&gt;"",Table_Question_Sets[[#This Row],[Workflow Role]]&lt;&gt;""),
""""&amp;Table_Question_Sets[[#This Row],[Workflow Role]]&amp;""":"""&amp;Table_Question_Sets[[#This Row],[Key]]&amp;"""","")</f>
        <v/>
      </c>
      <c r="BL58" s="7">
        <f ca="1">IF(Table_Question_Sets[[#This Row],[Header]]="Yes","",_xlfn.NUMBERVALUE(INDIRECT(SUBSTITUTE(ADDRESS(1,COLUMN(),4),"1","")&amp;ROW()+1))+IF(OR(Table_Question_Sets[[#This Row],[Value]]&lt;&gt;"",AND(Table_Question_Sets[[#This Row],[Data Type]]="Repeating",Table_Question_Sets[[#This Row],[Calculation Repeating]]&lt;&gt;"")),1,0))</f>
        <v>0</v>
      </c>
      <c r="BM58" s="7" t="str">
        <f ca="1" xml:space="preserve">
IF(Table_Question_Sets[[#This Row],[Data Type]]="Repeating",
OFFSET(Table_Repeating_Question_Sets[[#Headers],[Property]],MATCH(Table_Question_Sets[[#This Row],[Property]],Table_Repeating_Question_Sets[Property],0),MATCH("Calculation",Table_Repeating_Question_Sets[#Headers],0)-1,1,1),
"")</f>
        <v/>
      </c>
      <c r="BN58"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58"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"paymentMethod": "Direct Debit"</v>
      </c>
      <c r="BP58" s="7" t="str">
        <f ca="1">IF(ISNUMBER(Table_Question_Sets[[#This Row],[Config Use Row]]),INDEX(Table_Question_Sets[Config Rollup],Table_Question_Sets[[#This Row],[Config Use Row]]),"")</f>
        <v/>
      </c>
      <c r="BQ58" s="7" t="str">
        <f ca="1">IF(ISNUMBER(Table_Question_Sets[[#This Row],[Config Use Row]]),INDEX(Table_Question_Sets[Config Keys Nested Rollup],Table_Question_Sets[[#This Row],[Config Use Row]]),"")</f>
        <v/>
      </c>
      <c r="BR58" s="7" t="str">
        <f ca="1">IF(ISNUMBER(Table_Question_Sets[[#This Row],[Config Use Row]]),INDEX(Table_Question_Sets[Calculation Rollup],Table_Question_Sets[[#This Row],[Config Use Row]]),"")</f>
        <v/>
      </c>
    </row>
    <row r="59" spans="2:70" s="12" customFormat="1" ht="21" customHeight="1">
      <c r="B59" t="s">
        <v>145</v>
      </c>
      <c r="C59"/>
      <c r="D59"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Payment Method</v>
      </c>
      <c r="E59"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paymentMethod</v>
      </c>
      <c r="F59" t="str">
        <f>IF(Table_Question_Sets[[#This Row],[Header]]="Yes","",IF(Table_Question_Sets[[#This Row],[Property]]&lt;&gt;"",SUBSTITUTE(Table_Question_Sets[[#This Row],[Property]]," ",""),""))</f>
        <v>PaymentMethod</v>
      </c>
      <c r="G59" s="74"/>
      <c r="H59" t="s">
        <v>47</v>
      </c>
      <c r="I59" t="s">
        <v>74</v>
      </c>
      <c r="J59" t="s">
        <v>144</v>
      </c>
      <c r="K59" t="s">
        <v>71</v>
      </c>
      <c r="L59"/>
      <c r="M59"/>
      <c r="N59"/>
      <c r="O59"/>
      <c r="P59"/>
      <c r="Q59"/>
      <c r="R59"/>
      <c r="S59"/>
      <c r="T59"/>
      <c r="U59"/>
      <c r="V59" s="7"/>
      <c r="W59"/>
      <c r="X59" t="s">
        <v>144</v>
      </c>
      <c r="Y59"/>
      <c r="Z59"/>
      <c r="AA59" t="s">
        <v>146</v>
      </c>
      <c r="AB59"/>
      <c r="AC59"/>
      <c r="AD59"/>
      <c r="AE59"/>
      <c r="AF59"/>
      <c r="AG59"/>
      <c r="AH59" s="71" t="str">
        <f ca="1">IF(OFFSET(Table_Payment_Options[],0,MATCH(Input_Payment_Option,Table_Payment_Options[#Headers],0)-1,1,1)="Funded",
"'"&amp;OFFSET(Table_Payment_Methods[#Headers],0,MATCH(TRUE,Payment_Methods_Funded_Default,0)-1,1,1)&amp;"'",
"'"&amp;OFFSET(Table_Payment_Methods[#Headers],0,MATCH(TRUE,Payment_Methods_Direct_Default,0)-1,1,1)&amp;"'")</f>
        <v>'Direct Debit'</v>
      </c>
      <c r="AI59" s="71"/>
      <c r="AJ59" t="str">
        <f ca="1">IF(OFFSET(Table_Payment_Options[],0,MATCH(Input_Payment_Option,Table_Payment_Options[#Headers],0)-1,1,1)="Funded",
OFFSET(Table_Payment_Methods[#Headers],0,MATCH(TRUE,Payment_Methods_Funded_Default,0)-1,1,1),
OFFSET(Table_Payment_Methods[#Headers],0,MATCH(TRUE,Payment_Methods_Direct_Default,0)-1,1,1))</f>
        <v>Direct Debit</v>
      </c>
      <c r="AK59" t="str">
        <f ca="1">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Direct Debit</v>
      </c>
      <c r="AL59"/>
      <c r="AM5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59"/>
      <c r="AP59"/>
      <c r="AQ59"/>
      <c r="AR59"/>
      <c r="AS59"/>
      <c r="AT59"/>
      <c r="AU59"/>
      <c r="AV59" s="15" t="str">
        <f ca="1">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Direct Debit</v>
      </c>
      <c r="AW59" t="str">
        <f ca="1">IF(OR(Table_Question_Sets[[#This Row],[Header]]="Yes",Table_Question_Sets[[#This Row],[Text]]=""),"",IF(OR(Table_Question_Sets[[#This Row],[Text]]="true",Table_Question_Sets[[#This Row],[Text]]="false",ISNUMBER(Table_Question_Sets[[#This Row],[Text]])),Table_Question_Sets[[#This Row],[Text]],""""&amp;Table_Question_Sets[[#This Row],[Text]]&amp;""""))</f>
        <v>"Direct Debit"</v>
      </c>
      <c r="AX59" t="str">
        <f>IF(AND(Table_Question_Sets[[#This Row],[Header]]&lt;&gt;"Yes",Table_Question_Sets[[#This Row],[Property]]&lt;&gt;"",Table_Question_Sets[[#This Row],[Summary Label]]&lt;&gt;""),""""&amp;Table_Question_Sets[[#This Row],[Key]]&amp;""": """&amp;Table_Question_Sets[[#This Row],[Summary Label]]&amp;"""","")</f>
        <v/>
      </c>
      <c r="AY59" s="17">
        <f ca="1">IF(Table_Question_Sets[[#This Row],[Header]]="Yes","",_xlfn.NUMBERVALUE(INDIRECT(SUBSTITUTE(ADDRESS(1,COLUMN(),4),"1","")&amp;ROW()-1))+IF(Table_Question_Sets[[#This Row],[Property]]&lt;&gt;"",1,0))</f>
        <v>1</v>
      </c>
      <c r="AZ59" s="17">
        <f ca="1">IF(Table_Question_Sets[[#This Row],[Header]]="Yes","",_xlfn.NUMBERVALUE(INDIRECT(SUBSTITUTE(ADDRESS(1,COLUMN(),4),"1","")&amp;ROW()+1))+IF(Table_Question_Sets[[#This Row],[Property]]&lt;&gt;"",1,0))</f>
        <v>10</v>
      </c>
      <c r="BA59" t="str">
        <f t="array" aca="1" ref="BA5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{"value":"Direct Debit","key":"Direct Debit","hideCondition":"paymentOption == 'Yearly' || paymentOption == 'Fortnightly'"},{"value":"Visa","key":"Visa","hideCondition":"paymentOption == 'Yearly' || paymentOption == 'Fortnightly'"},{"value":"Mastercard","key":"Mastercard","hideCondition":"paymentOption == 'Yearly' || paymentOption == 'Fortnightly'"}</v>
      </c>
      <c r="BB59"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59"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9"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"templateOptions":{"defaultValue":"'Direct Debit'","options":[{"value":"Direct Debit","key":"Direct Debit","hideCondition":"paymentOption == 'Yearly' || paymentOption == 'Fortnightly'"},{"value":"Visa","key":"Visa","hideCondition":"paymentOption == 'Yearly' || paymentOption == 'Fortnightly'"},{"value":"Mastercard","key":"Mastercard","hideCondition":"paymentOption == 'Yearly' || paymentOption == 'Fortnightly'"}],"content":{"heading2":"Payment Methods","paragraph":"How would you like to pay for your travel insurance policy today?"}}</v>
      </c>
      <c r="BE59"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"paymentMethod","type": "buttons-field","className":"col-xs-12","templateOptions":{"defaultValue":"'Direct Debit'","options":[{"value":"Direct Debit","key":"Direct Debit","hideCondition":"paymentOption == 'Yearly' || paymentOption == 'Fortnightly'"},{"value":"Visa","key":"Visa","hideCondition":"paymentOption == 'Yearly' || paymentOption == 'Fortnightly'"},{"value":"Mastercard","key":"Mastercard","hideCondition":"paymentOption == 'Yearly' || paymentOption == 'Fortnightly'"}],"content":{"heading2":"Payment Methods","paragraph":"How would you like to pay for your travel insurance policy today?"}},"validators": {"validation": Validators.compose([ValidationService.required('true', '')])}}</v>
      </c>
      <c r="BF59" t="str">
        <f ca="1" xml:space="preserve">
IF(Table_Question_Sets[[#This Row],[Row]]="Yes","]},{""className"": ""row"",""fieldGroup"": [","")&amp;
Table_Question_Sets[[#This Row],[Config Field]]</f>
        <v>{"key": "paymentMethod","type": "buttons-field","className":"col-xs-12","templateOptions":{"defaultValue":"'Direct Debit'","options":[{"value":"Direct Debit","key":"Direct Debit","hideCondition":"paymentOption == 'Yearly' || paymentOption == 'Fortnightly'"},{"value":"Visa","key":"Visa","hideCondition":"paymentOption == 'Yearly' || paymentOption == 'Fortnightly'"},{"value":"Mastercard","key":"Mastercard","hideCondition":"paymentOption == 'Yearly' || paymentOption == 'Fortnightly'"}],"content":{"heading2":"Payment Methods","paragraph":"How would you like to pay for your travel insurance policy today?"}},"validators": {"validation": Validators.compose([ValidationService.required('true', '')])}}</v>
      </c>
      <c r="BG59"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"paymentMethod","type": "buttons-field","className":"col-xs-12","templateOptions":{"defaultValue":"'Direct Debit'","options":[{"value":"Direct Debit","key":"Direct Debit","hideCondition":"paymentOption == 'Yearly' || paymentOption == 'Fortnightly'"},{"value":"Visa","key":"Visa","hideCondition":"paymentOption == 'Yearly' || paymentOption == 'Fortnightly'"},{"value":"Mastercard","key":"Mastercard","hideCondition":"paymentOption == 'Yearly' || paymentOption == 'Fortnightly'"}],"content":{"heading2":"Payment Methods","paragraph":"How would you like to pay for your travel insurance policy today?"}},"validators": {"validation": Validators.compose([ValidationService.required('true', '')])}},{"key": "creditCardHeading","type": "content-field","className":"col-xs-12","templateOptions":{"content":{"heading3":"Credit Card Details"},"hideCondition":"paymentMethod != 'Visa' &amp;&amp; paymentMethod != 'Mastercard'"},"validators": {"validation": Validators.compose([])}},{"key": "creditCardNumber","type": "input-field","className":"col-xs-12 col-md-6","templateOptions":{"label":"Card number","placeholder":"_ _ _ _   _ _ _ _   _ _ _ _   _ _ _ _","hideCondition":"paymentMethod != 'Visa' &amp;&amp; paymentMethod != 'Mastercard'"},"validators": {"validation": Validators.compose([ValidationService.required('true', 'paymentMethod != \'Visa\' &amp;&amp; paymentMethod != \'Mastercard\''), ValidationService.isCreditCardNumber()])}},{"key": "creditCardName","type": "input-field","className":"col-xs-12 col-sm-6","templateOptions":{"label":"Name on card","hideCondition":"paymentMethod != 'Visa' &amp;&amp; paymentMethod != 'Mastercard'"},"validators": {"validation": Validators.compose([ValidationService.required('true', 'paymentMethod != \'Visa\' &amp;&amp; paymentMethod != \'Mastercard\''), ValidationService.isName()])}},{"key": "creditCardExpiryDate","type": "input-field","className":"col-xs-6 col-sm-3","templateOptions":{"label":"Expiry date","placeholder":"_ _ / _ _","hideCondition":"paymentMethod != 'Visa' &amp;&amp; paymentMethod != 'Mastercard'"},"validators": {"validation": Validators.compose([ValidationService.required('true', 'paymentMethod != \'Visa\' &amp;&amp; paymentMethod != \'Mastercard\''), ValidationService.isExpiryDate()])}},{"key": "creditCardCCV","type": "input-field","className":"col-xs-6 col-sm-3","templateOptions":{"label":"CCV","placeholder":"_ _ _","hideCondition":"paymentMethod != 'Visa' &amp;&amp; paymentMethod != 'Mastercard'"},"validators": {"validation": Validators.compose([ValidationService.required('true', 'paymentMethod != \'Visa\' &amp;&amp; paymentMethod != \'Mastercard\''), ValidationService.isCCV()])}},{"key": "directDebitHeading","type": "content-field","className":"col-xs-12","templateOptions":{"content":{"heading3":"Direct Debit Details"},"hideCondition":"paymentMethod != 'Direct Debit'"},"validators": {"validation": Validators.compose([])}},{"key": "directDebitAccountName","type": "input-field","className":"col-xs-12 col-md-6","templateOptions":{"label":"Account name","hideCondition":"paymentMethod != 'Direct Debit'"},"validators": {"validation": Validators.compose([ValidationService.required('true', 'paymentMethod != \'Direct Debit\''), ValidationService.isName()])}},{"key": "directDebitBSB","type": "input-field","className":"col-xs-12 col-sm-6 col-md-3","templateOptions":{"label":"BSB","placeholder":"_ _ _   _ _ _","hideCondition":"paymentMethod != 'Direct Debit'"},"validators": {"validation": Validators.compose([ValidationService.required('true', 'paymentMethod != \'Direct Debit\''), ValidationService.isBSB()])}},{"key": "directDebitAccountNumber","type": "input-field","className":"col-xs-12 col-sm-6 col-md-3","templateOptions":{"label":"Account number","hideCondition":"paymentMethod != 'Direct Debit'"},"validators": {"validation": Validators.compose([ValidationService.required('true', 'paymentMethod != \'Direct Debit\''), ValidationService.isNumber(), ValidationService.isAccountNumber()])}}</v>
      </c>
      <c r="BH59"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9" t="str">
        <f>IF(AND(Table_Question_Sets[[#This Row],[Header]]="",Table_Question_Sets[[#This Row],[Property]]&lt;&gt;"",Table_Question_Sets[[#This Row],[Field Type]]&lt;&gt;""),
""""&amp;Table_Question_Sets[[#This Row],[Key]]&amp;"""","")</f>
        <v>"paymentMethod"</v>
      </c>
      <c r="BJ59"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"paymentMethod","creditCardHeading","creditCardNumber","creditCardName","creditCardExpiryDate","creditCardCCV","directDebitHeading","directDebitAccountName","directDebitBSB","directDebitAccountNumber"</v>
      </c>
      <c r="BK59" t="str">
        <f>IF(AND(Table_Question_Sets[[#This Row],[Header]]&lt;&gt;"Yes",Table_Question_Sets[[#This Row],[Property]]&lt;&gt;"",Table_Question_Sets[[#This Row],[Workflow Role]]&lt;&gt;""),
""""&amp;Table_Question_Sets[[#This Row],[Workflow Role]]&amp;""":"""&amp;Table_Question_Sets[[#This Row],[Key]]&amp;"""","")</f>
        <v/>
      </c>
      <c r="BL59">
        <f ca="1">IF(Table_Question_Sets[[#This Row],[Header]]="Yes","",_xlfn.NUMBERVALUE(INDIRECT(SUBSTITUTE(ADDRESS(1,COLUMN(),4),"1","")&amp;ROW()+1))+IF(OR(Table_Question_Sets[[#This Row],[Value]]&lt;&gt;"",AND(Table_Question_Sets[[#This Row],[Data Type]]="Repeating",Table_Question_Sets[[#This Row],[Calculation Repeating]]&lt;&gt;"")),1,0))</f>
        <v>0</v>
      </c>
      <c r="BM59" t="str">
        <f ca="1" xml:space="preserve">
IF(Table_Question_Sets[[#This Row],[Data Type]]="Repeating",
OFFSET(Table_Repeating_Question_Sets[[#Headers],[Property]],MATCH(Table_Question_Sets[[#This Row],[Property]],Table_Repeating_Question_Sets[Property],0),MATCH("Calculation",Table_Repeating_Question_Sets[#Headers],0)-1,1,1),
"")</f>
        <v/>
      </c>
      <c r="BN59" t="str">
        <f ca="1">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"paymentMethod": "Direct Debit"</v>
      </c>
      <c r="BO59"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"paymentMethod": "Direct Debit"</v>
      </c>
      <c r="BP59" t="str">
        <f ca="1">IF(ISNUMBER(Table_Question_Sets[[#This Row],[Config Use Row]]),INDEX(Table_Question_Sets[Config Rollup],Table_Question_Sets[[#This Row],[Config Use Row]]),"")</f>
        <v/>
      </c>
      <c r="BQ59" t="str">
        <f ca="1">IF(ISNUMBER(Table_Question_Sets[[#This Row],[Config Use Row]]),INDEX(Table_Question_Sets[Config Keys Nested Rollup],Table_Question_Sets[[#This Row],[Config Use Row]]),"")</f>
        <v/>
      </c>
      <c r="BR59" t="str">
        <f ca="1">IF(ISNUMBER(Table_Question_Sets[[#This Row],[Config Use Row]]),INDEX(Table_Question_Sets[Calculation Rollup],Table_Question_Sets[[#This Row],[Config Use Row]]),"")</f>
        <v/>
      </c>
    </row>
    <row r="60" spans="2:70" s="12" customFormat="1" ht="21" customHeight="1">
      <c r="B60" s="7" t="s">
        <v>147</v>
      </c>
      <c r="C60" s="7"/>
      <c r="D60"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Payment Method</v>
      </c>
      <c r="E60"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creditCardHeading</v>
      </c>
      <c r="F60" s="7" t="str">
        <f>IF(Table_Question_Sets[[#This Row],[Header]]="Yes","",IF(Table_Question_Sets[[#This Row],[Property]]&lt;&gt;"",SUBSTITUTE(Table_Question_Sets[[#This Row],[Property]]," ",""),""))</f>
        <v>CreditCardHeading</v>
      </c>
      <c r="G60" s="50"/>
      <c r="H60" s="7" t="s">
        <v>106</v>
      </c>
      <c r="I60" s="7" t="s">
        <v>106</v>
      </c>
      <c r="J60" s="7"/>
      <c r="K60" s="34"/>
      <c r="L60" s="44"/>
      <c r="M60" s="44"/>
      <c r="N60" s="34"/>
      <c r="O60" s="34" t="s">
        <v>86</v>
      </c>
      <c r="P60" s="34"/>
      <c r="Q60" s="34"/>
      <c r="R60" s="34"/>
      <c r="S60" s="34"/>
      <c r="T60" s="7"/>
      <c r="U60" s="7"/>
      <c r="V60" s="7" t="s">
        <v>148</v>
      </c>
      <c r="W60" s="7"/>
      <c r="X60" s="7"/>
      <c r="Y60" s="7" t="s">
        <v>149</v>
      </c>
      <c r="Z60" s="7"/>
      <c r="AA60" s="7"/>
      <c r="AB60" s="7"/>
      <c r="AC60" s="7"/>
      <c r="AD60" s="7"/>
      <c r="AE60" s="7"/>
      <c r="AF60" s="7"/>
      <c r="AG60" s="7"/>
      <c r="AH60" s="72"/>
      <c r="AI60" s="72"/>
      <c r="AJ60" s="7"/>
      <c r="AK60" s="7"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60" s="7"/>
      <c r="AM60"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60"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60" s="7"/>
      <c r="AP60" s="15"/>
      <c r="AQ60" s="7"/>
      <c r="AR60" s="7"/>
      <c r="AS60" s="7"/>
      <c r="AT60" s="7"/>
      <c r="AU60" s="7"/>
      <c r="AV60"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60" s="15" t="str">
        <f>IF(OR(Table_Question_Sets[[#This Row],[Header]]="Yes",Table_Question_Sets[[#This Row],[Text]]=""),"",IF(OR(Table_Question_Sets[[#This Row],[Text]]="true",Table_Question_Sets[[#This Row],[Text]]="false",ISNUMBER(Table_Question_Sets[[#This Row],[Text]])),Table_Question_Sets[[#This Row],[Text]],""""&amp;Table_Question_Sets[[#This Row],[Text]]&amp;""""))</f>
        <v/>
      </c>
      <c r="AX60" s="15" t="str">
        <f>IF(AND(Table_Question_Sets[[#This Row],[Header]]&lt;&gt;"Yes",Table_Question_Sets[[#This Row],[Property]]&lt;&gt;"",Table_Question_Sets[[#This Row],[Summary Label]]&lt;&gt;""),""""&amp;Table_Question_Sets[[#This Row],[Key]]&amp;""": """&amp;Table_Question_Sets[[#This Row],[Summary Label]]&amp;"""","")</f>
        <v/>
      </c>
      <c r="AY60" s="15">
        <f ca="1">IF(Table_Question_Sets[[#This Row],[Header]]="Yes","",_xlfn.NUMBERVALUE(INDIRECT(SUBSTITUTE(ADDRESS(1,COLUMN(),4),"1","")&amp;ROW()-1))+IF(Table_Question_Sets[[#This Row],[Property]]&lt;&gt;"",1,0))</f>
        <v>2</v>
      </c>
      <c r="AZ60" s="15">
        <f ca="1">IF(Table_Question_Sets[[#This Row],[Header]]="Yes","",_xlfn.NUMBERVALUE(INDIRECT(SUBSTITUTE(ADDRESS(1,COLUMN(),4),"1","")&amp;ROW()+1))+IF(Table_Question_Sets[[#This Row],[Property]]&lt;&gt;"",1,0))</f>
        <v>9</v>
      </c>
      <c r="BA60" s="15" t="str">
        <f t="array" aca="1" ref="BA6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0"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60"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0" s="7"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"templateOptions":{"content":{"heading3":"Credit Card Details"},"hideCondition":"paymentMethod != 'Visa' &amp;&amp; paymentMethod != 'Mastercard'"}</v>
      </c>
      <c r="BE60"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"creditCardHeading","type": "content-field","className":"col-xs-12","templateOptions":{"content":{"heading3":"Credit Card Details"},"hideCondition":"paymentMethod != 'Visa' &amp;&amp; paymentMethod != 'Mastercard'"},"validators": {"validation": Validators.compose([])}}</v>
      </c>
      <c r="BF60" s="7" t="str">
        <f ca="1" xml:space="preserve">
IF(Table_Question_Sets[[#This Row],[Row]]="Yes","]},{""className"": ""row"",""fieldGroup"": [","")&amp;
Table_Question_Sets[[#This Row],[Config Field]]</f>
        <v>{"key": "creditCardHeading","type": "content-field","className":"col-xs-12","templateOptions":{"content":{"heading3":"Credit Card Details"},"hideCondition":"paymentMethod != 'Visa' &amp;&amp; paymentMethod != 'Mastercard'"},"validators": {"validation": Validators.compose([])}}</v>
      </c>
      <c r="BG60"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"creditCardHeading","type": "content-field","className":"col-xs-12","templateOptions":{"content":{"heading3":"Credit Card Details"},"hideCondition":"paymentMethod != 'Visa' &amp;&amp; paymentMethod != 'Mastercard'"},"validators": {"validation": Validators.compose([])}},{"key": "creditCardNumber","type": "input-field","className":"col-xs-12 col-md-6","templateOptions":{"label":"Card number","placeholder":"_ _ _ _   _ _ _ _   _ _ _ _   _ _ _ _","hideCondition":"paymentMethod != 'Visa' &amp;&amp; paymentMethod != 'Mastercard'"},"validators": {"validation": Validators.compose([ValidationService.required('true', 'paymentMethod != \'Visa\' &amp;&amp; paymentMethod != \'Mastercard\''), ValidationService.isCreditCardNumber()])}},{"key": "creditCardName","type": "input-field","className":"col-xs-12 col-sm-6","templateOptions":{"label":"Name on card","hideCondition":"paymentMethod != 'Visa' &amp;&amp; paymentMethod != 'Mastercard'"},"validators": {"validation": Validators.compose([ValidationService.required('true', 'paymentMethod != \'Visa\' &amp;&amp; paymentMethod != \'Mastercard\''), ValidationService.isName()])}},{"key": "creditCardExpiryDate","type": "input-field","className":"col-xs-6 col-sm-3","templateOptions":{"label":"Expiry date","placeholder":"_ _ / _ _","hideCondition":"paymentMethod != 'Visa' &amp;&amp; paymentMethod != 'Mastercard'"},"validators": {"validation": Validators.compose([ValidationService.required('true', 'paymentMethod != \'Visa\' &amp;&amp; paymentMethod != \'Mastercard\''), ValidationService.isExpiryDate()])}},{"key": "creditCardCCV","type": "input-field","className":"col-xs-6 col-sm-3","templateOptions":{"label":"CCV","placeholder":"_ _ _","hideCondition":"paymentMethod != 'Visa' &amp;&amp; paymentMethod != 'Mastercard'"},"validators": {"validation": Validators.compose([ValidationService.required('true', 'paymentMethod != \'Visa\' &amp;&amp; paymentMethod != \'Mastercard\''), ValidationService.isCCV()])}},{"key": "directDebitHeading","type": "content-field","className":"col-xs-12","templateOptions":{"content":{"heading3":"Direct Debit Details"},"hideCondition":"paymentMethod != 'Direct Debit'"},"validators": {"validation": Validators.compose([])}},{"key": "directDebitAccountName","type": "input-field","className":"col-xs-12 col-md-6","templateOptions":{"label":"Account name","hideCondition":"paymentMethod != 'Direct Debit'"},"validators": {"validation": Validators.compose([ValidationService.required('true', 'paymentMethod != \'Direct Debit\''), ValidationService.isName()])}},{"key": "directDebitBSB","type": "input-field","className":"col-xs-12 col-sm-6 col-md-3","templateOptions":{"label":"BSB","placeholder":"_ _ _   _ _ _","hideCondition":"paymentMethod != 'Direct Debit'"},"validators": {"validation": Validators.compose([ValidationService.required('true', 'paymentMethod != \'Direct Debit\''), ValidationService.isBSB()])}},{"key": "directDebitAccountNumber","type": "input-field","className":"col-xs-12 col-sm-6 col-md-3","templateOptions":{"label":"Account number","hideCondition":"paymentMethod != 'Direct Debit'"},"validators": {"validation": Validators.compose([ValidationService.required('true', 'paymentMethod != \'Direct Debit\''), ValidationService.isNumber(), ValidationService.isAccountNumber()])}}</v>
      </c>
      <c r="BH60"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0" s="7" t="str">
        <f>IF(AND(Table_Question_Sets[[#This Row],[Header]]="",Table_Question_Sets[[#This Row],[Property]]&lt;&gt;"",Table_Question_Sets[[#This Row],[Field Type]]&lt;&gt;""),
""""&amp;Table_Question_Sets[[#This Row],[Key]]&amp;"""","")</f>
        <v>"creditCardHeading"</v>
      </c>
      <c r="BJ60"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"creditCardHeading","creditCardNumber","creditCardName","creditCardExpiryDate","creditCardCCV","directDebitHeading","directDebitAccountName","directDebitBSB","directDebitAccountNumber"</v>
      </c>
      <c r="BK60" s="7" t="str">
        <f>IF(AND(Table_Question_Sets[[#This Row],[Header]]&lt;&gt;"Yes",Table_Question_Sets[[#This Row],[Property]]&lt;&gt;"",Table_Question_Sets[[#This Row],[Workflow Role]]&lt;&gt;""),
""""&amp;Table_Question_Sets[[#This Row],[Workflow Role]]&amp;""":"""&amp;Table_Question_Sets[[#This Row],[Key]]&amp;"""","")</f>
        <v/>
      </c>
      <c r="BL60" s="7">
        <f ca="1">IF(Table_Question_Sets[[#This Row],[Header]]="Yes","",_xlfn.NUMBERVALUE(INDIRECT(SUBSTITUTE(ADDRESS(1,COLUMN(),4),"1","")&amp;ROW()+1))+IF(OR(Table_Question_Sets[[#This Row],[Value]]&lt;&gt;"",AND(Table_Question_Sets[[#This Row],[Data Type]]="Repeating",Table_Question_Sets[[#This Row],[Calculation Repeating]]&lt;&gt;"")),1,0))</f>
        <v>0</v>
      </c>
      <c r="BM60" s="7" t="str">
        <f ca="1" xml:space="preserve">
IF(Table_Question_Sets[[#This Row],[Data Type]]="Repeating",
OFFSET(Table_Repeating_Question_Sets[[#Headers],[Property]],MATCH(Table_Question_Sets[[#This Row],[Property]],Table_Repeating_Question_Sets[Property],0),MATCH("Calculation",Table_Repeating_Question_Sets[#Headers],0)-1,1,1),
"")</f>
        <v/>
      </c>
      <c r="BN60"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60"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60" s="7" t="str">
        <f ca="1">IF(ISNUMBER(Table_Question_Sets[[#This Row],[Config Use Row]]),INDEX(Table_Question_Sets[Config Rollup],Table_Question_Sets[[#This Row],[Config Use Row]]),"")</f>
        <v/>
      </c>
      <c r="BQ60" s="7" t="str">
        <f ca="1">IF(ISNUMBER(Table_Question_Sets[[#This Row],[Config Use Row]]),INDEX(Table_Question_Sets[Config Keys Nested Rollup],Table_Question_Sets[[#This Row],[Config Use Row]]),"")</f>
        <v/>
      </c>
      <c r="BR60" s="7" t="str">
        <f ca="1">IF(ISNUMBER(Table_Question_Sets[[#This Row],[Config Use Row]]),INDEX(Table_Question_Sets[Calculation Rollup],Table_Question_Sets[[#This Row],[Config Use Row]]),"")</f>
        <v/>
      </c>
    </row>
    <row r="61" spans="2:70" s="12" customFormat="1" ht="21" customHeight="1">
      <c r="B61" s="7" t="s">
        <v>150</v>
      </c>
      <c r="C61" s="7"/>
      <c r="D61"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Payment Method</v>
      </c>
      <c r="E61"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creditCardNumber</v>
      </c>
      <c r="F61" s="7" t="str">
        <f>IF(Table_Question_Sets[[#This Row],[Header]]="Yes","",IF(Table_Question_Sets[[#This Row],[Property]]&lt;&gt;"",SUBSTITUTE(Table_Question_Sets[[#This Row],[Property]]," ",""),""))</f>
        <v>CreditCardNumber</v>
      </c>
      <c r="G61" s="50"/>
      <c r="H61" s="7" t="s">
        <v>47</v>
      </c>
      <c r="I61" s="7" t="s">
        <v>47</v>
      </c>
      <c r="J61" s="7"/>
      <c r="K61" t="s">
        <v>71</v>
      </c>
      <c r="L61" s="44"/>
      <c r="M61" s="44"/>
      <c r="N61" s="34"/>
      <c r="O61" s="34" t="s">
        <v>86</v>
      </c>
      <c r="P61" s="34"/>
      <c r="Q61" s="34" t="s">
        <v>151</v>
      </c>
      <c r="R61" s="34"/>
      <c r="S61" s="34"/>
      <c r="T61" s="7" t="s">
        <v>152</v>
      </c>
      <c r="U61" s="7"/>
      <c r="V61" s="7" t="s">
        <v>148</v>
      </c>
      <c r="W61" s="7" t="s">
        <v>153</v>
      </c>
      <c r="X61" s="7"/>
      <c r="Y61" s="7"/>
      <c r="Z61" s="7"/>
      <c r="AA61" s="7"/>
      <c r="AB61" s="7"/>
      <c r="AC61" s="7"/>
      <c r="AD61" s="7" t="s">
        <v>154</v>
      </c>
      <c r="AE61" s="7"/>
      <c r="AF61" s="7"/>
      <c r="AG61" s="7"/>
      <c r="AH61" s="72"/>
      <c r="AI61" s="72"/>
      <c r="AJ61" s="7"/>
      <c r="AK61" s="7"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61" s="7" t="str">
        <f ca="1">IF(AND(Table_Question_Sets[[#This Row],[Value]]="",OR(Input_Payment_Method="Visa", Input_Payment_Method="Mastercard")),"Yes","No")</f>
        <v>No</v>
      </c>
      <c r="AM61"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61"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61" s="7"/>
      <c r="AP61" s="15"/>
      <c r="AQ61" s="7"/>
      <c r="AR61" s="7"/>
      <c r="AS61" s="7"/>
      <c r="AT61" s="7"/>
      <c r="AU61" s="7"/>
      <c r="AV61"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61" s="15" t="str">
        <f>IF(OR(Table_Question_Sets[[#This Row],[Header]]="Yes",Table_Question_Sets[[#This Row],[Text]]=""),"",IF(OR(Table_Question_Sets[[#This Row],[Text]]="true",Table_Question_Sets[[#This Row],[Text]]="false",ISNUMBER(Table_Question_Sets[[#This Row],[Text]])),Table_Question_Sets[[#This Row],[Text]],""""&amp;Table_Question_Sets[[#This Row],[Text]]&amp;""""))</f>
        <v/>
      </c>
      <c r="AX61" s="15" t="str">
        <f>IF(AND(Table_Question_Sets[[#This Row],[Header]]&lt;&gt;"Yes",Table_Question_Sets[[#This Row],[Property]]&lt;&gt;"",Table_Question_Sets[[#This Row],[Summary Label]]&lt;&gt;""),""""&amp;Table_Question_Sets[[#This Row],[Key]]&amp;""": """&amp;Table_Question_Sets[[#This Row],[Summary Label]]&amp;"""","")</f>
        <v/>
      </c>
      <c r="AY61" s="15">
        <f ca="1">IF(Table_Question_Sets[[#This Row],[Header]]="Yes","",_xlfn.NUMBERVALUE(INDIRECT(SUBSTITUTE(ADDRESS(1,COLUMN(),4),"1","")&amp;ROW()-1))+IF(Table_Question_Sets[[#This Row],[Property]]&lt;&gt;"",1,0))</f>
        <v>3</v>
      </c>
      <c r="AZ61" s="15">
        <f ca="1">IF(Table_Question_Sets[[#This Row],[Header]]="Yes","",_xlfn.NUMBERVALUE(INDIRECT(SUBSTITUTE(ADDRESS(1,COLUMN(),4),"1","")&amp;ROW()+1))+IF(Table_Question_Sets[[#This Row],[Property]]&lt;&gt;"",1,0))</f>
        <v>8</v>
      </c>
      <c r="BA61" s="15" t="str">
        <f t="array" aca="1" ref="BA6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1"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'paymentMethod != \'Visa\' &amp;&amp; paymentMethod != \'Mastercard\''), ValidationService.isCreditCardNumber()])}</v>
      </c>
      <c r="BC61"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1" s="7"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"templateOptions":{"label":"Card number","placeholder":"_ _ _ _   _ _ _ _   _ _ _ _   _ _ _ _","hideCondition":"paymentMethod != 'Visa' &amp;&amp; paymentMethod != 'Mastercard'"}</v>
      </c>
      <c r="BE61"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"creditCardNumber","type": "input-field","className":"col-xs-12 col-md-6","templateOptions":{"label":"Card number","placeholder":"_ _ _ _   _ _ _ _   _ _ _ _   _ _ _ _","hideCondition":"paymentMethod != 'Visa' &amp;&amp; paymentMethod != 'Mastercard'"},"validators": {"validation": Validators.compose([ValidationService.required('true', 'paymentMethod != \'Visa\' &amp;&amp; paymentMethod != \'Mastercard\''), ValidationService.isCreditCardNumber()])}}</v>
      </c>
      <c r="BF61" s="7" t="str">
        <f ca="1" xml:space="preserve">
IF(Table_Question_Sets[[#This Row],[Row]]="Yes","]},{""className"": ""row"",""fieldGroup"": [","")&amp;
Table_Question_Sets[[#This Row],[Config Field]]</f>
        <v>{"key": "creditCardNumber","type": "input-field","className":"col-xs-12 col-md-6","templateOptions":{"label":"Card number","placeholder":"_ _ _ _   _ _ _ _   _ _ _ _   _ _ _ _","hideCondition":"paymentMethod != 'Visa' &amp;&amp; paymentMethod != 'Mastercard'"},"validators": {"validation": Validators.compose([ValidationService.required('true', 'paymentMethod != \'Visa\' &amp;&amp; paymentMethod != \'Mastercard\''), ValidationService.isCreditCardNumber()])}}</v>
      </c>
      <c r="BG61"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"creditCardNumber","type": "input-field","className":"col-xs-12 col-md-6","templateOptions":{"label":"Card number","placeholder":"_ _ _ _   _ _ _ _   _ _ _ _   _ _ _ _","hideCondition":"paymentMethod != 'Visa' &amp;&amp; paymentMethod != 'Mastercard'"},"validators": {"validation": Validators.compose([ValidationService.required('true', 'paymentMethod != \'Visa\' &amp;&amp; paymentMethod != \'Mastercard\''), ValidationService.isCreditCardNumber()])}},{"key": "creditCardName","type": "input-field","className":"col-xs-12 col-sm-6","templateOptions":{"label":"Name on card","hideCondition":"paymentMethod != 'Visa' &amp;&amp; paymentMethod != 'Mastercard'"},"validators": {"validation": Validators.compose([ValidationService.required('true', 'paymentMethod != \'Visa\' &amp;&amp; paymentMethod != \'Mastercard\''), ValidationService.isName()])}},{"key": "creditCardExpiryDate","type": "input-field","className":"col-xs-6 col-sm-3","templateOptions":{"label":"Expiry date","placeholder":"_ _ / _ _","hideCondition":"paymentMethod != 'Visa' &amp;&amp; paymentMethod != 'Mastercard'"},"validators": {"validation": Validators.compose([ValidationService.required('true', 'paymentMethod != \'Visa\' &amp;&amp; paymentMethod != \'Mastercard\''), ValidationService.isExpiryDate()])}},{"key": "creditCardCCV","type": "input-field","className":"col-xs-6 col-sm-3","templateOptions":{"label":"CCV","placeholder":"_ _ _","hideCondition":"paymentMethod != 'Visa' &amp;&amp; paymentMethod != 'Mastercard'"},"validators": {"validation": Validators.compose([ValidationService.required('true', 'paymentMethod != \'Visa\' &amp;&amp; paymentMethod != \'Mastercard\''), ValidationService.isCCV()])}},{"key": "directDebitHeading","type": "content-field","className":"col-xs-12","templateOptions":{"content":{"heading3":"Direct Debit Details"},"hideCondition":"paymentMethod != 'Direct Debit'"},"validators": {"validation": Validators.compose([])}},{"key": "directDebitAccountName","type": "input-field","className":"col-xs-12 col-md-6","templateOptions":{"label":"Account name","hideCondition":"paymentMethod != 'Direct Debit'"},"validators": {"validation": Validators.compose([ValidationService.required('true', 'paymentMethod != \'Direct Debit\''), ValidationService.isName()])}},{"key": "directDebitBSB","type": "input-field","className":"col-xs-12 col-sm-6 col-md-3","templateOptions":{"label":"BSB","placeholder":"_ _ _   _ _ _","hideCondition":"paymentMethod != 'Direct Debit'"},"validators": {"validation": Validators.compose([ValidationService.required('true', 'paymentMethod != \'Direct Debit\''), ValidationService.isBSB()])}},{"key": "directDebitAccountNumber","type": "input-field","className":"col-xs-12 col-sm-6 col-md-3","templateOptions":{"label":"Account number","hideCondition":"paymentMethod != 'Direct Debit'"},"validators": {"validation": Validators.compose([ValidationService.required('true', 'paymentMethod != \'Direct Debit\''), ValidationService.isNumber(), ValidationService.isAccountNumber()])}}</v>
      </c>
      <c r="BH61"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1" s="7" t="str">
        <f>IF(AND(Table_Question_Sets[[#This Row],[Header]]="",Table_Question_Sets[[#This Row],[Property]]&lt;&gt;"",Table_Question_Sets[[#This Row],[Field Type]]&lt;&gt;""),
""""&amp;Table_Question_Sets[[#This Row],[Key]]&amp;"""","")</f>
        <v>"creditCardNumber"</v>
      </c>
      <c r="BJ61"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"creditCardNumber","creditCardName","creditCardExpiryDate","creditCardCCV","directDebitHeading","directDebitAccountName","directDebitBSB","directDebitAccountNumber"</v>
      </c>
      <c r="BK61" s="7" t="str">
        <f>IF(AND(Table_Question_Sets[[#This Row],[Header]]&lt;&gt;"Yes",Table_Question_Sets[[#This Row],[Property]]&lt;&gt;"",Table_Question_Sets[[#This Row],[Workflow Role]]&lt;&gt;""),
""""&amp;Table_Question_Sets[[#This Row],[Workflow Role]]&amp;""":"""&amp;Table_Question_Sets[[#This Row],[Key]]&amp;"""","")</f>
        <v/>
      </c>
      <c r="BL61" s="7">
        <f ca="1">IF(Table_Question_Sets[[#This Row],[Header]]="Yes","",_xlfn.NUMBERVALUE(INDIRECT(SUBSTITUTE(ADDRESS(1,COLUMN(),4),"1","")&amp;ROW()+1))+IF(OR(Table_Question_Sets[[#This Row],[Value]]&lt;&gt;"",AND(Table_Question_Sets[[#This Row],[Data Type]]="Repeating",Table_Question_Sets[[#This Row],[Calculation Repeating]]&lt;&gt;"")),1,0))</f>
        <v>0</v>
      </c>
      <c r="BM61" s="7" t="str">
        <f ca="1" xml:space="preserve">
IF(Table_Question_Sets[[#This Row],[Data Type]]="Repeating",
OFFSET(Table_Repeating_Question_Sets[[#Headers],[Property]],MATCH(Table_Question_Sets[[#This Row],[Property]],Table_Repeating_Question_Sets[Property],0),MATCH("Calculation",Table_Repeating_Question_Sets[#Headers],0)-1,1,1),
"")</f>
        <v/>
      </c>
      <c r="BN61"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61"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61" s="7" t="str">
        <f ca="1">IF(ISNUMBER(Table_Question_Sets[[#This Row],[Config Use Row]]),INDEX(Table_Question_Sets[Config Rollup],Table_Question_Sets[[#This Row],[Config Use Row]]),"")</f>
        <v/>
      </c>
      <c r="BQ61" s="7" t="str">
        <f ca="1">IF(ISNUMBER(Table_Question_Sets[[#This Row],[Config Use Row]]),INDEX(Table_Question_Sets[Config Keys Nested Rollup],Table_Question_Sets[[#This Row],[Config Use Row]]),"")</f>
        <v/>
      </c>
      <c r="BR61" s="7" t="str">
        <f ca="1">IF(ISNUMBER(Table_Question_Sets[[#This Row],[Config Use Row]]),INDEX(Table_Question_Sets[Calculation Rollup],Table_Question_Sets[[#This Row],[Config Use Row]]),"")</f>
        <v/>
      </c>
    </row>
    <row r="62" spans="2:70" s="12" customFormat="1" ht="21" customHeight="1">
      <c r="B62" s="7" t="s">
        <v>155</v>
      </c>
      <c r="C62" s="7"/>
      <c r="D62"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Payment Method</v>
      </c>
      <c r="E62"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creditCardName</v>
      </c>
      <c r="F62" s="7" t="str">
        <f>IF(Table_Question_Sets[[#This Row],[Header]]="Yes","",IF(Table_Question_Sets[[#This Row],[Property]]&lt;&gt;"",SUBSTITUTE(Table_Question_Sets[[#This Row],[Property]]," ",""),""))</f>
        <v>CreditCardName</v>
      </c>
      <c r="G62" s="50"/>
      <c r="H62" s="7" t="s">
        <v>47</v>
      </c>
      <c r="I62" s="7" t="s">
        <v>47</v>
      </c>
      <c r="J62" s="7"/>
      <c r="K62" t="s">
        <v>71</v>
      </c>
      <c r="L62" s="44"/>
      <c r="M62" s="44"/>
      <c r="N62" s="34"/>
      <c r="O62" s="34" t="s">
        <v>86</v>
      </c>
      <c r="P62" s="34" t="s">
        <v>151</v>
      </c>
      <c r="Q62" s="34"/>
      <c r="R62" s="34"/>
      <c r="S62" s="34"/>
      <c r="T62" s="7" t="s">
        <v>156</v>
      </c>
      <c r="U62" s="7"/>
      <c r="V62" s="7" t="s">
        <v>148</v>
      </c>
      <c r="W62" s="7" t="s">
        <v>157</v>
      </c>
      <c r="X62" s="7"/>
      <c r="Y62" s="7"/>
      <c r="Z62" s="7"/>
      <c r="AA62" s="7"/>
      <c r="AB62" s="7"/>
      <c r="AC62" s="7"/>
      <c r="AD62" s="7"/>
      <c r="AE62" s="7"/>
      <c r="AF62" s="7"/>
      <c r="AG62" s="7"/>
      <c r="AH62" s="72"/>
      <c r="AI62" s="72"/>
      <c r="AJ62" s="7"/>
      <c r="AK62" s="7"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62" s="7" t="str">
        <f ca="1">IF(AND(Table_Question_Sets[[#This Row],[Value]]="",OR(Input_Payment_Method="Visa", Input_Payment_Method="Mastercard")),"Yes","No")</f>
        <v>No</v>
      </c>
      <c r="AM62"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62"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62" s="7"/>
      <c r="AP62" s="15"/>
      <c r="AQ62" s="7"/>
      <c r="AR62" s="7"/>
      <c r="AS62" s="7"/>
      <c r="AT62" s="7"/>
      <c r="AU62" s="7"/>
      <c r="AV62"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62" s="15" t="str">
        <f>IF(OR(Table_Question_Sets[[#This Row],[Header]]="Yes",Table_Question_Sets[[#This Row],[Text]]=""),"",IF(OR(Table_Question_Sets[[#This Row],[Text]]="true",Table_Question_Sets[[#This Row],[Text]]="false",ISNUMBER(Table_Question_Sets[[#This Row],[Text]])),Table_Question_Sets[[#This Row],[Text]],""""&amp;Table_Question_Sets[[#This Row],[Text]]&amp;""""))</f>
        <v/>
      </c>
      <c r="AX62" s="15" t="str">
        <f>IF(AND(Table_Question_Sets[[#This Row],[Header]]&lt;&gt;"Yes",Table_Question_Sets[[#This Row],[Property]]&lt;&gt;"",Table_Question_Sets[[#This Row],[Summary Label]]&lt;&gt;""),""""&amp;Table_Question_Sets[[#This Row],[Key]]&amp;""": """&amp;Table_Question_Sets[[#This Row],[Summary Label]]&amp;"""","")</f>
        <v/>
      </c>
      <c r="AY62" s="15">
        <f ca="1">IF(Table_Question_Sets[[#This Row],[Header]]="Yes","",_xlfn.NUMBERVALUE(INDIRECT(SUBSTITUTE(ADDRESS(1,COLUMN(),4),"1","")&amp;ROW()-1))+IF(Table_Question_Sets[[#This Row],[Property]]&lt;&gt;"",1,0))</f>
        <v>4</v>
      </c>
      <c r="AZ62" s="15">
        <f ca="1">IF(Table_Question_Sets[[#This Row],[Header]]="Yes","",_xlfn.NUMBERVALUE(INDIRECT(SUBSTITUTE(ADDRESS(1,COLUMN(),4),"1","")&amp;ROW()+1))+IF(Table_Question_Sets[[#This Row],[Property]]&lt;&gt;"",1,0))</f>
        <v>7</v>
      </c>
      <c r="BA62" s="15" t="str">
        <f t="array" aca="1" ref="BA6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2"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'paymentMethod != \'Visa\' &amp;&amp; paymentMethod != \'Mastercard\''), ValidationService.isName()])}</v>
      </c>
      <c r="BC62"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2" s="7"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"templateOptions":{"label":"Name on card","hideCondition":"paymentMethod != 'Visa' &amp;&amp; paymentMethod != 'Mastercard'"}</v>
      </c>
      <c r="BE62"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"creditCardName","type": "input-field","className":"col-xs-12 col-sm-6","templateOptions":{"label":"Name on card","hideCondition":"paymentMethod != 'Visa' &amp;&amp; paymentMethod != 'Mastercard'"},"validators": {"validation": Validators.compose([ValidationService.required('true', 'paymentMethod != \'Visa\' &amp;&amp; paymentMethod != \'Mastercard\''), ValidationService.isName()])}}</v>
      </c>
      <c r="BF62" s="7" t="str">
        <f ca="1" xml:space="preserve">
IF(Table_Question_Sets[[#This Row],[Row]]="Yes","]},{""className"": ""row"",""fieldGroup"": [","")&amp;
Table_Question_Sets[[#This Row],[Config Field]]</f>
        <v>{"key": "creditCardName","type": "input-field","className":"col-xs-12 col-sm-6","templateOptions":{"label":"Name on card","hideCondition":"paymentMethod != 'Visa' &amp;&amp; paymentMethod != 'Mastercard'"},"validators": {"validation": Validators.compose([ValidationService.required('true', 'paymentMethod != \'Visa\' &amp;&amp; paymentMethod != \'Mastercard\''), ValidationService.isName()])}}</v>
      </c>
      <c r="BG62"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"creditCardName","type": "input-field","className":"col-xs-12 col-sm-6","templateOptions":{"label":"Name on card","hideCondition":"paymentMethod != 'Visa' &amp;&amp; paymentMethod != 'Mastercard'"},"validators": {"validation": Validators.compose([ValidationService.required('true', 'paymentMethod != \'Visa\' &amp;&amp; paymentMethod != \'Mastercard\''), ValidationService.isName()])}},{"key": "creditCardExpiryDate","type": "input-field","className":"col-xs-6 col-sm-3","templateOptions":{"label":"Expiry date","placeholder":"_ _ / _ _","hideCondition":"paymentMethod != 'Visa' &amp;&amp; paymentMethod != 'Mastercard'"},"validators": {"validation": Validators.compose([ValidationService.required('true', 'paymentMethod != \'Visa\' &amp;&amp; paymentMethod != \'Mastercard\''), ValidationService.isExpiryDate()])}},{"key": "creditCardCCV","type": "input-field","className":"col-xs-6 col-sm-3","templateOptions":{"label":"CCV","placeholder":"_ _ _","hideCondition":"paymentMethod != 'Visa' &amp;&amp; paymentMethod != 'Mastercard'"},"validators": {"validation": Validators.compose([ValidationService.required('true', 'paymentMethod != \'Visa\' &amp;&amp; paymentMethod != \'Mastercard\''), ValidationService.isCCV()])}},{"key": "directDebitHeading","type": "content-field","className":"col-xs-12","templateOptions":{"content":{"heading3":"Direct Debit Details"},"hideCondition":"paymentMethod != 'Direct Debit'"},"validators": {"validation": Validators.compose([])}},{"key": "directDebitAccountName","type": "input-field","className":"col-xs-12 col-md-6","templateOptions":{"label":"Account name","hideCondition":"paymentMethod != 'Direct Debit'"},"validators": {"validation": Validators.compose([ValidationService.required('true', 'paymentMethod != \'Direct Debit\''), ValidationService.isName()])}},{"key": "directDebitBSB","type": "input-field","className":"col-xs-12 col-sm-6 col-md-3","templateOptions":{"label":"BSB","placeholder":"_ _ _   _ _ _","hideCondition":"paymentMethod != 'Direct Debit'"},"validators": {"validation": Validators.compose([ValidationService.required('true', 'paymentMethod != \'Direct Debit\''), ValidationService.isBSB()])}},{"key": "directDebitAccountNumber","type": "input-field","className":"col-xs-12 col-sm-6 col-md-3","templateOptions":{"label":"Account number","hideCondition":"paymentMethod != 'Direct Debit'"},"validators": {"validation": Validators.compose([ValidationService.required('true', 'paymentMethod != \'Direct Debit\''), ValidationService.isNumber(), ValidationService.isAccountNumber()])}}</v>
      </c>
      <c r="BH62"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2" s="7" t="str">
        <f>IF(AND(Table_Question_Sets[[#This Row],[Header]]="",Table_Question_Sets[[#This Row],[Property]]&lt;&gt;"",Table_Question_Sets[[#This Row],[Field Type]]&lt;&gt;""),
""""&amp;Table_Question_Sets[[#This Row],[Key]]&amp;"""","")</f>
        <v>"creditCardName"</v>
      </c>
      <c r="BJ62"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"creditCardName","creditCardExpiryDate","creditCardCCV","directDebitHeading","directDebitAccountName","directDebitBSB","directDebitAccountNumber"</v>
      </c>
      <c r="BK62" s="7" t="str">
        <f>IF(AND(Table_Question_Sets[[#This Row],[Header]]&lt;&gt;"Yes",Table_Question_Sets[[#This Row],[Property]]&lt;&gt;"",Table_Question_Sets[[#This Row],[Workflow Role]]&lt;&gt;""),
""""&amp;Table_Question_Sets[[#This Row],[Workflow Role]]&amp;""":"""&amp;Table_Question_Sets[[#This Row],[Key]]&amp;"""","")</f>
        <v/>
      </c>
      <c r="BL62" s="7">
        <f ca="1">IF(Table_Question_Sets[[#This Row],[Header]]="Yes","",_xlfn.NUMBERVALUE(INDIRECT(SUBSTITUTE(ADDRESS(1,COLUMN(),4),"1","")&amp;ROW()+1))+IF(OR(Table_Question_Sets[[#This Row],[Value]]&lt;&gt;"",AND(Table_Question_Sets[[#This Row],[Data Type]]="Repeating",Table_Question_Sets[[#This Row],[Calculation Repeating]]&lt;&gt;"")),1,0))</f>
        <v>0</v>
      </c>
      <c r="BM62" s="7" t="str">
        <f ca="1" xml:space="preserve">
IF(Table_Question_Sets[[#This Row],[Data Type]]="Repeating",
OFFSET(Table_Repeating_Question_Sets[[#Headers],[Property]],MATCH(Table_Question_Sets[[#This Row],[Property]],Table_Repeating_Question_Sets[Property],0),MATCH("Calculation",Table_Repeating_Question_Sets[#Headers],0)-1,1,1),
"")</f>
        <v/>
      </c>
      <c r="BN62"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62"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62" s="7" t="str">
        <f ca="1">IF(ISNUMBER(Table_Question_Sets[[#This Row],[Config Use Row]]),INDEX(Table_Question_Sets[Config Rollup],Table_Question_Sets[[#This Row],[Config Use Row]]),"")</f>
        <v/>
      </c>
      <c r="BQ62" s="7" t="str">
        <f ca="1">IF(ISNUMBER(Table_Question_Sets[[#This Row],[Config Use Row]]),INDEX(Table_Question_Sets[Config Keys Nested Rollup],Table_Question_Sets[[#This Row],[Config Use Row]]),"")</f>
        <v/>
      </c>
      <c r="BR62" s="7" t="str">
        <f ca="1">IF(ISNUMBER(Table_Question_Sets[[#This Row],[Config Use Row]]),INDEX(Table_Question_Sets[Calculation Rollup],Table_Question_Sets[[#This Row],[Config Use Row]]),"")</f>
        <v/>
      </c>
    </row>
    <row r="63" spans="2:70" s="12" customFormat="1" ht="21" customHeight="1">
      <c r="B63" s="7" t="s">
        <v>158</v>
      </c>
      <c r="C63" s="7"/>
      <c r="D63"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Payment Method</v>
      </c>
      <c r="E63"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creditCardExpiryDate</v>
      </c>
      <c r="F63" s="7" t="str">
        <f>IF(Table_Question_Sets[[#This Row],[Header]]="Yes","",IF(Table_Question_Sets[[#This Row],[Property]]&lt;&gt;"",SUBSTITUTE(Table_Question_Sets[[#This Row],[Property]]," ",""),""))</f>
        <v>CreditCardExpiryDate</v>
      </c>
      <c r="G63" s="50"/>
      <c r="H63" s="7" t="s">
        <v>47</v>
      </c>
      <c r="I63" s="7" t="s">
        <v>47</v>
      </c>
      <c r="J63" s="7"/>
      <c r="K63" t="s">
        <v>71</v>
      </c>
      <c r="L63" s="44"/>
      <c r="M63" s="44"/>
      <c r="N63" s="34"/>
      <c r="O63" s="34" t="s">
        <v>151</v>
      </c>
      <c r="P63" s="34" t="s">
        <v>110</v>
      </c>
      <c r="Q63" s="34"/>
      <c r="R63" s="34"/>
      <c r="S63" s="34"/>
      <c r="T63" s="7" t="s">
        <v>159</v>
      </c>
      <c r="U63" s="7"/>
      <c r="V63" s="7" t="s">
        <v>148</v>
      </c>
      <c r="W63" s="7" t="s">
        <v>160</v>
      </c>
      <c r="X63" s="7"/>
      <c r="Y63" s="7"/>
      <c r="Z63" s="7"/>
      <c r="AA63" s="7"/>
      <c r="AB63" s="7"/>
      <c r="AC63" s="7"/>
      <c r="AD63" s="7" t="s">
        <v>161</v>
      </c>
      <c r="AE63" s="7"/>
      <c r="AF63" s="7"/>
      <c r="AG63" s="7"/>
      <c r="AH63" s="72"/>
      <c r="AI63" s="72"/>
      <c r="AJ63" s="7"/>
      <c r="AK63" s="7"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63" s="7" t="str">
        <f ca="1">IF(AND(Table_Question_Sets[[#This Row],[Value]]="",OR(Input_Payment_Method="Visa", Input_Payment_Method="Mastercard")),"Yes","No")</f>
        <v>No</v>
      </c>
      <c r="AM63"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63"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63" s="7"/>
      <c r="AP63" s="15"/>
      <c r="AQ63" s="7"/>
      <c r="AR63" s="7"/>
      <c r="AS63" s="7"/>
      <c r="AT63" s="7"/>
      <c r="AU63" s="7"/>
      <c r="AV63"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63" s="15" t="str">
        <f>IF(OR(Table_Question_Sets[[#This Row],[Header]]="Yes",Table_Question_Sets[[#This Row],[Text]]=""),"",IF(OR(Table_Question_Sets[[#This Row],[Text]]="true",Table_Question_Sets[[#This Row],[Text]]="false",ISNUMBER(Table_Question_Sets[[#This Row],[Text]])),Table_Question_Sets[[#This Row],[Text]],""""&amp;Table_Question_Sets[[#This Row],[Text]]&amp;""""))</f>
        <v/>
      </c>
      <c r="AX63" s="15" t="str">
        <f>IF(AND(Table_Question_Sets[[#This Row],[Header]]&lt;&gt;"Yes",Table_Question_Sets[[#This Row],[Property]]&lt;&gt;"",Table_Question_Sets[[#This Row],[Summary Label]]&lt;&gt;""),""""&amp;Table_Question_Sets[[#This Row],[Key]]&amp;""": """&amp;Table_Question_Sets[[#This Row],[Summary Label]]&amp;"""","")</f>
        <v/>
      </c>
      <c r="AY63" s="15">
        <f ca="1">IF(Table_Question_Sets[[#This Row],[Header]]="Yes","",_xlfn.NUMBERVALUE(INDIRECT(SUBSTITUTE(ADDRESS(1,COLUMN(),4),"1","")&amp;ROW()-1))+IF(Table_Question_Sets[[#This Row],[Property]]&lt;&gt;"",1,0))</f>
        <v>5</v>
      </c>
      <c r="AZ63" s="15">
        <f ca="1">IF(Table_Question_Sets[[#This Row],[Header]]="Yes","",_xlfn.NUMBERVALUE(INDIRECT(SUBSTITUTE(ADDRESS(1,COLUMN(),4),"1","")&amp;ROW()+1))+IF(Table_Question_Sets[[#This Row],[Property]]&lt;&gt;"",1,0))</f>
        <v>6</v>
      </c>
      <c r="BA63" s="15" t="str">
        <f t="array" aca="1" ref="BA6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3"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'paymentMethod != \'Visa\' &amp;&amp; paymentMethod != \'Mastercard\''), ValidationService.isExpiryDate()])}</v>
      </c>
      <c r="BC63"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3" s="7"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"templateOptions":{"label":"Expiry date","placeholder":"_ _ / _ _","hideCondition":"paymentMethod != 'Visa' &amp;&amp; paymentMethod != 'Mastercard'"}</v>
      </c>
      <c r="BE63"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"creditCardExpiryDate","type": "input-field","className":"col-xs-6 col-sm-3","templateOptions":{"label":"Expiry date","placeholder":"_ _ / _ _","hideCondition":"paymentMethod != 'Visa' &amp;&amp; paymentMethod != 'Mastercard'"},"validators": {"validation": Validators.compose([ValidationService.required('true', 'paymentMethod != \'Visa\' &amp;&amp; paymentMethod != \'Mastercard\''), ValidationService.isExpiryDate()])}}</v>
      </c>
      <c r="BF63" s="7" t="str">
        <f ca="1" xml:space="preserve">
IF(Table_Question_Sets[[#This Row],[Row]]="Yes","]},{""className"": ""row"",""fieldGroup"": [","")&amp;
Table_Question_Sets[[#This Row],[Config Field]]</f>
        <v>{"key": "creditCardExpiryDate","type": "input-field","className":"col-xs-6 col-sm-3","templateOptions":{"label":"Expiry date","placeholder":"_ _ / _ _","hideCondition":"paymentMethod != 'Visa' &amp;&amp; paymentMethod != 'Mastercard'"},"validators": {"validation": Validators.compose([ValidationService.required('true', 'paymentMethod != \'Visa\' &amp;&amp; paymentMethod != \'Mastercard\''), ValidationService.isExpiryDate()])}}</v>
      </c>
      <c r="BG63"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"creditCardExpiryDate","type": "input-field","className":"col-xs-6 col-sm-3","templateOptions":{"label":"Expiry date","placeholder":"_ _ / _ _","hideCondition":"paymentMethod != 'Visa' &amp;&amp; paymentMethod != 'Mastercard'"},"validators": {"validation": Validators.compose([ValidationService.required('true', 'paymentMethod != \'Visa\' &amp;&amp; paymentMethod != \'Mastercard\''), ValidationService.isExpiryDate()])}},{"key": "creditCardCCV","type": "input-field","className":"col-xs-6 col-sm-3","templateOptions":{"label":"CCV","placeholder":"_ _ _","hideCondition":"paymentMethod != 'Visa' &amp;&amp; paymentMethod != 'Mastercard'"},"validators": {"validation": Validators.compose([ValidationService.required('true', 'paymentMethod != \'Visa\' &amp;&amp; paymentMethod != \'Mastercard\''), ValidationService.isCCV()])}},{"key": "directDebitHeading","type": "content-field","className":"col-xs-12","templateOptions":{"content":{"heading3":"Direct Debit Details"},"hideCondition":"paymentMethod != 'Direct Debit'"},"validators": {"validation": Validators.compose([])}},{"key": "directDebitAccountName","type": "input-field","className":"col-xs-12 col-md-6","templateOptions":{"label":"Account name","hideCondition":"paymentMethod != 'Direct Debit'"},"validators": {"validation": Validators.compose([ValidationService.required('true', 'paymentMethod != \'Direct Debit\''), ValidationService.isName()])}},{"key": "directDebitBSB","type": "input-field","className":"col-xs-12 col-sm-6 col-md-3","templateOptions":{"label":"BSB","placeholder":"_ _ _   _ _ _","hideCondition":"paymentMethod != 'Direct Debit'"},"validators": {"validation": Validators.compose([ValidationService.required('true', 'paymentMethod != \'Direct Debit\''), ValidationService.isBSB()])}},{"key": "directDebitAccountNumber","type": "input-field","className":"col-xs-12 col-sm-6 col-md-3","templateOptions":{"label":"Account number","hideCondition":"paymentMethod != 'Direct Debit'"},"validators": {"validation": Validators.compose([ValidationService.required('true', 'paymentMethod != \'Direct Debit\''), ValidationService.isNumber(), ValidationService.isAccountNumber()])}}</v>
      </c>
      <c r="BH63"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3" s="7" t="str">
        <f>IF(AND(Table_Question_Sets[[#This Row],[Header]]="",Table_Question_Sets[[#This Row],[Property]]&lt;&gt;"",Table_Question_Sets[[#This Row],[Field Type]]&lt;&gt;""),
""""&amp;Table_Question_Sets[[#This Row],[Key]]&amp;"""","")</f>
        <v>"creditCardExpiryDate"</v>
      </c>
      <c r="BJ63"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"creditCardExpiryDate","creditCardCCV","directDebitHeading","directDebitAccountName","directDebitBSB","directDebitAccountNumber"</v>
      </c>
      <c r="BK63" s="7" t="str">
        <f>IF(AND(Table_Question_Sets[[#This Row],[Header]]&lt;&gt;"Yes",Table_Question_Sets[[#This Row],[Property]]&lt;&gt;"",Table_Question_Sets[[#This Row],[Workflow Role]]&lt;&gt;""),
""""&amp;Table_Question_Sets[[#This Row],[Workflow Role]]&amp;""":"""&amp;Table_Question_Sets[[#This Row],[Key]]&amp;"""","")</f>
        <v/>
      </c>
      <c r="BL63" s="7">
        <f ca="1">IF(Table_Question_Sets[[#This Row],[Header]]="Yes","",_xlfn.NUMBERVALUE(INDIRECT(SUBSTITUTE(ADDRESS(1,COLUMN(),4),"1","")&amp;ROW()+1))+IF(OR(Table_Question_Sets[[#This Row],[Value]]&lt;&gt;"",AND(Table_Question_Sets[[#This Row],[Data Type]]="Repeating",Table_Question_Sets[[#This Row],[Calculation Repeating]]&lt;&gt;"")),1,0))</f>
        <v>0</v>
      </c>
      <c r="BM63" s="7" t="str">
        <f ca="1" xml:space="preserve">
IF(Table_Question_Sets[[#This Row],[Data Type]]="Repeating",
OFFSET(Table_Repeating_Question_Sets[[#Headers],[Property]],MATCH(Table_Question_Sets[[#This Row],[Property]],Table_Repeating_Question_Sets[Property],0),MATCH("Calculation",Table_Repeating_Question_Sets[#Headers],0)-1,1,1),
"")</f>
        <v/>
      </c>
      <c r="BN63"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63"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63" s="7" t="str">
        <f ca="1">IF(ISNUMBER(Table_Question_Sets[[#This Row],[Config Use Row]]),INDEX(Table_Question_Sets[Config Rollup],Table_Question_Sets[[#This Row],[Config Use Row]]),"")</f>
        <v/>
      </c>
      <c r="BQ63" s="7" t="str">
        <f ca="1">IF(ISNUMBER(Table_Question_Sets[[#This Row],[Config Use Row]]),INDEX(Table_Question_Sets[Config Keys Nested Rollup],Table_Question_Sets[[#This Row],[Config Use Row]]),"")</f>
        <v/>
      </c>
      <c r="BR63" s="7" t="str">
        <f ca="1">IF(ISNUMBER(Table_Question_Sets[[#This Row],[Config Use Row]]),INDEX(Table_Question_Sets[Calculation Rollup],Table_Question_Sets[[#This Row],[Config Use Row]]),"")</f>
        <v/>
      </c>
    </row>
    <row r="64" spans="2:70" s="12" customFormat="1" ht="21" customHeight="1">
      <c r="B64" s="7" t="s">
        <v>162</v>
      </c>
      <c r="C64" s="7"/>
      <c r="D64"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Payment Method</v>
      </c>
      <c r="E64"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creditCardCCV</v>
      </c>
      <c r="F64" s="7" t="str">
        <f>IF(Table_Question_Sets[[#This Row],[Header]]="Yes","",IF(Table_Question_Sets[[#This Row],[Property]]&lt;&gt;"",SUBSTITUTE(Table_Question_Sets[[#This Row],[Property]]," ",""),""))</f>
        <v>CreditCardCCV</v>
      </c>
      <c r="G64" s="50"/>
      <c r="H64" s="7" t="s">
        <v>47</v>
      </c>
      <c r="I64" s="7" t="s">
        <v>47</v>
      </c>
      <c r="J64" s="7"/>
      <c r="K64" t="s">
        <v>71</v>
      </c>
      <c r="L64" s="44"/>
      <c r="M64" s="44"/>
      <c r="N64" s="34"/>
      <c r="O64" s="34" t="s">
        <v>151</v>
      </c>
      <c r="P64" s="34" t="s">
        <v>110</v>
      </c>
      <c r="Q64" s="34"/>
      <c r="R64" s="34"/>
      <c r="S64" s="34"/>
      <c r="T64" s="7" t="s">
        <v>163</v>
      </c>
      <c r="U64" s="7"/>
      <c r="V64" s="7" t="s">
        <v>148</v>
      </c>
      <c r="W64" s="7" t="s">
        <v>164</v>
      </c>
      <c r="X64" s="7"/>
      <c r="Y64" s="7"/>
      <c r="Z64" s="7"/>
      <c r="AA64" s="7"/>
      <c r="AB64" s="7"/>
      <c r="AC64" s="7"/>
      <c r="AD64" s="7" t="s">
        <v>165</v>
      </c>
      <c r="AE64" s="7"/>
      <c r="AF64" s="7"/>
      <c r="AG64" s="7"/>
      <c r="AH64" s="72"/>
      <c r="AI64" s="72"/>
      <c r="AJ64" s="7"/>
      <c r="AK64" s="7"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64" s="7" t="str">
        <f ca="1">IF(AND(Table_Question_Sets[[#This Row],[Value]]="",OR(Input_Payment_Method="Visa", Input_Payment_Method="Mastercard")),"Yes","No")</f>
        <v>No</v>
      </c>
      <c r="AM64"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64"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64" s="7"/>
      <c r="AP64" s="15"/>
      <c r="AQ64" s="7"/>
      <c r="AR64" s="7"/>
      <c r="AS64" s="7"/>
      <c r="AT64" s="7"/>
      <c r="AU64" s="7"/>
      <c r="AV64"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64" s="15" t="str">
        <f>IF(OR(Table_Question_Sets[[#This Row],[Header]]="Yes",Table_Question_Sets[[#This Row],[Text]]=""),"",IF(OR(Table_Question_Sets[[#This Row],[Text]]="true",Table_Question_Sets[[#This Row],[Text]]="false",ISNUMBER(Table_Question_Sets[[#This Row],[Text]])),Table_Question_Sets[[#This Row],[Text]],""""&amp;Table_Question_Sets[[#This Row],[Text]]&amp;""""))</f>
        <v/>
      </c>
      <c r="AX64" s="15" t="str">
        <f>IF(AND(Table_Question_Sets[[#This Row],[Header]]&lt;&gt;"Yes",Table_Question_Sets[[#This Row],[Property]]&lt;&gt;"",Table_Question_Sets[[#This Row],[Summary Label]]&lt;&gt;""),""""&amp;Table_Question_Sets[[#This Row],[Key]]&amp;""": """&amp;Table_Question_Sets[[#This Row],[Summary Label]]&amp;"""","")</f>
        <v/>
      </c>
      <c r="AY64" s="15">
        <f ca="1">IF(Table_Question_Sets[[#This Row],[Header]]="Yes","",_xlfn.NUMBERVALUE(INDIRECT(SUBSTITUTE(ADDRESS(1,COLUMN(),4),"1","")&amp;ROW()-1))+IF(Table_Question_Sets[[#This Row],[Property]]&lt;&gt;"",1,0))</f>
        <v>6</v>
      </c>
      <c r="AZ64" s="15">
        <f ca="1">IF(Table_Question_Sets[[#This Row],[Header]]="Yes","",_xlfn.NUMBERVALUE(INDIRECT(SUBSTITUTE(ADDRESS(1,COLUMN(),4),"1","")&amp;ROW()+1))+IF(Table_Question_Sets[[#This Row],[Property]]&lt;&gt;"",1,0))</f>
        <v>5</v>
      </c>
      <c r="BA64" s="15" t="str">
        <f t="array" aca="1" ref="BA6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4"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'paymentMethod != \'Visa\' &amp;&amp; paymentMethod != \'Mastercard\''), ValidationService.isCCV()])}</v>
      </c>
      <c r="BC64"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4" s="7"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"templateOptions":{"label":"CCV","placeholder":"_ _ _","hideCondition":"paymentMethod != 'Visa' &amp;&amp; paymentMethod != 'Mastercard'"}</v>
      </c>
      <c r="BE64"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"creditCardCCV","type": "input-field","className":"col-xs-6 col-sm-3","templateOptions":{"label":"CCV","placeholder":"_ _ _","hideCondition":"paymentMethod != 'Visa' &amp;&amp; paymentMethod != 'Mastercard'"},"validators": {"validation": Validators.compose([ValidationService.required('true', 'paymentMethod != \'Visa\' &amp;&amp; paymentMethod != \'Mastercard\''), ValidationService.isCCV()])}}</v>
      </c>
      <c r="BF64" s="7" t="str">
        <f ca="1" xml:space="preserve">
IF(Table_Question_Sets[[#This Row],[Row]]="Yes","]},{""className"": ""row"",""fieldGroup"": [","")&amp;
Table_Question_Sets[[#This Row],[Config Field]]</f>
        <v>{"key": "creditCardCCV","type": "input-field","className":"col-xs-6 col-sm-3","templateOptions":{"label":"CCV","placeholder":"_ _ _","hideCondition":"paymentMethod != 'Visa' &amp;&amp; paymentMethod != 'Mastercard'"},"validators": {"validation": Validators.compose([ValidationService.required('true', 'paymentMethod != \'Visa\' &amp;&amp; paymentMethod != \'Mastercard\''), ValidationService.isCCV()])}}</v>
      </c>
      <c r="BG64"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"creditCardCCV","type": "input-field","className":"col-xs-6 col-sm-3","templateOptions":{"label":"CCV","placeholder":"_ _ _","hideCondition":"paymentMethod != 'Visa' &amp;&amp; paymentMethod != 'Mastercard'"},"validators": {"validation": Validators.compose([ValidationService.required('true', 'paymentMethod != \'Visa\' &amp;&amp; paymentMethod != \'Mastercard\''), ValidationService.isCCV()])}},{"key": "directDebitHeading","type": "content-field","className":"col-xs-12","templateOptions":{"content":{"heading3":"Direct Debit Details"},"hideCondition":"paymentMethod != 'Direct Debit'"},"validators": {"validation": Validators.compose([])}},{"key": "directDebitAccountName","type": "input-field","className":"col-xs-12 col-md-6","templateOptions":{"label":"Account name","hideCondition":"paymentMethod != 'Direct Debit'"},"validators": {"validation": Validators.compose([ValidationService.required('true', 'paymentMethod != \'Direct Debit\''), ValidationService.isName()])}},{"key": "directDebitBSB","type": "input-field","className":"col-xs-12 col-sm-6 col-md-3","templateOptions":{"label":"BSB","placeholder":"_ _ _   _ _ _","hideCondition":"paymentMethod != 'Direct Debit'"},"validators": {"validation": Validators.compose([ValidationService.required('true', 'paymentMethod != \'Direct Debit\''), ValidationService.isBSB()])}},{"key": "directDebitAccountNumber","type": "input-field","className":"col-xs-12 col-sm-6 col-md-3","templateOptions":{"label":"Account number","hideCondition":"paymentMethod != 'Direct Debit'"},"validators": {"validation": Validators.compose([ValidationService.required('true', 'paymentMethod != \'Direct Debit\''), ValidationService.isNumber(), ValidationService.isAccountNumber()])}}</v>
      </c>
      <c r="BH64"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4" s="7" t="str">
        <f>IF(AND(Table_Question_Sets[[#This Row],[Header]]="",Table_Question_Sets[[#This Row],[Property]]&lt;&gt;"",Table_Question_Sets[[#This Row],[Field Type]]&lt;&gt;""),
""""&amp;Table_Question_Sets[[#This Row],[Key]]&amp;"""","")</f>
        <v>"creditCardCCV"</v>
      </c>
      <c r="BJ64"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"creditCardCCV","directDebitHeading","directDebitAccountName","directDebitBSB","directDebitAccountNumber"</v>
      </c>
      <c r="BK64" s="7" t="str">
        <f>IF(AND(Table_Question_Sets[[#This Row],[Header]]&lt;&gt;"Yes",Table_Question_Sets[[#This Row],[Property]]&lt;&gt;"",Table_Question_Sets[[#This Row],[Workflow Role]]&lt;&gt;""),
""""&amp;Table_Question_Sets[[#This Row],[Workflow Role]]&amp;""":"""&amp;Table_Question_Sets[[#This Row],[Key]]&amp;"""","")</f>
        <v/>
      </c>
      <c r="BL64" s="7">
        <f ca="1">IF(Table_Question_Sets[[#This Row],[Header]]="Yes","",_xlfn.NUMBERVALUE(INDIRECT(SUBSTITUTE(ADDRESS(1,COLUMN(),4),"1","")&amp;ROW()+1))+IF(OR(Table_Question_Sets[[#This Row],[Value]]&lt;&gt;"",AND(Table_Question_Sets[[#This Row],[Data Type]]="Repeating",Table_Question_Sets[[#This Row],[Calculation Repeating]]&lt;&gt;"")),1,0))</f>
        <v>0</v>
      </c>
      <c r="BM64" s="7" t="str">
        <f ca="1" xml:space="preserve">
IF(Table_Question_Sets[[#This Row],[Data Type]]="Repeating",
OFFSET(Table_Repeating_Question_Sets[[#Headers],[Property]],MATCH(Table_Question_Sets[[#This Row],[Property]],Table_Repeating_Question_Sets[Property],0),MATCH("Calculation",Table_Repeating_Question_Sets[#Headers],0)-1,1,1),
"")</f>
        <v/>
      </c>
      <c r="BN64"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64"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64" s="7" t="str">
        <f ca="1">IF(ISNUMBER(Table_Question_Sets[[#This Row],[Config Use Row]]),INDEX(Table_Question_Sets[Config Rollup],Table_Question_Sets[[#This Row],[Config Use Row]]),"")</f>
        <v/>
      </c>
      <c r="BQ64" s="7" t="str">
        <f ca="1">IF(ISNUMBER(Table_Question_Sets[[#This Row],[Config Use Row]]),INDEX(Table_Question_Sets[Config Keys Nested Rollup],Table_Question_Sets[[#This Row],[Config Use Row]]),"")</f>
        <v/>
      </c>
      <c r="BR64" s="7" t="str">
        <f ca="1">IF(ISNUMBER(Table_Question_Sets[[#This Row],[Config Use Row]]),INDEX(Table_Question_Sets[Calculation Rollup],Table_Question_Sets[[#This Row],[Config Use Row]]),"")</f>
        <v/>
      </c>
    </row>
    <row r="65" spans="2:70" s="12" customFormat="1" ht="21" customHeight="1">
      <c r="B65" s="7" t="s">
        <v>166</v>
      </c>
      <c r="C65" s="7"/>
      <c r="D65"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Payment Method</v>
      </c>
      <c r="E65"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directDebitHeading</v>
      </c>
      <c r="F65" s="7" t="str">
        <f>IF(Table_Question_Sets[[#This Row],[Header]]="Yes","",IF(Table_Question_Sets[[#This Row],[Property]]&lt;&gt;"",SUBSTITUTE(Table_Question_Sets[[#This Row],[Property]]," ",""),""))</f>
        <v>DirectDebitHeading</v>
      </c>
      <c r="G65" s="50"/>
      <c r="H65" s="7" t="s">
        <v>106</v>
      </c>
      <c r="I65" s="7" t="s">
        <v>106</v>
      </c>
      <c r="J65" s="7"/>
      <c r="K65" s="34"/>
      <c r="L65" s="44"/>
      <c r="M65" s="44"/>
      <c r="N65" s="34"/>
      <c r="O65" s="34" t="s">
        <v>86</v>
      </c>
      <c r="P65" s="34"/>
      <c r="Q65" s="34"/>
      <c r="R65" s="34"/>
      <c r="S65" s="34"/>
      <c r="T65" s="7"/>
      <c r="U65" s="7"/>
      <c r="V65" s="7" t="s">
        <v>167</v>
      </c>
      <c r="W65" s="7"/>
      <c r="X65" s="7"/>
      <c r="Y65" s="7" t="s">
        <v>168</v>
      </c>
      <c r="Z65" s="7"/>
      <c r="AA65" s="7"/>
      <c r="AB65" s="7"/>
      <c r="AC65" s="7"/>
      <c r="AD65" s="7"/>
      <c r="AE65" s="7"/>
      <c r="AF65" s="7"/>
      <c r="AG65" s="7"/>
      <c r="AH65" s="72"/>
      <c r="AI65" s="72"/>
      <c r="AJ65" s="7"/>
      <c r="AK65" s="7"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65" s="7"/>
      <c r="AM65"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65"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65" s="7"/>
      <c r="AP65" s="15"/>
      <c r="AQ65" s="7"/>
      <c r="AR65" s="7"/>
      <c r="AS65" s="7"/>
      <c r="AT65" s="7"/>
      <c r="AU65" s="7"/>
      <c r="AV65"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65" s="15" t="str">
        <f>IF(OR(Table_Question_Sets[[#This Row],[Header]]="Yes",Table_Question_Sets[[#This Row],[Text]]=""),"",IF(OR(Table_Question_Sets[[#This Row],[Text]]="true",Table_Question_Sets[[#This Row],[Text]]="false",ISNUMBER(Table_Question_Sets[[#This Row],[Text]])),Table_Question_Sets[[#This Row],[Text]],""""&amp;Table_Question_Sets[[#This Row],[Text]]&amp;""""))</f>
        <v/>
      </c>
      <c r="AX65" s="15" t="str">
        <f>IF(AND(Table_Question_Sets[[#This Row],[Header]]&lt;&gt;"Yes",Table_Question_Sets[[#This Row],[Property]]&lt;&gt;"",Table_Question_Sets[[#This Row],[Summary Label]]&lt;&gt;""),""""&amp;Table_Question_Sets[[#This Row],[Key]]&amp;""": """&amp;Table_Question_Sets[[#This Row],[Summary Label]]&amp;"""","")</f>
        <v/>
      </c>
      <c r="AY65" s="15">
        <f ca="1">IF(Table_Question_Sets[[#This Row],[Header]]="Yes","",_xlfn.NUMBERVALUE(INDIRECT(SUBSTITUTE(ADDRESS(1,COLUMN(),4),"1","")&amp;ROW()-1))+IF(Table_Question_Sets[[#This Row],[Property]]&lt;&gt;"",1,0))</f>
        <v>7</v>
      </c>
      <c r="AZ65" s="15">
        <f ca="1">IF(Table_Question_Sets[[#This Row],[Header]]="Yes","",_xlfn.NUMBERVALUE(INDIRECT(SUBSTITUTE(ADDRESS(1,COLUMN(),4),"1","")&amp;ROW()+1))+IF(Table_Question_Sets[[#This Row],[Property]]&lt;&gt;"",1,0))</f>
        <v>4</v>
      </c>
      <c r="BA65" s="15" t="str">
        <f t="array" aca="1" ref="BA6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5"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65"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5" s="7"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"templateOptions":{"content":{"heading3":"Direct Debit Details"},"hideCondition":"paymentMethod != 'Direct Debit'"}</v>
      </c>
      <c r="BE65"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"directDebitHeading","type": "content-field","className":"col-xs-12","templateOptions":{"content":{"heading3":"Direct Debit Details"},"hideCondition":"paymentMethod != 'Direct Debit'"},"validators": {"validation": Validators.compose([])}}</v>
      </c>
      <c r="BF65" s="7" t="str">
        <f ca="1" xml:space="preserve">
IF(Table_Question_Sets[[#This Row],[Row]]="Yes","]},{""className"": ""row"",""fieldGroup"": [","")&amp;
Table_Question_Sets[[#This Row],[Config Field]]</f>
        <v>{"key": "directDebitHeading","type": "content-field","className":"col-xs-12","templateOptions":{"content":{"heading3":"Direct Debit Details"},"hideCondition":"paymentMethod != 'Direct Debit'"},"validators": {"validation": Validators.compose([])}}</v>
      </c>
      <c r="BG65"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"directDebitHeading","type": "content-field","className":"col-xs-12","templateOptions":{"content":{"heading3":"Direct Debit Details"},"hideCondition":"paymentMethod != 'Direct Debit'"},"validators": {"validation": Validators.compose([])}},{"key": "directDebitAccountName","type": "input-field","className":"col-xs-12 col-md-6","templateOptions":{"label":"Account name","hideCondition":"paymentMethod != 'Direct Debit'"},"validators": {"validation": Validators.compose([ValidationService.required('true', 'paymentMethod != \'Direct Debit\''), ValidationService.isName()])}},{"key": "directDebitBSB","type": "input-field","className":"col-xs-12 col-sm-6 col-md-3","templateOptions":{"label":"BSB","placeholder":"_ _ _   _ _ _","hideCondition":"paymentMethod != 'Direct Debit'"},"validators": {"validation": Validators.compose([ValidationService.required('true', 'paymentMethod != \'Direct Debit\''), ValidationService.isBSB()])}},{"key": "directDebitAccountNumber","type": "input-field","className":"col-xs-12 col-sm-6 col-md-3","templateOptions":{"label":"Account number","hideCondition":"paymentMethod != 'Direct Debit'"},"validators": {"validation": Validators.compose([ValidationService.required('true', 'paymentMethod != \'Direct Debit\''), ValidationService.isNumber(), ValidationService.isAccountNumber()])}}</v>
      </c>
      <c r="BH65"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5" s="7" t="str">
        <f>IF(AND(Table_Question_Sets[[#This Row],[Header]]="",Table_Question_Sets[[#This Row],[Property]]&lt;&gt;"",Table_Question_Sets[[#This Row],[Field Type]]&lt;&gt;""),
""""&amp;Table_Question_Sets[[#This Row],[Key]]&amp;"""","")</f>
        <v>"directDebitHeading"</v>
      </c>
      <c r="BJ65"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"directDebitHeading","directDebitAccountName","directDebitBSB","directDebitAccountNumber"</v>
      </c>
      <c r="BK65" s="7" t="str">
        <f>IF(AND(Table_Question_Sets[[#This Row],[Header]]&lt;&gt;"Yes",Table_Question_Sets[[#This Row],[Property]]&lt;&gt;"",Table_Question_Sets[[#This Row],[Workflow Role]]&lt;&gt;""),
""""&amp;Table_Question_Sets[[#This Row],[Workflow Role]]&amp;""":"""&amp;Table_Question_Sets[[#This Row],[Key]]&amp;"""","")</f>
        <v/>
      </c>
      <c r="BL65" s="7">
        <f ca="1">IF(Table_Question_Sets[[#This Row],[Header]]="Yes","",_xlfn.NUMBERVALUE(INDIRECT(SUBSTITUTE(ADDRESS(1,COLUMN(),4),"1","")&amp;ROW()+1))+IF(OR(Table_Question_Sets[[#This Row],[Value]]&lt;&gt;"",AND(Table_Question_Sets[[#This Row],[Data Type]]="Repeating",Table_Question_Sets[[#This Row],[Calculation Repeating]]&lt;&gt;"")),1,0))</f>
        <v>0</v>
      </c>
      <c r="BM65" s="7" t="str">
        <f ca="1" xml:space="preserve">
IF(Table_Question_Sets[[#This Row],[Data Type]]="Repeating",
OFFSET(Table_Repeating_Question_Sets[[#Headers],[Property]],MATCH(Table_Question_Sets[[#This Row],[Property]],Table_Repeating_Question_Sets[Property],0),MATCH("Calculation",Table_Repeating_Question_Sets[#Headers],0)-1,1,1),
"")</f>
        <v/>
      </c>
      <c r="BN65"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65"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65" s="7" t="str">
        <f ca="1">IF(ISNUMBER(Table_Question_Sets[[#This Row],[Config Use Row]]),INDEX(Table_Question_Sets[Config Rollup],Table_Question_Sets[[#This Row],[Config Use Row]]),"")</f>
        <v/>
      </c>
      <c r="BQ65" s="7" t="str">
        <f ca="1">IF(ISNUMBER(Table_Question_Sets[[#This Row],[Config Use Row]]),INDEX(Table_Question_Sets[Config Keys Nested Rollup],Table_Question_Sets[[#This Row],[Config Use Row]]),"")</f>
        <v/>
      </c>
      <c r="BR65" s="7" t="str">
        <f ca="1">IF(ISNUMBER(Table_Question_Sets[[#This Row],[Config Use Row]]),INDEX(Table_Question_Sets[Calculation Rollup],Table_Question_Sets[[#This Row],[Config Use Row]]),"")</f>
        <v/>
      </c>
    </row>
    <row r="66" spans="2:70" s="12" customFormat="1" ht="21" customHeight="1">
      <c r="B66" s="7" t="s">
        <v>169</v>
      </c>
      <c r="C66" s="7"/>
      <c r="D66"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Payment Method</v>
      </c>
      <c r="E66"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directDebitAccountName</v>
      </c>
      <c r="F66" s="7" t="str">
        <f>IF(Table_Question_Sets[[#This Row],[Header]]="Yes","",IF(Table_Question_Sets[[#This Row],[Property]]&lt;&gt;"",SUBSTITUTE(Table_Question_Sets[[#This Row],[Property]]," ",""),""))</f>
        <v>DirectDebitAccountName</v>
      </c>
      <c r="G66" s="50"/>
      <c r="H66" s="7" t="s">
        <v>47</v>
      </c>
      <c r="I66" s="7" t="s">
        <v>47</v>
      </c>
      <c r="J66" s="7"/>
      <c r="K66" t="s">
        <v>71</v>
      </c>
      <c r="L66" s="44"/>
      <c r="M66" s="44"/>
      <c r="N66" s="34"/>
      <c r="O66" s="34" t="s">
        <v>86</v>
      </c>
      <c r="P66" s="34"/>
      <c r="Q66" s="34" t="s">
        <v>151</v>
      </c>
      <c r="R66" s="34"/>
      <c r="S66" s="34"/>
      <c r="T66" s="7" t="s">
        <v>170</v>
      </c>
      <c r="U66" s="7"/>
      <c r="V66" s="7" t="s">
        <v>167</v>
      </c>
      <c r="W66" s="7" t="s">
        <v>157</v>
      </c>
      <c r="X66" s="7"/>
      <c r="Y66" s="7"/>
      <c r="Z66" s="7"/>
      <c r="AA66" s="7"/>
      <c r="AB66" s="7"/>
      <c r="AC66" s="7"/>
      <c r="AD66" s="7"/>
      <c r="AE66" s="7"/>
      <c r="AF66" s="7"/>
      <c r="AG66" s="7"/>
      <c r="AH66" s="72"/>
      <c r="AI66" s="72"/>
      <c r="AJ66" s="7"/>
      <c r="AK66" s="7"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66" s="7" t="str">
        <f ca="1">IF(AND(Table_Question_Sets[[#This Row],[Value]]="",OR(Input_Payment_Method="Direct Debit")),"Yes","No")</f>
        <v>Yes</v>
      </c>
      <c r="AM66"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66"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66" s="7"/>
      <c r="AP66" s="15"/>
      <c r="AQ66" s="7"/>
      <c r="AR66" s="7"/>
      <c r="AS66" s="7"/>
      <c r="AT66" s="7"/>
      <c r="AU66" s="7"/>
      <c r="AV66"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66" s="15" t="str">
        <f>IF(OR(Table_Question_Sets[[#This Row],[Header]]="Yes",Table_Question_Sets[[#This Row],[Text]]=""),"",IF(OR(Table_Question_Sets[[#This Row],[Text]]="true",Table_Question_Sets[[#This Row],[Text]]="false",ISNUMBER(Table_Question_Sets[[#This Row],[Text]])),Table_Question_Sets[[#This Row],[Text]],""""&amp;Table_Question_Sets[[#This Row],[Text]]&amp;""""))</f>
        <v/>
      </c>
      <c r="AX66" s="15" t="str">
        <f>IF(AND(Table_Question_Sets[[#This Row],[Header]]&lt;&gt;"Yes",Table_Question_Sets[[#This Row],[Property]]&lt;&gt;"",Table_Question_Sets[[#This Row],[Summary Label]]&lt;&gt;""),""""&amp;Table_Question_Sets[[#This Row],[Key]]&amp;""": """&amp;Table_Question_Sets[[#This Row],[Summary Label]]&amp;"""","")</f>
        <v/>
      </c>
      <c r="AY66" s="15">
        <f ca="1">IF(Table_Question_Sets[[#This Row],[Header]]="Yes","",_xlfn.NUMBERVALUE(INDIRECT(SUBSTITUTE(ADDRESS(1,COLUMN(),4),"1","")&amp;ROW()-1))+IF(Table_Question_Sets[[#This Row],[Property]]&lt;&gt;"",1,0))</f>
        <v>8</v>
      </c>
      <c r="AZ66" s="15">
        <f ca="1">IF(Table_Question_Sets[[#This Row],[Header]]="Yes","",_xlfn.NUMBERVALUE(INDIRECT(SUBSTITUTE(ADDRESS(1,COLUMN(),4),"1","")&amp;ROW()+1))+IF(Table_Question_Sets[[#This Row],[Property]]&lt;&gt;"",1,0))</f>
        <v>3</v>
      </c>
      <c r="BA66" s="15" t="str">
        <f t="array" aca="1" ref="BA6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6"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'paymentMethod != \'Direct Debit\''), ValidationService.isName()])}</v>
      </c>
      <c r="BC66"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6" s="7"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"templateOptions":{"label":"Account name","hideCondition":"paymentMethod != 'Direct Debit'"}</v>
      </c>
      <c r="BE66"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"directDebitAccountName","type": "input-field","className":"col-xs-12 col-md-6","templateOptions":{"label":"Account name","hideCondition":"paymentMethod != 'Direct Debit'"},"validators": {"validation": Validators.compose([ValidationService.required('true', 'paymentMethod != \'Direct Debit\''), ValidationService.isName()])}}</v>
      </c>
      <c r="BF66" s="7" t="str">
        <f ca="1" xml:space="preserve">
IF(Table_Question_Sets[[#This Row],[Row]]="Yes","]},{""className"": ""row"",""fieldGroup"": [","")&amp;
Table_Question_Sets[[#This Row],[Config Field]]</f>
        <v>{"key": "directDebitAccountName","type": "input-field","className":"col-xs-12 col-md-6","templateOptions":{"label":"Account name","hideCondition":"paymentMethod != 'Direct Debit'"},"validators": {"validation": Validators.compose([ValidationService.required('true', 'paymentMethod != \'Direct Debit\''), ValidationService.isName()])}}</v>
      </c>
      <c r="BG66"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"directDebitAccountName","type": "input-field","className":"col-xs-12 col-md-6","templateOptions":{"label":"Account name","hideCondition":"paymentMethod != 'Direct Debit'"},"validators": {"validation": Validators.compose([ValidationService.required('true', 'paymentMethod != \'Direct Debit\''), ValidationService.isName()])}},{"key": "directDebitBSB","type": "input-field","className":"col-xs-12 col-sm-6 col-md-3","templateOptions":{"label":"BSB","placeholder":"_ _ _   _ _ _","hideCondition":"paymentMethod != 'Direct Debit'"},"validators": {"validation": Validators.compose([ValidationService.required('true', 'paymentMethod != \'Direct Debit\''), ValidationService.isBSB()])}},{"key": "directDebitAccountNumber","type": "input-field","className":"col-xs-12 col-sm-6 col-md-3","templateOptions":{"label":"Account number","hideCondition":"paymentMethod != 'Direct Debit'"},"validators": {"validation": Validators.compose([ValidationService.required('true', 'paymentMethod != \'Direct Debit\''), ValidationService.isNumber(), ValidationService.isAccountNumber()])}}</v>
      </c>
      <c r="BH66"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6" s="7" t="str">
        <f>IF(AND(Table_Question_Sets[[#This Row],[Header]]="",Table_Question_Sets[[#This Row],[Property]]&lt;&gt;"",Table_Question_Sets[[#This Row],[Field Type]]&lt;&gt;""),
""""&amp;Table_Question_Sets[[#This Row],[Key]]&amp;"""","")</f>
        <v>"directDebitAccountName"</v>
      </c>
      <c r="BJ66"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"directDebitAccountName","directDebitBSB","directDebitAccountNumber"</v>
      </c>
      <c r="BK66" s="7" t="str">
        <f>IF(AND(Table_Question_Sets[[#This Row],[Header]]&lt;&gt;"Yes",Table_Question_Sets[[#This Row],[Property]]&lt;&gt;"",Table_Question_Sets[[#This Row],[Workflow Role]]&lt;&gt;""),
""""&amp;Table_Question_Sets[[#This Row],[Workflow Role]]&amp;""":"""&amp;Table_Question_Sets[[#This Row],[Key]]&amp;"""","")</f>
        <v/>
      </c>
      <c r="BL66" s="7">
        <f ca="1">IF(Table_Question_Sets[[#This Row],[Header]]="Yes","",_xlfn.NUMBERVALUE(INDIRECT(SUBSTITUTE(ADDRESS(1,COLUMN(),4),"1","")&amp;ROW()+1))+IF(OR(Table_Question_Sets[[#This Row],[Value]]&lt;&gt;"",AND(Table_Question_Sets[[#This Row],[Data Type]]="Repeating",Table_Question_Sets[[#This Row],[Calculation Repeating]]&lt;&gt;"")),1,0))</f>
        <v>0</v>
      </c>
      <c r="BM66" s="7" t="str">
        <f ca="1" xml:space="preserve">
IF(Table_Question_Sets[[#This Row],[Data Type]]="Repeating",
OFFSET(Table_Repeating_Question_Sets[[#Headers],[Property]],MATCH(Table_Question_Sets[[#This Row],[Property]],Table_Repeating_Question_Sets[Property],0),MATCH("Calculation",Table_Repeating_Question_Sets[#Headers],0)-1,1,1),
"")</f>
        <v/>
      </c>
      <c r="BN66"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66"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66" s="7" t="str">
        <f ca="1">IF(ISNUMBER(Table_Question_Sets[[#This Row],[Config Use Row]]),INDEX(Table_Question_Sets[Config Rollup],Table_Question_Sets[[#This Row],[Config Use Row]]),"")</f>
        <v/>
      </c>
      <c r="BQ66" s="7" t="str">
        <f ca="1">IF(ISNUMBER(Table_Question_Sets[[#This Row],[Config Use Row]]),INDEX(Table_Question_Sets[Config Keys Nested Rollup],Table_Question_Sets[[#This Row],[Config Use Row]]),"")</f>
        <v/>
      </c>
      <c r="BR66" s="7" t="str">
        <f ca="1">IF(ISNUMBER(Table_Question_Sets[[#This Row],[Config Use Row]]),INDEX(Table_Question_Sets[Calculation Rollup],Table_Question_Sets[[#This Row],[Config Use Row]]),"")</f>
        <v/>
      </c>
    </row>
    <row r="67" spans="2:70" s="12" customFormat="1" ht="21" customHeight="1">
      <c r="B67" s="7" t="s">
        <v>171</v>
      </c>
      <c r="C67" s="7"/>
      <c r="D67"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Payment Method</v>
      </c>
      <c r="E67"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directDebitBSB</v>
      </c>
      <c r="F67" s="7" t="str">
        <f>IF(Table_Question_Sets[[#This Row],[Header]]="Yes","",IF(Table_Question_Sets[[#This Row],[Property]]&lt;&gt;"",SUBSTITUTE(Table_Question_Sets[[#This Row],[Property]]," ",""),""))</f>
        <v>DirectDebitBSB</v>
      </c>
      <c r="G67" s="50"/>
      <c r="H67" s="7" t="s">
        <v>47</v>
      </c>
      <c r="I67" s="7" t="s">
        <v>47</v>
      </c>
      <c r="J67" s="7"/>
      <c r="K67" t="s">
        <v>71</v>
      </c>
      <c r="L67" s="44"/>
      <c r="M67" s="44"/>
      <c r="N67" s="34"/>
      <c r="O67" s="34" t="s">
        <v>86</v>
      </c>
      <c r="P67" s="34" t="s">
        <v>151</v>
      </c>
      <c r="Q67" s="34" t="s">
        <v>110</v>
      </c>
      <c r="R67" s="34"/>
      <c r="S67" s="34"/>
      <c r="T67" s="7" t="s">
        <v>172</v>
      </c>
      <c r="U67" s="7"/>
      <c r="V67" s="7" t="s">
        <v>167</v>
      </c>
      <c r="W67" s="7" t="s">
        <v>173</v>
      </c>
      <c r="X67" s="7"/>
      <c r="Y67" s="7"/>
      <c r="Z67" s="7"/>
      <c r="AA67" s="7"/>
      <c r="AB67" s="7"/>
      <c r="AC67" s="7"/>
      <c r="AD67" s="7" t="s">
        <v>174</v>
      </c>
      <c r="AE67" s="7"/>
      <c r="AF67" s="7"/>
      <c r="AG67" s="7"/>
      <c r="AH67" s="72"/>
      <c r="AI67" s="72"/>
      <c r="AJ67" s="7"/>
      <c r="AK67" s="7"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67" s="7" t="str">
        <f ca="1">IF(AND(Table_Question_Sets[[#This Row],[Value]]="",OR(Input_Payment_Method="Direct Debit")),"Yes","No")</f>
        <v>Yes</v>
      </c>
      <c r="AM67"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67"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67" s="7"/>
      <c r="AP67" s="15"/>
      <c r="AQ67" s="7"/>
      <c r="AR67" s="7"/>
      <c r="AS67" s="7"/>
      <c r="AT67" s="7"/>
      <c r="AU67" s="7"/>
      <c r="AV67"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67" s="15" t="str">
        <f>IF(OR(Table_Question_Sets[[#This Row],[Header]]="Yes",Table_Question_Sets[[#This Row],[Text]]=""),"",IF(OR(Table_Question_Sets[[#This Row],[Text]]="true",Table_Question_Sets[[#This Row],[Text]]="false",ISNUMBER(Table_Question_Sets[[#This Row],[Text]])),Table_Question_Sets[[#This Row],[Text]],""""&amp;Table_Question_Sets[[#This Row],[Text]]&amp;""""))</f>
        <v/>
      </c>
      <c r="AX67" s="15" t="str">
        <f>IF(AND(Table_Question_Sets[[#This Row],[Header]]&lt;&gt;"Yes",Table_Question_Sets[[#This Row],[Property]]&lt;&gt;"",Table_Question_Sets[[#This Row],[Summary Label]]&lt;&gt;""),""""&amp;Table_Question_Sets[[#This Row],[Key]]&amp;""": """&amp;Table_Question_Sets[[#This Row],[Summary Label]]&amp;"""","")</f>
        <v/>
      </c>
      <c r="AY67" s="15">
        <f ca="1">IF(Table_Question_Sets[[#This Row],[Header]]="Yes","",_xlfn.NUMBERVALUE(INDIRECT(SUBSTITUTE(ADDRESS(1,COLUMN(),4),"1","")&amp;ROW()-1))+IF(Table_Question_Sets[[#This Row],[Property]]&lt;&gt;"",1,0))</f>
        <v>9</v>
      </c>
      <c r="AZ67" s="15">
        <f ca="1">IF(Table_Question_Sets[[#This Row],[Header]]="Yes","",_xlfn.NUMBERVALUE(INDIRECT(SUBSTITUTE(ADDRESS(1,COLUMN(),4),"1","")&amp;ROW()+1))+IF(Table_Question_Sets[[#This Row],[Property]]&lt;&gt;"",1,0))</f>
        <v>2</v>
      </c>
      <c r="BA67" s="15" t="str">
        <f t="array" aca="1" ref="BA6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7"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'paymentMethod != \'Direct Debit\''), ValidationService.isBSB()])}</v>
      </c>
      <c r="BC67"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7" s="7"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"templateOptions":{"label":"BSB","placeholder":"_ _ _   _ _ _","hideCondition":"paymentMethod != 'Direct Debit'"}</v>
      </c>
      <c r="BE67"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"directDebitBSB","type": "input-field","className":"col-xs-12 col-sm-6 col-md-3","templateOptions":{"label":"BSB","placeholder":"_ _ _   _ _ _","hideCondition":"paymentMethod != 'Direct Debit'"},"validators": {"validation": Validators.compose([ValidationService.required('true', 'paymentMethod != \'Direct Debit\''), ValidationService.isBSB()])}}</v>
      </c>
      <c r="BF67" s="7" t="str">
        <f ca="1" xml:space="preserve">
IF(Table_Question_Sets[[#This Row],[Row]]="Yes","]},{""className"": ""row"",""fieldGroup"": [","")&amp;
Table_Question_Sets[[#This Row],[Config Field]]</f>
        <v>{"key": "directDebitBSB","type": "input-field","className":"col-xs-12 col-sm-6 col-md-3","templateOptions":{"label":"BSB","placeholder":"_ _ _   _ _ _","hideCondition":"paymentMethod != 'Direct Debit'"},"validators": {"validation": Validators.compose([ValidationService.required('true', 'paymentMethod != \'Direct Debit\''), ValidationService.isBSB()])}}</v>
      </c>
      <c r="BG67"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"directDebitBSB","type": "input-field","className":"col-xs-12 col-sm-6 col-md-3","templateOptions":{"label":"BSB","placeholder":"_ _ _   _ _ _","hideCondition":"paymentMethod != 'Direct Debit'"},"validators": {"validation": Validators.compose([ValidationService.required('true', 'paymentMethod != \'Direct Debit\''), ValidationService.isBSB()])}},{"key": "directDebitAccountNumber","type": "input-field","className":"col-xs-12 col-sm-6 col-md-3","templateOptions":{"label":"Account number","hideCondition":"paymentMethod != 'Direct Debit'"},"validators": {"validation": Validators.compose([ValidationService.required('true', 'paymentMethod != \'Direct Debit\''), ValidationService.isNumber(), ValidationService.isAccountNumber()])}}</v>
      </c>
      <c r="BH67"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7" s="7" t="str">
        <f>IF(AND(Table_Question_Sets[[#This Row],[Header]]="",Table_Question_Sets[[#This Row],[Property]]&lt;&gt;"",Table_Question_Sets[[#This Row],[Field Type]]&lt;&gt;""),
""""&amp;Table_Question_Sets[[#This Row],[Key]]&amp;"""","")</f>
        <v>"directDebitBSB"</v>
      </c>
      <c r="BJ67"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"directDebitBSB","directDebitAccountNumber"</v>
      </c>
      <c r="BK67" s="7" t="str">
        <f>IF(AND(Table_Question_Sets[[#This Row],[Header]]&lt;&gt;"Yes",Table_Question_Sets[[#This Row],[Property]]&lt;&gt;"",Table_Question_Sets[[#This Row],[Workflow Role]]&lt;&gt;""),
""""&amp;Table_Question_Sets[[#This Row],[Workflow Role]]&amp;""":"""&amp;Table_Question_Sets[[#This Row],[Key]]&amp;"""","")</f>
        <v/>
      </c>
      <c r="BL67" s="7">
        <f ca="1">IF(Table_Question_Sets[[#This Row],[Header]]="Yes","",_xlfn.NUMBERVALUE(INDIRECT(SUBSTITUTE(ADDRESS(1,COLUMN(),4),"1","")&amp;ROW()+1))+IF(OR(Table_Question_Sets[[#This Row],[Value]]&lt;&gt;"",AND(Table_Question_Sets[[#This Row],[Data Type]]="Repeating",Table_Question_Sets[[#This Row],[Calculation Repeating]]&lt;&gt;"")),1,0))</f>
        <v>0</v>
      </c>
      <c r="BM67" s="7" t="str">
        <f ca="1" xml:space="preserve">
IF(Table_Question_Sets[[#This Row],[Data Type]]="Repeating",
OFFSET(Table_Repeating_Question_Sets[[#Headers],[Property]],MATCH(Table_Question_Sets[[#This Row],[Property]],Table_Repeating_Question_Sets[Property],0),MATCH("Calculation",Table_Repeating_Question_Sets[#Headers],0)-1,1,1),
"")</f>
        <v/>
      </c>
      <c r="BN67"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67"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67" s="7" t="str">
        <f ca="1">IF(ISNUMBER(Table_Question_Sets[[#This Row],[Config Use Row]]),INDEX(Table_Question_Sets[Config Rollup],Table_Question_Sets[[#This Row],[Config Use Row]]),"")</f>
        <v/>
      </c>
      <c r="BQ67" s="7" t="str">
        <f ca="1">IF(ISNUMBER(Table_Question_Sets[[#This Row],[Config Use Row]]),INDEX(Table_Question_Sets[Config Keys Nested Rollup],Table_Question_Sets[[#This Row],[Config Use Row]]),"")</f>
        <v/>
      </c>
      <c r="BR67" s="7" t="str">
        <f ca="1">IF(ISNUMBER(Table_Question_Sets[[#This Row],[Config Use Row]]),INDEX(Table_Question_Sets[Calculation Rollup],Table_Question_Sets[[#This Row],[Config Use Row]]),"")</f>
        <v/>
      </c>
    </row>
    <row r="68" spans="2:70" s="12" customFormat="1" ht="21" customHeight="1">
      <c r="B68" s="7" t="s">
        <v>175</v>
      </c>
      <c r="C68" s="7"/>
      <c r="D68"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Payment Method</v>
      </c>
      <c r="E68"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directDebitAccountNumber</v>
      </c>
      <c r="F68" s="7" t="str">
        <f>IF(Table_Question_Sets[[#This Row],[Header]]="Yes","",IF(Table_Question_Sets[[#This Row],[Property]]&lt;&gt;"",SUBSTITUTE(Table_Question_Sets[[#This Row],[Property]]," ",""),""))</f>
        <v>DirectDebitAccountNumber</v>
      </c>
      <c r="G68" s="50"/>
      <c r="H68" s="7" t="s">
        <v>85</v>
      </c>
      <c r="I68" s="7" t="s">
        <v>47</v>
      </c>
      <c r="J68" s="7"/>
      <c r="K68" t="s">
        <v>71</v>
      </c>
      <c r="L68" s="44"/>
      <c r="M68" s="44"/>
      <c r="N68" s="34"/>
      <c r="O68" s="34" t="s">
        <v>86</v>
      </c>
      <c r="P68" s="34" t="s">
        <v>151</v>
      </c>
      <c r="Q68" s="34" t="s">
        <v>110</v>
      </c>
      <c r="R68" s="34"/>
      <c r="S68" s="34"/>
      <c r="T68" s="7" t="s">
        <v>176</v>
      </c>
      <c r="U68" s="7"/>
      <c r="V68" s="7" t="s">
        <v>167</v>
      </c>
      <c r="W68" s="7" t="s">
        <v>177</v>
      </c>
      <c r="X68" s="7"/>
      <c r="Y68" s="7"/>
      <c r="Z68" s="7"/>
      <c r="AA68" s="7"/>
      <c r="AB68" s="7"/>
      <c r="AC68" s="7"/>
      <c r="AD68" s="7"/>
      <c r="AE68" s="7"/>
      <c r="AF68" s="7"/>
      <c r="AG68" s="7"/>
      <c r="AH68" s="72"/>
      <c r="AI68" s="72"/>
      <c r="AJ68" s="7"/>
      <c r="AK68" s="7"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68" s="7" t="str">
        <f ca="1">IF(AND(Table_Question_Sets[[#This Row],[Value]]="",OR(Input_Payment_Method="Direct Debit")),"Yes","No")</f>
        <v>Yes</v>
      </c>
      <c r="AM68"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68"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68" s="7"/>
      <c r="AP68" s="15"/>
      <c r="AQ68" s="7"/>
      <c r="AR68" s="7"/>
      <c r="AS68" s="7"/>
      <c r="AT68" s="7"/>
      <c r="AU68" s="7"/>
      <c r="AV68"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68" s="15" t="str">
        <f>IF(OR(Table_Question_Sets[[#This Row],[Header]]="Yes",Table_Question_Sets[[#This Row],[Text]]=""),"",IF(OR(Table_Question_Sets[[#This Row],[Text]]="true",Table_Question_Sets[[#This Row],[Text]]="false",ISNUMBER(Table_Question_Sets[[#This Row],[Text]])),Table_Question_Sets[[#This Row],[Text]],""""&amp;Table_Question_Sets[[#This Row],[Text]]&amp;""""))</f>
        <v/>
      </c>
      <c r="AX68" s="15" t="str">
        <f>IF(AND(Table_Question_Sets[[#This Row],[Header]]&lt;&gt;"Yes",Table_Question_Sets[[#This Row],[Property]]&lt;&gt;"",Table_Question_Sets[[#This Row],[Summary Label]]&lt;&gt;""),""""&amp;Table_Question_Sets[[#This Row],[Key]]&amp;""": """&amp;Table_Question_Sets[[#This Row],[Summary Label]]&amp;"""","")</f>
        <v/>
      </c>
      <c r="AY68" s="15">
        <f ca="1">IF(Table_Question_Sets[[#This Row],[Header]]="Yes","",_xlfn.NUMBERVALUE(INDIRECT(SUBSTITUTE(ADDRESS(1,COLUMN(),4),"1","")&amp;ROW()-1))+IF(Table_Question_Sets[[#This Row],[Property]]&lt;&gt;"",1,0))</f>
        <v>10</v>
      </c>
      <c r="AZ68" s="15">
        <f ca="1">IF(Table_Question_Sets[[#This Row],[Header]]="Yes","",_xlfn.NUMBERVALUE(INDIRECT(SUBSTITUTE(ADDRESS(1,COLUMN(),4),"1","")&amp;ROW()+1))+IF(Table_Question_Sets[[#This Row],[Property]]&lt;&gt;"",1,0))</f>
        <v>1</v>
      </c>
      <c r="BA68" s="15" t="str">
        <f t="array" aca="1" ref="BA6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8"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'paymentMethod != \'Direct Debit\''), ValidationService.isNumber(), ValidationService.isAccountNumber()])}</v>
      </c>
      <c r="BC68"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8" s="7"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"templateOptions":{"label":"Account number","hideCondition":"paymentMethod != 'Direct Debit'"}</v>
      </c>
      <c r="BE68"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"directDebitAccountNumber","type": "input-field","className":"col-xs-12 col-sm-6 col-md-3","templateOptions":{"label":"Account number","hideCondition":"paymentMethod != 'Direct Debit'"},"validators": {"validation": Validators.compose([ValidationService.required('true', 'paymentMethod != \'Direct Debit\''), ValidationService.isNumber(), ValidationService.isAccountNumber()])}}</v>
      </c>
      <c r="BF68" s="7" t="str">
        <f ca="1" xml:space="preserve">
IF(Table_Question_Sets[[#This Row],[Row]]="Yes","]},{""className"": ""row"",""fieldGroup"": [","")&amp;
Table_Question_Sets[[#This Row],[Config Field]]</f>
        <v>{"key": "directDebitAccountNumber","type": "input-field","className":"col-xs-12 col-sm-6 col-md-3","templateOptions":{"label":"Account number","hideCondition":"paymentMethod != 'Direct Debit'"},"validators": {"validation": Validators.compose([ValidationService.required('true', 'paymentMethod != \'Direct Debit\''), ValidationService.isNumber(), ValidationService.isAccountNumber()])}}</v>
      </c>
      <c r="BG68"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"directDebitAccountNumber","type": "input-field","className":"col-xs-12 col-sm-6 col-md-3","templateOptions":{"label":"Account number","hideCondition":"paymentMethod != 'Direct Debit'"},"validators": {"validation": Validators.compose([ValidationService.required('true', 'paymentMethod != \'Direct Debit\''), ValidationService.isNumber(), ValidationService.isAccountNumber()])}}</v>
      </c>
      <c r="BH68"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8" s="7" t="str">
        <f>IF(AND(Table_Question_Sets[[#This Row],[Header]]="",Table_Question_Sets[[#This Row],[Property]]&lt;&gt;"",Table_Question_Sets[[#This Row],[Field Type]]&lt;&gt;""),
""""&amp;Table_Question_Sets[[#This Row],[Key]]&amp;"""","")</f>
        <v>"directDebitAccountNumber"</v>
      </c>
      <c r="BJ68"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"directDebitAccountNumber"</v>
      </c>
      <c r="BK68" s="7" t="str">
        <f>IF(AND(Table_Question_Sets[[#This Row],[Header]]&lt;&gt;"Yes",Table_Question_Sets[[#This Row],[Property]]&lt;&gt;"",Table_Question_Sets[[#This Row],[Workflow Role]]&lt;&gt;""),
""""&amp;Table_Question_Sets[[#This Row],[Workflow Role]]&amp;""":"""&amp;Table_Question_Sets[[#This Row],[Key]]&amp;"""","")</f>
        <v/>
      </c>
      <c r="BL68" s="7">
        <f ca="1">IF(Table_Question_Sets[[#This Row],[Header]]="Yes","",_xlfn.NUMBERVALUE(INDIRECT(SUBSTITUTE(ADDRESS(1,COLUMN(),4),"1","")&amp;ROW()+1))+IF(OR(Table_Question_Sets[[#This Row],[Value]]&lt;&gt;"",AND(Table_Question_Sets[[#This Row],[Data Type]]="Repeating",Table_Question_Sets[[#This Row],[Calculation Repeating]]&lt;&gt;"")),1,0))</f>
        <v>0</v>
      </c>
      <c r="BM68" s="7" t="str">
        <f ca="1" xml:space="preserve">
IF(Table_Question_Sets[[#This Row],[Data Type]]="Repeating",
OFFSET(Table_Repeating_Question_Sets[[#Headers],[Property]],MATCH(Table_Question_Sets[[#This Row],[Property]],Table_Repeating_Question_Sets[Property],0),MATCH("Calculation",Table_Repeating_Question_Sets[#Headers],0)-1,1,1),
"")</f>
        <v/>
      </c>
      <c r="BN68"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68"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68" s="7" t="str">
        <f ca="1">IF(ISNUMBER(Table_Question_Sets[[#This Row],[Config Use Row]]),INDEX(Table_Question_Sets[Config Rollup],Table_Question_Sets[[#This Row],[Config Use Row]]),"")</f>
        <v/>
      </c>
      <c r="BQ68" s="7" t="str">
        <f ca="1">IF(ISNUMBER(Table_Question_Sets[[#This Row],[Config Use Row]]),INDEX(Table_Question_Sets[Config Keys Nested Rollup],Table_Question_Sets[[#This Row],[Config Use Row]]),"")</f>
        <v/>
      </c>
      <c r="BR68" s="7" t="str">
        <f ca="1">IF(ISNUMBER(Table_Question_Sets[[#This Row],[Config Use Row]]),INDEX(Table_Question_Sets[Calculation Rollup],Table_Question_Sets[[#This Row],[Config Use Row]]),"")</f>
        <v/>
      </c>
    </row>
    <row r="69" spans="2:70" ht="29.25" thickBot="1">
      <c r="B69" s="28" t="s">
        <v>178</v>
      </c>
      <c r="C69" s="28" t="s">
        <v>71</v>
      </c>
      <c r="D69" s="28"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
      </c>
      <c r="E69" s="2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legalTerms</v>
      </c>
      <c r="F69" s="28" t="str">
        <f>IF(Table_Question_Sets[[#This Row],[Header]]="Yes","",IF(Table_Question_Sets[[#This Row],[Property]]&lt;&gt;"",SUBSTITUTE(Table_Question_Sets[[#This Row],[Property]]," ",""),""))</f>
        <v/>
      </c>
      <c r="G69" s="27"/>
      <c r="H69" s="28"/>
      <c r="I69" s="28"/>
      <c r="J69" s="28"/>
      <c r="K69" s="27"/>
      <c r="L69" s="28"/>
      <c r="M69" s="28"/>
      <c r="N69" s="27"/>
      <c r="O69" s="27"/>
      <c r="P69" s="27"/>
      <c r="Q69" s="27"/>
      <c r="R69" s="27"/>
      <c r="S69" s="27"/>
      <c r="T69" s="28"/>
      <c r="U69" s="28"/>
      <c r="V69" s="28"/>
      <c r="W69" s="28"/>
      <c r="X69" s="28"/>
      <c r="Y69" s="28"/>
      <c r="Z69" s="28"/>
      <c r="AA69" s="28"/>
      <c r="AB69" s="28"/>
      <c r="AC69" s="28"/>
      <c r="AD69" s="28"/>
      <c r="AE69" s="28"/>
      <c r="AF69" s="28"/>
      <c r="AG69" s="28"/>
      <c r="AH69" s="28"/>
      <c r="AI69" s="28"/>
      <c r="AJ69" s="28"/>
      <c r="AK69" s="2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69" s="28"/>
      <c r="AM69" s="2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69" s="2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69" s="28"/>
      <c r="AP69" s="27"/>
      <c r="AQ69" s="28"/>
      <c r="AR69" s="28"/>
      <c r="AS69" s="28"/>
      <c r="AT69" s="28"/>
      <c r="AU69" s="28"/>
      <c r="AV69" s="27"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69" s="27" t="str">
        <f>IF(OR(Table_Question_Sets[[#This Row],[Header]]="Yes",Table_Question_Sets[[#This Row],[Text]]=""),"",IF(OR(Table_Question_Sets[[#This Row],[Text]]="true",Table_Question_Sets[[#This Row],[Text]]="false",ISNUMBER(Table_Question_Sets[[#This Row],[Text]])),Table_Question_Sets[[#This Row],[Text]],""""&amp;Table_Question_Sets[[#This Row],[Text]]&amp;""""))</f>
        <v/>
      </c>
      <c r="AX69" s="27" t="str">
        <f>IF(AND(Table_Question_Sets[[#This Row],[Header]]&lt;&gt;"Yes",Table_Question_Sets[[#This Row],[Property]]&lt;&gt;"",Table_Question_Sets[[#This Row],[Summary Label]]&lt;&gt;""),""""&amp;Table_Question_Sets[[#This Row],[Key]]&amp;""": """&amp;Table_Question_Sets[[#This Row],[Summary Label]]&amp;"""","")</f>
        <v/>
      </c>
      <c r="AY69" s="27" t="str">
        <f ca="1">IF(Table_Question_Sets[[#This Row],[Header]]="Yes","",_xlfn.NUMBERVALUE(INDIRECT(SUBSTITUTE(ADDRESS(1,COLUMN(),4),"1","")&amp;ROW()-1))+IF(Table_Question_Sets[[#This Row],[Property]]&lt;&gt;"",1,0))</f>
        <v/>
      </c>
      <c r="AZ69" s="27" t="str">
        <f ca="1">IF(Table_Question_Sets[[#This Row],[Header]]="Yes","",_xlfn.NUMBERVALUE(INDIRECT(SUBSTITUTE(ADDRESS(1,COLUMN(),4),"1","")&amp;ROW()+1))+IF(Table_Question_Sets[[#This Row],[Property]]&lt;&gt;"",1,0))</f>
        <v/>
      </c>
      <c r="BA69" s="27" t="str">
        <f t="array" aca="1" ref="BA6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9" s="2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69" s="2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9" s="2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69" s="27"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69" s="28" t="str">
        <f xml:space="preserve">
IF(Table_Question_Sets[[#This Row],[Row]]="Yes","]},{""className"": ""row"",""fieldGroup"": [","")&amp;
Table_Question_Sets[[#This Row],[Config Field]]</f>
        <v/>
      </c>
      <c r="BG69" s="2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"legalTerms":[{"className": "row","fieldGroup":[{"key": "termsAndConditions","type": "buttons-field","className":"col-xs-12","templateOptions":{"options":[{"value":"Yes","key":"Yes","icon":"glyphicon glyphicon-ok md"},{"value":"No","key":"No","icon":"glyphicon glyphicon-remove md"}],"label":"Do you understand and accept your declaration?","content":{"heading3":"Terms &amp; Conditions","paragraph":"I accept the following terms and conditions:&lt;br&gt;&lt;br&gt;","terms":"    &lt;p&gt;&lt;strong&gt;Terms and Conditions&lt;/strong&gt;&lt;/p&gt;\n    &lt;ol&gt;\n        &lt;li&gt;Term 1.&lt;/li&gt;\n        &lt;li&gt;Term 2.&lt;/li&gt;\n        &lt;li&gt;Term 3.&lt;/li&gt;\n    &lt;/ol&gt;"}},"validators": {"validation": Validators.compose([ValidationService.required('true', ''), ValidationService.acceptedDeclaration()])}}]}],</v>
      </c>
      <c r="BH69" s="2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9" s="28" t="str">
        <f>IF(AND(Table_Question_Sets[[#This Row],[Header]]="",Table_Question_Sets[[#This Row],[Property]]&lt;&gt;"",Table_Question_Sets[[#This Row],[Field Type]]&lt;&gt;""),
""""&amp;Table_Question_Sets[[#This Row],[Key]]&amp;"""","")</f>
        <v/>
      </c>
      <c r="BJ69" s="2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"legalTerms":["termsAndConditions"],</v>
      </c>
      <c r="BK69" s="28" t="str">
        <f>IF(AND(Table_Question_Sets[[#This Row],[Header]]&lt;&gt;"Yes",Table_Question_Sets[[#This Row],[Property]]&lt;&gt;"",Table_Question_Sets[[#This Row],[Workflow Role]]&lt;&gt;""),
""""&amp;Table_Question_Sets[[#This Row],[Workflow Role]]&amp;""":"""&amp;Table_Question_Sets[[#This Row],[Key]]&amp;"""","")</f>
        <v/>
      </c>
      <c r="BL69" s="28" t="str">
        <f ca="1">IF(Table_Question_Sets[[#This Row],[Header]]="Yes","",_xlfn.NUMBERVALUE(INDIRECT(SUBSTITUTE(ADDRESS(1,COLUMN(),4),"1","")&amp;ROW()+1))+IF(OR(Table_Question_Sets[[#This Row],[Value]]&lt;&gt;"",AND(Table_Question_Sets[[#This Row],[Data Type]]="Repeating",Table_Question_Sets[[#This Row],[Calculation Repeating]]&lt;&gt;"")),1,0))</f>
        <v/>
      </c>
      <c r="BM69" s="28" t="str">
        <f ca="1" xml:space="preserve">
IF(Table_Question_Sets[[#This Row],[Data Type]]="Repeating",
OFFSET(Table_Repeating_Question_Sets[[#Headers],[Property]],MATCH(Table_Question_Sets[[#This Row],[Property]],Table_Repeating_Question_Sets[Property],0),MATCH("Calculation",Table_Repeating_Question_Sets[#Headers],0)-1,1,1),
"")</f>
        <v/>
      </c>
      <c r="BN69" s="2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69" s="2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"legalTerms":{},</v>
      </c>
      <c r="BP69" s="28" t="str">
        <f ca="1">IF(ISNUMBER(Table_Question_Sets[[#This Row],[Config Use Row]]),INDEX(Table_Question_Sets[Config Rollup],Table_Question_Sets[[#This Row],[Config Use Row]]),"")</f>
        <v/>
      </c>
      <c r="BQ69" s="28" t="str">
        <f ca="1">IF(ISNUMBER(Table_Question_Sets[[#This Row],[Config Use Row]]),INDEX(Table_Question_Sets[Config Keys Nested Rollup],Table_Question_Sets[[#This Row],[Config Use Row]]),"")</f>
        <v/>
      </c>
      <c r="BR69" s="28" t="str">
        <f ca="1">IF(ISNUMBER(Table_Question_Sets[[#This Row],[Config Use Row]]),INDEX(Table_Question_Sets[Calculation Rollup],Table_Question_Sets[[#This Row],[Config Use Row]]),"")</f>
        <v/>
      </c>
    </row>
    <row r="70" spans="2:70" ht="21" hidden="1" customHeight="1">
      <c r="B70" s="7"/>
      <c r="C70" s="7"/>
      <c r="D70"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Legal Term</v>
      </c>
      <c r="E70"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70" s="7" t="str">
        <f>IF(Table_Question_Sets[[#This Row],[Header]]="Yes","",IF(Table_Question_Sets[[#This Row],[Property]]&lt;&gt;"",SUBSTITUTE(Table_Question_Sets[[#This Row],[Property]]," ",""),""))</f>
        <v/>
      </c>
      <c r="G70" s="75"/>
      <c r="H70" s="7"/>
      <c r="I70" s="7"/>
      <c r="J70" s="7"/>
      <c r="K70" s="34"/>
      <c r="L70" s="44"/>
      <c r="M70" s="44"/>
      <c r="N70" s="34"/>
      <c r="O70" s="34"/>
      <c r="P70" s="34"/>
      <c r="Q70" s="34"/>
      <c r="R70" s="34"/>
      <c r="S70" s="34"/>
      <c r="T70" s="7"/>
      <c r="U70" s="7"/>
      <c r="V70" s="7"/>
      <c r="W70" s="7"/>
      <c r="X70" s="7"/>
      <c r="Y70" s="7"/>
      <c r="Z70" s="7"/>
      <c r="AA70" s="7"/>
      <c r="AB70" s="7"/>
      <c r="AC70" s="7"/>
      <c r="AD70" s="7"/>
      <c r="AE70" s="7"/>
      <c r="AF70" s="7"/>
      <c r="AG70" s="7"/>
      <c r="AH70" s="44"/>
      <c r="AI70" s="44"/>
      <c r="AJ70" s="7"/>
      <c r="AK70" s="7"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70" s="7"/>
      <c r="AM70"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70"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70" s="7"/>
      <c r="AP70" s="15"/>
      <c r="AQ70" s="7"/>
      <c r="AR70" s="7"/>
      <c r="AS70" s="7"/>
      <c r="AT70" s="7"/>
      <c r="AU70" s="7"/>
      <c r="AV70"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70" s="15" t="str">
        <f>IF(OR(Table_Question_Sets[[#This Row],[Header]]="Yes",Table_Question_Sets[[#This Row],[Text]]=""),"",IF(OR(Table_Question_Sets[[#This Row],[Text]]="true",Table_Question_Sets[[#This Row],[Text]]="false",ISNUMBER(Table_Question_Sets[[#This Row],[Text]])),Table_Question_Sets[[#This Row],[Text]],""""&amp;Table_Question_Sets[[#This Row],[Text]]&amp;""""))</f>
        <v/>
      </c>
      <c r="AX70" s="15" t="str">
        <f>IF(AND(Table_Question_Sets[[#This Row],[Header]]&lt;&gt;"Yes",Table_Question_Sets[[#This Row],[Property]]&lt;&gt;"",Table_Question_Sets[[#This Row],[Summary Label]]&lt;&gt;""),""""&amp;Table_Question_Sets[[#This Row],[Key]]&amp;""": """&amp;Table_Question_Sets[[#This Row],[Summary Label]]&amp;"""","")</f>
        <v/>
      </c>
      <c r="AY70" s="15">
        <f ca="1">IF(Table_Question_Sets[[#This Row],[Header]]="Yes","",_xlfn.NUMBERVALUE(INDIRECT(SUBSTITUTE(ADDRESS(1,COLUMN(),4),"1","")&amp;ROW()-1))+IF(Table_Question_Sets[[#This Row],[Property]]&lt;&gt;"",1,0))</f>
        <v>0</v>
      </c>
      <c r="AZ70" s="15">
        <f ca="1">IF(Table_Question_Sets[[#This Row],[Header]]="Yes","",_xlfn.NUMBERVALUE(INDIRECT(SUBSTITUTE(ADDRESS(1,COLUMN(),4),"1","")&amp;ROW()+1))+IF(Table_Question_Sets[[#This Row],[Property]]&lt;&gt;"",1,0))</f>
        <v>1</v>
      </c>
      <c r="BA70" s="15" t="str">
        <f t="array" aca="1" ref="BA7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70"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70"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70" s="7"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70" s="15"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70" s="7" t="str">
        <f xml:space="preserve">
IF(Table_Question_Sets[[#This Row],[Row]]="Yes","]},{""className"": ""row"",""fieldGroup"": [","")&amp;
Table_Question_Sets[[#This Row],[Config Field]]</f>
        <v/>
      </c>
      <c r="BG70"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"termsAndConditions","type": "buttons-field","className":"col-xs-12","templateOptions":{"options":[{"value":"Yes","key":"Yes","icon":"glyphicon glyphicon-ok md"},{"value":"No","key":"No","icon":"glyphicon glyphicon-remove md"}],"label":"Do you understand and accept your declaration?","content":{"heading3":"Terms &amp; Conditions","paragraph":"I accept the following terms and conditions:&lt;br&gt;&lt;br&gt;","terms":"    &lt;p&gt;&lt;strong&gt;Terms and Conditions&lt;/strong&gt;&lt;/p&gt;\n    &lt;ol&gt;\n        &lt;li&gt;Term 1.&lt;/li&gt;\n        &lt;li&gt;Term 2.&lt;/li&gt;\n        &lt;li&gt;Term 3.&lt;/li&gt;\n    &lt;/ol&gt;"}},"validators": {"validation": Validators.compose([ValidationService.required('true', ''), ValidationService.acceptedDeclaration()])}}</v>
      </c>
      <c r="BH70"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70" s="7" t="str">
        <f>IF(AND(Table_Question_Sets[[#This Row],[Header]]="",Table_Question_Sets[[#This Row],[Property]]&lt;&gt;"",Table_Question_Sets[[#This Row],[Field Type]]&lt;&gt;""),
""""&amp;Table_Question_Sets[[#This Row],[Key]]&amp;"""","")</f>
        <v/>
      </c>
      <c r="BJ70"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"termsAndConditions"</v>
      </c>
      <c r="BK70" s="7" t="str">
        <f>IF(AND(Table_Question_Sets[[#This Row],[Header]]&lt;&gt;"Yes",Table_Question_Sets[[#This Row],[Property]]&lt;&gt;"",Table_Question_Sets[[#This Row],[Workflow Role]]&lt;&gt;""),
""""&amp;Table_Question_Sets[[#This Row],[Workflow Role]]&amp;""":"""&amp;Table_Question_Sets[[#This Row],[Key]]&amp;"""","")</f>
        <v/>
      </c>
      <c r="BL70" s="7">
        <f ca="1">IF(Table_Question_Sets[[#This Row],[Header]]="Yes","",_xlfn.NUMBERVALUE(INDIRECT(SUBSTITUTE(ADDRESS(1,COLUMN(),4),"1","")&amp;ROW()+1))+IF(OR(Table_Question_Sets[[#This Row],[Value]]&lt;&gt;"",AND(Table_Question_Sets[[#This Row],[Data Type]]="Repeating",Table_Question_Sets[[#This Row],[Calculation Repeating]]&lt;&gt;"")),1,0))</f>
        <v>0</v>
      </c>
      <c r="BM70" s="7" t="str">
        <f ca="1" xml:space="preserve">
IF(Table_Question_Sets[[#This Row],[Data Type]]="Repeating",
OFFSET(Table_Repeating_Question_Sets[[#Headers],[Property]],MATCH(Table_Question_Sets[[#This Row],[Property]],Table_Repeating_Question_Sets[Property],0),MATCH("Calculation",Table_Repeating_Question_Sets[#Headers],0)-1,1,1),
"")</f>
        <v/>
      </c>
      <c r="BN70"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70"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70" s="7" t="str">
        <f ca="1">IF(ISNUMBER(Table_Question_Sets[[#This Row],[Config Use Row]]),INDEX(Table_Question_Sets[Config Rollup],Table_Question_Sets[[#This Row],[Config Use Row]]),"")</f>
        <v/>
      </c>
      <c r="BQ70" s="7" t="str">
        <f ca="1">IF(ISNUMBER(Table_Question_Sets[[#This Row],[Config Use Row]]),INDEX(Table_Question_Sets[Config Keys Nested Rollup],Table_Question_Sets[[#This Row],[Config Use Row]]),"")</f>
        <v/>
      </c>
      <c r="BR70" s="7" t="str">
        <f ca="1">IF(ISNUMBER(Table_Question_Sets[[#This Row],[Config Use Row]]),INDEX(Table_Question_Sets[Calculation Rollup],Table_Question_Sets[[#This Row],[Config Use Row]]),"")</f>
        <v/>
      </c>
    </row>
    <row r="71" spans="2:70" ht="21" customHeight="1">
      <c r="B71" t="s">
        <v>179</v>
      </c>
      <c r="C71"/>
      <c r="D71"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Legal Term</v>
      </c>
      <c r="E71"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termsAndConditions</v>
      </c>
      <c r="F71" t="str">
        <f>IF(Table_Question_Sets[[#This Row],[Header]]="Yes","",IF(Table_Question_Sets[[#This Row],[Property]]&lt;&gt;"",SUBSTITUTE(Table_Question_Sets[[#This Row],[Property]]," ",""),""))</f>
        <v>TermsAndConditions</v>
      </c>
      <c r="G71" s="74"/>
      <c r="H71" s="7" t="s">
        <v>47</v>
      </c>
      <c r="I71" s="7" t="s">
        <v>74</v>
      </c>
      <c r="J71" s="7" t="s">
        <v>134</v>
      </c>
      <c r="K71" t="s">
        <v>71</v>
      </c>
      <c r="L71"/>
      <c r="M71"/>
      <c r="N71"/>
      <c r="O71"/>
      <c r="P71"/>
      <c r="Q71"/>
      <c r="R71"/>
      <c r="S71"/>
      <c r="T71" s="8" t="s">
        <v>138</v>
      </c>
      <c r="U71"/>
      <c r="V71" s="7"/>
      <c r="W71" s="8" t="s">
        <v>139</v>
      </c>
      <c r="X71"/>
      <c r="Y71" s="7" t="s">
        <v>180</v>
      </c>
      <c r="Z71" s="88"/>
      <c r="AA71" s="88" t="str">
        <f>"I accept the following terms and conditions:&lt;br&gt;&lt;br&gt;"</f>
        <v>I accept the following terms and conditions:&lt;br&gt;&lt;br&gt;</v>
      </c>
      <c r="AB71" s="88"/>
      <c r="AC71" s="92" t="s">
        <v>181</v>
      </c>
      <c r="AD71"/>
      <c r="AE71"/>
      <c r="AF71"/>
      <c r="AG71"/>
      <c r="AH71"/>
      <c r="AI71"/>
      <c r="AJ71"/>
      <c r="AK71"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71"/>
      <c r="AM71"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71"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71"/>
      <c r="AP71"/>
      <c r="AQ71"/>
      <c r="AR71"/>
      <c r="AS71"/>
      <c r="AT71"/>
      <c r="AU71"/>
      <c r="AV71"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71" t="str">
        <f>IF(OR(Table_Question_Sets[[#This Row],[Header]]="Yes",Table_Question_Sets[[#This Row],[Text]]=""),"",IF(OR(Table_Question_Sets[[#This Row],[Text]]="true",Table_Question_Sets[[#This Row],[Text]]="false",ISNUMBER(Table_Question_Sets[[#This Row],[Text]])),Table_Question_Sets[[#This Row],[Text]],""""&amp;Table_Question_Sets[[#This Row],[Text]]&amp;""""))</f>
        <v/>
      </c>
      <c r="AX71" t="str">
        <f>IF(AND(Table_Question_Sets[[#This Row],[Header]]&lt;&gt;"Yes",Table_Question_Sets[[#This Row],[Property]]&lt;&gt;"",Table_Question_Sets[[#This Row],[Summary Label]]&lt;&gt;""),""""&amp;Table_Question_Sets[[#This Row],[Key]]&amp;""": """&amp;Table_Question_Sets[[#This Row],[Summary Label]]&amp;"""","")</f>
        <v/>
      </c>
      <c r="AY71" s="17">
        <f ca="1">IF(Table_Question_Sets[[#This Row],[Header]]="Yes","",_xlfn.NUMBERVALUE(INDIRECT(SUBSTITUTE(ADDRESS(1,COLUMN(),4),"1","")&amp;ROW()-1))+IF(Table_Question_Sets[[#This Row],[Property]]&lt;&gt;"",1,0))</f>
        <v>1</v>
      </c>
      <c r="AZ71" s="17">
        <f ca="1">IF(Table_Question_Sets[[#This Row],[Header]]="Yes","",_xlfn.NUMBERVALUE(INDIRECT(SUBSTITUTE(ADDRESS(1,COLUMN(),4),"1","")&amp;ROW()+1))+IF(Table_Question_Sets[[#This Row],[Property]]&lt;&gt;"",1,0))</f>
        <v>1</v>
      </c>
      <c r="BA71" t="str">
        <f t="array" aca="1" ref="BA7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{"value":"Yes","key":"Yes","icon":"glyphicon glyphicon-ok md"},{"value":"No","key":"No","icon":"glyphicon glyphicon-remove md"}</v>
      </c>
      <c r="BB71"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ValidationService.acceptedDeclaration()])}</v>
      </c>
      <c r="BC71"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71"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"templateOptions":{"options":[{"value":"Yes","key":"Yes","icon":"glyphicon glyphicon-ok md"},{"value":"No","key":"No","icon":"glyphicon glyphicon-remove md"}],"label":"Do you understand and accept your declaration?","content":{"heading3":"Terms &amp; Conditions","paragraph":"I accept the following terms and conditions:&lt;br&gt;&lt;br&gt;","terms":"    &lt;p&gt;&lt;strong&gt;Terms and Conditions&lt;/strong&gt;&lt;/p&gt;\n    &lt;ol&gt;\n        &lt;li&gt;Term 1.&lt;/li&gt;\n        &lt;li&gt;Term 2.&lt;/li&gt;\n        &lt;li&gt;Term 3.&lt;/li&gt;\n    &lt;/ol&gt;"}}</v>
      </c>
      <c r="BE71"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"termsAndConditions","type": "buttons-field","className":"col-xs-12","templateOptions":{"options":[{"value":"Yes","key":"Yes","icon":"glyphicon glyphicon-ok md"},{"value":"No","key":"No","icon":"glyphicon glyphicon-remove md"}],"label":"Do you understand and accept your declaration?","content":{"heading3":"Terms &amp; Conditions","paragraph":"I accept the following terms and conditions:&lt;br&gt;&lt;br&gt;","terms":"    &lt;p&gt;&lt;strong&gt;Terms and Conditions&lt;/strong&gt;&lt;/p&gt;\n    &lt;ol&gt;\n        &lt;li&gt;Term 1.&lt;/li&gt;\n        &lt;li&gt;Term 2.&lt;/li&gt;\n        &lt;li&gt;Term 3.&lt;/li&gt;\n    &lt;/ol&gt;"}},"validators": {"validation": Validators.compose([ValidationService.required('true', ''), ValidationService.acceptedDeclaration()])}}</v>
      </c>
      <c r="BF71" t="str">
        <f ca="1" xml:space="preserve">
IF(Table_Question_Sets[[#This Row],[Row]]="Yes","]},{""className"": ""row"",""fieldGroup"": [","")&amp;
Table_Question_Sets[[#This Row],[Config Field]]</f>
        <v>{"key": "termsAndConditions","type": "buttons-field","className":"col-xs-12","templateOptions":{"options":[{"value":"Yes","key":"Yes","icon":"glyphicon glyphicon-ok md"},{"value":"No","key":"No","icon":"glyphicon glyphicon-remove md"}],"label":"Do you understand and accept your declaration?","content":{"heading3":"Terms &amp; Conditions","paragraph":"I accept the following terms and conditions:&lt;br&gt;&lt;br&gt;","terms":"    &lt;p&gt;&lt;strong&gt;Terms and Conditions&lt;/strong&gt;&lt;/p&gt;\n    &lt;ol&gt;\n        &lt;li&gt;Term 1.&lt;/li&gt;\n        &lt;li&gt;Term 2.&lt;/li&gt;\n        &lt;li&gt;Term 3.&lt;/li&gt;\n    &lt;/ol&gt;"}},"validators": {"validation": Validators.compose([ValidationService.required('true', ''), ValidationService.acceptedDeclaration()])}}</v>
      </c>
      <c r="BG71"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"termsAndConditions","type": "buttons-field","className":"col-xs-12","templateOptions":{"options":[{"value":"Yes","key":"Yes","icon":"glyphicon glyphicon-ok md"},{"value":"No","key":"No","icon":"glyphicon glyphicon-remove md"}],"label":"Do you understand and accept your declaration?","content":{"heading3":"Terms &amp; Conditions","paragraph":"I accept the following terms and conditions:&lt;br&gt;&lt;br&gt;","terms":"    &lt;p&gt;&lt;strong&gt;Terms and Conditions&lt;/strong&gt;&lt;/p&gt;\n    &lt;ol&gt;\n        &lt;li&gt;Term 1.&lt;/li&gt;\n        &lt;li&gt;Term 2.&lt;/li&gt;\n        &lt;li&gt;Term 3.&lt;/li&gt;\n    &lt;/ol&gt;"}},"validators": {"validation": Validators.compose([ValidationService.required('true', ''), ValidationService.acceptedDeclaration()])}}</v>
      </c>
      <c r="BH71"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71" t="str">
        <f>IF(AND(Table_Question_Sets[[#This Row],[Header]]="",Table_Question_Sets[[#This Row],[Property]]&lt;&gt;"",Table_Question_Sets[[#This Row],[Field Type]]&lt;&gt;""),
""""&amp;Table_Question_Sets[[#This Row],[Key]]&amp;"""","")</f>
        <v>"termsAndConditions"</v>
      </c>
      <c r="BJ71"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"termsAndConditions"</v>
      </c>
      <c r="BK71" t="str">
        <f>IF(AND(Table_Question_Sets[[#This Row],[Header]]&lt;&gt;"Yes",Table_Question_Sets[[#This Row],[Property]]&lt;&gt;"",Table_Question_Sets[[#This Row],[Workflow Role]]&lt;&gt;""),
""""&amp;Table_Question_Sets[[#This Row],[Workflow Role]]&amp;""":"""&amp;Table_Question_Sets[[#This Row],[Key]]&amp;"""","")</f>
        <v/>
      </c>
      <c r="BL71">
        <f ca="1">IF(Table_Question_Sets[[#This Row],[Header]]="Yes","",_xlfn.NUMBERVALUE(INDIRECT(SUBSTITUTE(ADDRESS(1,COLUMN(),4),"1","")&amp;ROW()+1))+IF(OR(Table_Question_Sets[[#This Row],[Value]]&lt;&gt;"",AND(Table_Question_Sets[[#This Row],[Data Type]]="Repeating",Table_Question_Sets[[#This Row],[Calculation Repeating]]&lt;&gt;"")),1,0))</f>
        <v>0</v>
      </c>
      <c r="BM71" t="str">
        <f ca="1" xml:space="preserve">
IF(Table_Question_Sets[[#This Row],[Data Type]]="Repeating",
OFFSET(Table_Repeating_Question_Sets[[#Headers],[Property]],MATCH(Table_Question_Sets[[#This Row],[Property]],Table_Repeating_Question_Sets[Property],0),MATCH("Calculation",Table_Repeating_Question_Sets[#Headers],0)-1,1,1),
"")</f>
        <v/>
      </c>
      <c r="BN71"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71"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71" t="str">
        <f ca="1">IF(ISNUMBER(Table_Question_Sets[[#This Row],[Config Use Row]]),INDEX(Table_Question_Sets[Config Rollup],Table_Question_Sets[[#This Row],[Config Use Row]]),"")</f>
        <v/>
      </c>
      <c r="BQ71" t="str">
        <f ca="1">IF(ISNUMBER(Table_Question_Sets[[#This Row],[Config Use Row]]),INDEX(Table_Question_Sets[Config Keys Nested Rollup],Table_Question_Sets[[#This Row],[Config Use Row]]),"")</f>
        <v/>
      </c>
      <c r="BR71" t="str">
        <f ca="1">IF(ISNUMBER(Table_Question_Sets[[#This Row],[Config Use Row]]),INDEX(Table_Question_Sets[Calculation Rollup],Table_Question_Sets[[#This Row],[Config Use Row]]),"")</f>
        <v/>
      </c>
    </row>
  </sheetData>
  <sheetProtection insertRows="0" deleteRows="0"/>
  <dataValidations count="4">
    <dataValidation type="list" allowBlank="1" showInputMessage="1" showErrorMessage="1" sqref="I38:I42 I44:I49 I51:I71 I5:I36" xr:uid="{00000000-0002-0000-0000-000000000000}">
      <formula1>Select_Input_Type</formula1>
    </dataValidation>
    <dataValidation type="list" allowBlank="1" showInputMessage="1" showErrorMessage="1" sqref="I43 I37 I50 H5:H71" xr:uid="{00000000-0002-0000-0000-000001000000}">
      <formula1>Select_Data_Type</formula1>
    </dataValidation>
    <dataValidation type="whole" allowBlank="1" showInputMessage="1" showErrorMessage="1" sqref="L1:M4 AP69:AP71 AO72:AO1048576" xr:uid="{00000000-0002-0000-0000-000002000000}">
      <formula1>0</formula1>
      <formula2>10</formula2>
    </dataValidation>
    <dataValidation type="list" allowBlank="1" showInputMessage="1" showErrorMessage="1" sqref="N5:N71" xr:uid="{00000000-0002-0000-0000-000003000000}">
      <formula1>Select_Yes_No</formula1>
    </dataValidation>
  </dataValidations>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1F5F34"/>
  </sheetPr>
  <dimension ref="B1:CL14"/>
  <sheetViews>
    <sheetView topLeftCell="A11" workbookViewId="0">
      <pane xSplit="8" topLeftCell="CA1" activePane="topRight" state="frozen"/>
      <selection pane="topRight" activeCell="CD5" sqref="CD5"/>
    </sheetView>
  </sheetViews>
  <sheetFormatPr defaultColWidth="9.140625" defaultRowHeight="21" customHeight="1"/>
  <cols>
    <col min="1" max="1" width="9.140625" style="2" customWidth="1"/>
    <col min="2" max="2" width="27.28515625" style="2" customWidth="1"/>
    <col min="3" max="3" width="15.28515625" style="2" hidden="1" customWidth="1"/>
    <col min="4" max="4" width="16.42578125" style="2" hidden="1" customWidth="1"/>
    <col min="5" max="8" width="21.85546875" style="2" hidden="1" customWidth="1"/>
    <col min="9" max="22" width="10.7109375" style="2" customWidth="1"/>
    <col min="23" max="23" width="17.85546875" style="2" customWidth="1"/>
    <col min="24" max="24" width="9.28515625" style="2" customWidth="1"/>
    <col min="25" max="25" width="7.140625" style="2" customWidth="1"/>
    <col min="26" max="29" width="3.42578125" style="2" customWidth="1"/>
    <col min="30" max="30" width="21.42578125" style="2" customWidth="1"/>
    <col min="31" max="31" width="57.140625" style="2" customWidth="1"/>
    <col min="32" max="33" width="28.42578125" style="2" customWidth="1"/>
    <col min="34" max="43" width="21.42578125" style="2" customWidth="1"/>
    <col min="44" max="45" width="17.85546875" style="2" customWidth="1"/>
    <col min="46" max="75" width="7.140625" style="2" customWidth="1"/>
    <col min="76" max="80" width="14.28515625" style="2" customWidth="1"/>
    <col min="81" max="90" width="28.42578125" style="2" customWidth="1"/>
    <col min="91" max="92" width="8.7109375" style="2" customWidth="1"/>
    <col min="93" max="93" width="23" style="2" customWidth="1"/>
    <col min="94" max="94" width="17" style="2" customWidth="1"/>
    <col min="95" max="95" width="19.42578125" style="2" customWidth="1"/>
    <col min="96" max="96" width="17.28515625" style="2" customWidth="1"/>
    <col min="97" max="97" width="22.140625" style="2" customWidth="1"/>
    <col min="98" max="98" width="42.140625" style="2" customWidth="1"/>
    <col min="99" max="99" width="21.85546875" style="2" customWidth="1"/>
    <col min="100" max="100" width="32.7109375" style="2" customWidth="1"/>
    <col min="101" max="104" width="15.140625" style="2" customWidth="1"/>
    <col min="105" max="105" width="15.28515625" style="2" customWidth="1"/>
    <col min="106" max="106" width="25.28515625" style="2" customWidth="1"/>
    <col min="107" max="107" width="32.28515625" style="2" customWidth="1"/>
    <col min="108" max="108" width="24.42578125" style="2" customWidth="1"/>
    <col min="109" max="110" width="15.28515625" style="2" customWidth="1"/>
    <col min="111" max="112" width="16.28515625" style="2" customWidth="1"/>
    <col min="113" max="113" width="80.140625" style="2" customWidth="1"/>
    <col min="114" max="116" width="16.28515625" style="2" customWidth="1"/>
    <col min="117" max="117" width="21.42578125" style="2" customWidth="1"/>
    <col min="118" max="120" width="81" style="2" customWidth="1"/>
    <col min="121" max="121" width="22.28515625" style="2" customWidth="1"/>
    <col min="122" max="122" width="19.42578125" style="2" customWidth="1"/>
    <col min="123" max="123" width="16" style="2" customWidth="1"/>
    <col min="124" max="16384" width="9.140625" style="2"/>
  </cols>
  <sheetData>
    <row r="1" spans="2:90" ht="21" customHeight="1">
      <c r="I1" s="35"/>
      <c r="J1" s="35"/>
      <c r="K1" s="35"/>
      <c r="L1" s="35"/>
      <c r="M1" s="35"/>
      <c r="N1" s="35"/>
      <c r="O1" s="35"/>
      <c r="P1" s="35"/>
      <c r="Q1" s="35"/>
      <c r="R1" s="35"/>
      <c r="S1" s="13"/>
      <c r="T1" s="13"/>
      <c r="X1" s="35"/>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row>
    <row r="2" spans="2:90" ht="47.25" thickBot="1">
      <c r="B2" s="11" t="s">
        <v>182</v>
      </c>
      <c r="C2" s="11"/>
      <c r="D2" s="11"/>
      <c r="E2" s="11"/>
      <c r="F2" s="11"/>
      <c r="G2" s="11"/>
      <c r="H2" s="11"/>
      <c r="I2" s="31"/>
      <c r="J2" s="31"/>
      <c r="K2" s="31"/>
      <c r="L2" s="31"/>
      <c r="M2" s="31"/>
      <c r="N2" s="31"/>
      <c r="O2" s="31"/>
      <c r="P2" s="31"/>
      <c r="Q2" s="31"/>
      <c r="R2" s="31"/>
      <c r="S2" s="14"/>
      <c r="T2" s="14"/>
      <c r="U2" s="11"/>
      <c r="V2" s="11"/>
      <c r="W2" s="11"/>
      <c r="X2" s="31"/>
      <c r="Y2" s="11"/>
      <c r="Z2" s="11"/>
      <c r="AA2" s="11"/>
      <c r="AB2" s="11"/>
      <c r="AC2" s="11"/>
      <c r="AD2" s="11"/>
      <c r="AE2" s="11"/>
      <c r="AF2" s="11"/>
      <c r="AG2" s="11"/>
      <c r="AH2" s="11"/>
      <c r="AI2" s="11"/>
      <c r="AJ2" s="11"/>
      <c r="AK2" s="11"/>
      <c r="AL2" s="11"/>
      <c r="AM2" s="11"/>
      <c r="AN2" s="11"/>
      <c r="AO2" s="11"/>
      <c r="AP2" s="11"/>
      <c r="AQ2" s="11"/>
      <c r="AR2" s="11"/>
      <c r="AS2" s="11"/>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1"/>
      <c r="CJ2" s="11"/>
      <c r="CK2" s="14"/>
      <c r="CL2" s="11"/>
    </row>
    <row r="3" spans="2:90" ht="21" customHeight="1">
      <c r="I3" s="35"/>
      <c r="J3" s="35"/>
      <c r="K3" s="35"/>
      <c r="L3" s="35"/>
      <c r="M3" s="35"/>
      <c r="N3" s="35"/>
      <c r="O3" s="35"/>
      <c r="P3" s="35"/>
      <c r="Q3" s="35"/>
      <c r="R3" s="35"/>
      <c r="S3" s="13"/>
      <c r="T3" s="13"/>
      <c r="X3" s="35"/>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row>
    <row r="4" spans="2:90" ht="15">
      <c r="B4" t="s">
        <v>1</v>
      </c>
      <c r="C4" t="s">
        <v>2</v>
      </c>
      <c r="D4" t="s">
        <v>3</v>
      </c>
      <c r="E4" t="s">
        <v>4</v>
      </c>
      <c r="F4" t="s">
        <v>183</v>
      </c>
      <c r="G4" t="s">
        <v>184</v>
      </c>
      <c r="H4" t="s">
        <v>5</v>
      </c>
      <c r="I4" s="49" t="s">
        <v>185</v>
      </c>
      <c r="J4" s="49" t="s">
        <v>186</v>
      </c>
      <c r="K4" s="49" t="s">
        <v>187</v>
      </c>
      <c r="L4" s="49" t="s">
        <v>188</v>
      </c>
      <c r="M4" s="49" t="s">
        <v>189</v>
      </c>
      <c r="N4" s="49" t="s">
        <v>190</v>
      </c>
      <c r="O4" s="49" t="s">
        <v>191</v>
      </c>
      <c r="P4" s="49" t="s">
        <v>192</v>
      </c>
      <c r="Q4" s="49" t="s">
        <v>193</v>
      </c>
      <c r="R4" s="49" t="s">
        <v>194</v>
      </c>
      <c r="S4" s="17" t="s">
        <v>195</v>
      </c>
      <c r="T4" s="17" t="s">
        <v>196</v>
      </c>
      <c r="U4" t="s">
        <v>7</v>
      </c>
      <c r="V4" s="90" t="s">
        <v>8</v>
      </c>
      <c r="W4" s="90" t="s">
        <v>9</v>
      </c>
      <c r="X4" s="90" t="s">
        <v>10</v>
      </c>
      <c r="Y4" s="37" t="s">
        <v>13</v>
      </c>
      <c r="Z4" s="37" t="s">
        <v>14</v>
      </c>
      <c r="AA4" s="37" t="s">
        <v>15</v>
      </c>
      <c r="AB4" s="37" t="s">
        <v>16</v>
      </c>
      <c r="AC4" s="37" t="s">
        <v>17</v>
      </c>
      <c r="AD4" s="1" t="s">
        <v>19</v>
      </c>
      <c r="AE4" s="1" t="s">
        <v>20</v>
      </c>
      <c r="AF4" t="s">
        <v>21</v>
      </c>
      <c r="AG4" t="s">
        <v>22</v>
      </c>
      <c r="AH4" t="s">
        <v>23</v>
      </c>
      <c r="AI4" t="s">
        <v>24</v>
      </c>
      <c r="AJ4" t="s">
        <v>25</v>
      </c>
      <c r="AK4" t="s">
        <v>26</v>
      </c>
      <c r="AL4" t="s">
        <v>28</v>
      </c>
      <c r="AM4" t="s">
        <v>29</v>
      </c>
      <c r="AN4" t="s">
        <v>30</v>
      </c>
      <c r="AO4" t="s">
        <v>31</v>
      </c>
      <c r="AP4" t="s">
        <v>33</v>
      </c>
      <c r="AQ4" t="s">
        <v>40</v>
      </c>
      <c r="AR4" t="s">
        <v>42</v>
      </c>
      <c r="AS4" t="s">
        <v>43</v>
      </c>
      <c r="AT4" t="s">
        <v>197</v>
      </c>
      <c r="AU4" t="s">
        <v>198</v>
      </c>
      <c r="AV4" t="s">
        <v>199</v>
      </c>
      <c r="AW4" t="s">
        <v>200</v>
      </c>
      <c r="AX4" t="s">
        <v>201</v>
      </c>
      <c r="AY4" t="s">
        <v>202</v>
      </c>
      <c r="AZ4" t="s">
        <v>203</v>
      </c>
      <c r="BA4" t="s">
        <v>204</v>
      </c>
      <c r="BB4" t="s">
        <v>205</v>
      </c>
      <c r="BC4" t="s">
        <v>206</v>
      </c>
      <c r="BD4" t="s">
        <v>207</v>
      </c>
      <c r="BE4" t="s">
        <v>208</v>
      </c>
      <c r="BF4" t="s">
        <v>209</v>
      </c>
      <c r="BG4" t="s">
        <v>210</v>
      </c>
      <c r="BH4" t="s">
        <v>211</v>
      </c>
      <c r="BI4" t="s">
        <v>212</v>
      </c>
      <c r="BJ4" t="s">
        <v>213</v>
      </c>
      <c r="BK4" t="s">
        <v>214</v>
      </c>
      <c r="BL4" t="s">
        <v>215</v>
      </c>
      <c r="BM4" t="s">
        <v>216</v>
      </c>
      <c r="BN4" t="s">
        <v>217</v>
      </c>
      <c r="BO4" t="s">
        <v>218</v>
      </c>
      <c r="BP4" t="s">
        <v>219</v>
      </c>
      <c r="BQ4" t="s">
        <v>220</v>
      </c>
      <c r="BR4" t="s">
        <v>221</v>
      </c>
      <c r="BS4" t="s">
        <v>222</v>
      </c>
      <c r="BT4" t="s">
        <v>223</v>
      </c>
      <c r="BU4" t="s">
        <v>224</v>
      </c>
      <c r="BV4" t="s">
        <v>225</v>
      </c>
      <c r="BW4" t="s">
        <v>226</v>
      </c>
      <c r="BX4" t="s">
        <v>38</v>
      </c>
      <c r="BY4" t="s">
        <v>65</v>
      </c>
      <c r="BZ4" s="37" t="s">
        <v>50</v>
      </c>
      <c r="CA4" s="37" t="s">
        <v>51</v>
      </c>
      <c r="CB4" s="1" t="s">
        <v>52</v>
      </c>
      <c r="CC4" s="1" t="s">
        <v>53</v>
      </c>
      <c r="CD4" s="1" t="s">
        <v>55</v>
      </c>
      <c r="CE4" s="1" t="s">
        <v>56</v>
      </c>
      <c r="CF4" s="1" t="s">
        <v>57</v>
      </c>
      <c r="CG4" s="90" t="s">
        <v>58</v>
      </c>
      <c r="CH4" s="90" t="s">
        <v>59</v>
      </c>
      <c r="CI4" s="7" t="s">
        <v>60</v>
      </c>
      <c r="CJ4" s="8" t="s">
        <v>61</v>
      </c>
      <c r="CK4" s="1" t="s">
        <v>67</v>
      </c>
      <c r="CL4" s="8" t="s">
        <v>68</v>
      </c>
    </row>
    <row r="5" spans="2:90" ht="29.25" thickBot="1">
      <c r="B5" s="28" t="s">
        <v>227</v>
      </c>
      <c r="C5" s="3" t="s">
        <v>71</v>
      </c>
      <c r="D5" s="3" t="str">
        <f ca="1">IF(Table_Repeating_Question_Sets[[#This Row],[Header]]="Yes","",IF(INDIRECT(SUBSTITUTE(ADDRESS(1,COLUMN(),4),"1","")&amp;ROW()-1)="",IF(RIGHT(INDIRECT(SUBSTITUTE(ADDRESS(1,COLUMN(Table_Repeating_Question_Sets[[#This Row],[Property]]),4),"1","")&amp;ROW()-1),1)="s",LEFT(INDIRECT(SUBSTITUTE(ADDRESS(1,COLUMN(Table_Repeating_Question_Sets[[#This Row],[Property]]),4),"1","")&amp;ROW()-1),LEN(INDIRECT(SUBSTITUTE(ADDRESS(1,COLUMN(Table_Repeating_Question_Sets[[#This Row],[Property]]),4),"1","")&amp;ROW()-1))-1),INDIRECT(SUBSTITUTE(ADDRESS(1,COLUMN(Table_Repeating_Question_Sets[[#This Row],[Property]]),4),"1","")&amp;ROW()-1)),INDIRECT(SUBSTITUTE(ADDRESS(1,COLUMN(),4),"1","")&amp;ROW()-1)))</f>
        <v/>
      </c>
      <c r="E5" s="3"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repeating1</v>
      </c>
      <c r="F5" s="3" t="str">
        <f ca="1">IF(Table_Repeating_Question_Sets[[#This Row],[Header]]="Yes","",IF(INDIRECT(SUBSTITUTE(ADDRESS(1,COLUMN(),4),"1","")&amp;ROW()-1)="",
INDIRECT(SUBSTITUTE(ADDRESS(1,COLUMN(Table_Repeating_Question_Sets[[#This Row],[Property]]),4),"1","")&amp;ROW()-1),INDIRECT(SUBSTITUTE(ADDRESS(1,COLUMN(),4),"1","")&amp;ROW()-1)))</f>
        <v/>
      </c>
      <c r="G5" s="3"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[XX].repeating1</v>
      </c>
      <c r="H5" s="3" t="str">
        <f>IF(Table_Repeating_Question_Sets[[#This Row],[Header]]="Yes","",IF(Table_Repeating_Question_Sets[[#This Row],[Property]]&lt;&gt;"",SUBSTITUTE(Table_Repeating_Question_Sets[[#This Row],[Property]]," ",""),""))</f>
        <v/>
      </c>
      <c r="I5" s="33"/>
      <c r="J5" s="33"/>
      <c r="K5" s="33"/>
      <c r="L5" s="33"/>
      <c r="M5" s="33"/>
      <c r="N5" s="33"/>
      <c r="O5" s="33"/>
      <c r="P5" s="33"/>
      <c r="Q5" s="33"/>
      <c r="R5" s="33"/>
      <c r="S5" s="18" t="str">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
      </c>
      <c r="T5" s="18" t="str">
        <f>IF(Table_Repeating_Question_Sets[[#This Row],[Header]]&lt;&gt;"Yes",COUNTA(Table_Repeating_Question_Sets[[#This Row],[Value 1]:[Value 10]]),"")</f>
        <v/>
      </c>
      <c r="U5" s="3"/>
      <c r="V5" s="3"/>
      <c r="W5" s="3"/>
      <c r="X5" s="43"/>
      <c r="Y5" s="3"/>
      <c r="Z5" s="3"/>
      <c r="AA5" s="3"/>
      <c r="AB5" s="3"/>
      <c r="AC5" s="3"/>
      <c r="AD5" s="3"/>
      <c r="AE5" s="3"/>
      <c r="AF5" s="3"/>
      <c r="AG5" s="3"/>
      <c r="AH5" s="3"/>
      <c r="AI5" s="3"/>
      <c r="AJ5" s="3"/>
      <c r="AK5" s="3"/>
      <c r="AL5" s="3"/>
      <c r="AM5" s="3"/>
      <c r="AN5" s="3"/>
      <c r="AO5" s="3"/>
      <c r="AP5" s="3"/>
      <c r="AQ5" s="3"/>
      <c r="AR5" s="3"/>
      <c r="AS5" s="3"/>
      <c r="AT5" s="3" t="str">
        <f ca="1">IF(Table_Repeating_Question_Sets[[#This Row],[Header]]="Yes","",_xlfn.NUMBERVALUE(INDIRECT(SUBSTITUTE(ADDRESS(1,COLUMN(Table_Repeating_Question_Sets[[#This Row],[Count 1]]),4),"1","")&amp;ROW(Table_Repeating_Question_Sets[[#This Row],[Count 1]])+1))+IF(Table_Repeating_Question_Sets[[#This Row],[Value 1]]&lt;&gt;"",1,0))</f>
        <v/>
      </c>
      <c r="AU5" s="3" t="str">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
      </c>
      <c r="AV5" s="3"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AW5" s="3" t="str">
        <f ca="1">IF(Table_Repeating_Question_Sets[[#This Row],[Header]]="Yes","",_xlfn.NUMBERVALUE(INDIRECT(SUBSTITUTE(ADDRESS(1,COLUMN(Table_Repeating_Question_Sets[[#This Row],[Count 2]]),4),"1","")&amp;ROW(Table_Repeating_Question_Sets[[#This Row],[Count 2]])+1))+IF(Table_Repeating_Question_Sets[[#This Row],[Value 2]]&lt;&gt;"",1,0))</f>
        <v/>
      </c>
      <c r="AX5" s="3" t="str">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
      </c>
      <c r="AY5" s="3"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AZ5" s="3" t="str">
        <f ca="1">IF(Table_Repeating_Question_Sets[[#This Row],[Header]]="Yes","",_xlfn.NUMBERVALUE(INDIRECT(SUBSTITUTE(ADDRESS(1,COLUMN(Table_Repeating_Question_Sets[[#This Row],[Count 3]]),4),"1","")&amp;ROW(Table_Repeating_Question_Sets[[#This Row],[Count 3]])+1))+IF(Table_Repeating_Question_Sets[[#This Row],[Value 3]]&lt;&gt;"",1,0))</f>
        <v/>
      </c>
      <c r="BA5" s="3" t="str">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
      </c>
      <c r="BB5" s="3"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C5" s="3" t="str">
        <f ca="1">IF(Table_Repeating_Question_Sets[[#This Row],[Header]]="Yes","",_xlfn.NUMBERVALUE(INDIRECT(SUBSTITUTE(ADDRESS(1,COLUMN(Table_Repeating_Question_Sets[[#This Row],[Count 4]]),4),"1","")&amp;ROW(Table_Repeating_Question_Sets[[#This Row],[Count 4]])+1))+IF(Table_Repeating_Question_Sets[[#This Row],[Value 4]]&lt;&gt;"",1,0))</f>
        <v/>
      </c>
      <c r="BD5" s="3" t="str">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
      </c>
      <c r="BE5" s="3"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F5" s="3" t="str">
        <f ca="1">IF(Table_Repeating_Question_Sets[[#This Row],[Header]]="Yes","",_xlfn.NUMBERVALUE(INDIRECT(SUBSTITUTE(ADDRESS(1,COLUMN(Table_Repeating_Question_Sets[[#This Row],[Count 5]]),4),"1","")&amp;ROW(Table_Repeating_Question_Sets[[#This Row],[Count 5]])+1))+IF(Table_Repeating_Question_Sets[[#This Row],[Value 5]]&lt;&gt;"",1,0))</f>
        <v/>
      </c>
      <c r="BG5" s="3" t="str">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
      </c>
      <c r="BH5" s="3"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I5" s="3" t="str">
        <f ca="1">IF(Table_Repeating_Question_Sets[[#This Row],[Header]]="Yes","",_xlfn.NUMBERVALUE(INDIRECT(SUBSTITUTE(ADDRESS(1,COLUMN(Table_Repeating_Question_Sets[[#This Row],[Count 6]]),4),"1","")&amp;ROW(Table_Repeating_Question_Sets[[#This Row],[Count 6]])+1))+IF(Table_Repeating_Question_Sets[[#This Row],[Value 6]]&lt;&gt;"",1,0))</f>
        <v/>
      </c>
      <c r="BJ5" s="3" t="str">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
      </c>
      <c r="BK5" s="3"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L5" s="3" t="str">
        <f ca="1">IF(Table_Repeating_Question_Sets[[#This Row],[Header]]="Yes","",_xlfn.NUMBERVALUE(INDIRECT(SUBSTITUTE(ADDRESS(1,COLUMN(Table_Repeating_Question_Sets[[#This Row],[Count 7]]),4),"1","")&amp;ROW(Table_Repeating_Question_Sets[[#This Row],[Count 7]])+1))+IF(Table_Repeating_Question_Sets[[#This Row],[Value 7]]&lt;&gt;"",1,0))</f>
        <v/>
      </c>
      <c r="BM5" s="3" t="str">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
      </c>
      <c r="BN5" s="3"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O5" s="3" t="str">
        <f ca="1">IF(Table_Repeating_Question_Sets[[#This Row],[Header]]="Yes","",_xlfn.NUMBERVALUE(INDIRECT(SUBSTITUTE(ADDRESS(1,COLUMN(Table_Repeating_Question_Sets[[#This Row],[Count 8]]),4),"1","")&amp;ROW(Table_Repeating_Question_Sets[[#This Row],[Count 8]])+1))+IF(Table_Repeating_Question_Sets[[#This Row],[Value 8]]&lt;&gt;"",1,0))</f>
        <v/>
      </c>
      <c r="BP5" s="3" t="str">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
      </c>
      <c r="BQ5" s="3"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R5" s="3" t="str">
        <f ca="1">IF(Table_Repeating_Question_Sets[[#This Row],[Header]]="Yes","",_xlfn.NUMBERVALUE(INDIRECT(SUBSTITUTE(ADDRESS(1,COLUMN(Table_Repeating_Question_Sets[[#This Row],[Count 9]]),4),"1","")&amp;ROW(Table_Repeating_Question_Sets[[#This Row],[Count 9]])+1))+IF(Table_Repeating_Question_Sets[[#This Row],[Value 9]]&lt;&gt;"",1,0))</f>
        <v/>
      </c>
      <c r="BS5" s="3" t="str">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
      </c>
      <c r="BT5" s="3"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U5" s="3" t="str">
        <f ca="1">IF(Table_Repeating_Question_Sets[[#This Row],[Header]]="Yes","",_xlfn.NUMBERVALUE(INDIRECT(SUBSTITUTE(ADDRESS(1,COLUMN(Table_Repeating_Question_Sets[[#This Row],[Count 10]]),4),"1","")&amp;ROW(Table_Repeating_Question_Sets[[#This Row],[Count 10]])+1))+IF(Table_Repeating_Question_Sets[[#This Row],[Value 10]]&lt;&gt;"",1,0))</f>
        <v/>
      </c>
      <c r="BV5" s="3" t="str">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
      </c>
      <c r="BW5" s="3"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BX5" s="3"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BY5" s="3" t="str">
        <f ca="1">IF(AND(Table_Repeating_Question_Sets[[#This Row],[Header]]="Yes",_xlfn.TEXTJOIN(",",TRUE,Table_Repeating_Question_Sets[[#This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BZ5" s="3" t="str">
        <f ca="1">IF(Table_Repeating_Question_Sets[[#This Row],[Header]]="Yes","",_xlfn.NUMBERVALUE(INDIRECT(SUBSTITUTE(ADDRESS(1,COLUMN(Table_Repeating_Question_Sets[[#This Row],[Config Count Fwd]]),4),"1","")&amp;ROW(Table_Repeating_Question_Sets[[#This Row],[Config Count Fwd]])-1))+IF(Table_Repeating_Question_Sets[[#This Row],[Property]]&lt;&gt;"",1,0))</f>
        <v/>
      </c>
      <c r="CA5" s="3" t="str">
        <f ca="1">IF(Table_Repeating_Question_Sets[[#This Row],[Header]]="Yes","",_xlfn.NUMBERVALUE(INDIRECT(SUBSTITUTE(ADDRESS(1,COLUMN(Table_Repeating_Question_Sets[[#This Row],[Config Count Back]]),4),"1","")&amp;ROW(Table_Repeating_Question_Sets[[#This Row],[Config Count Back]])+1))+IF(Table_Repeating_Question_Sets[[#This Row],[Property]]&lt;&gt;"",1,0))</f>
        <v/>
      </c>
      <c r="CB5" s="3" t="str">
        <f t="array" aca="1" ref="CB5"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C5" s="3"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D5" s="3"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E5" s="3"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Row],[Disabled Condition]]&lt;&gt;"",
"""expressionProperties"":{"&amp;
"""templateOptions.disabled"":"""&amp;Table_Repeating_Question_Sets[[#This Row],[Disabled Condition]]&amp;""""&amp;
"}","")
)&amp;
"}"&amp;
"","")</f>
        <v/>
      </c>
      <c r="CF5" s="3" t="str">
        <f xml:space="preserve">
IF(Table_Repeating_Question_Sets[[#This Row],[Row]]="Yes","]},{""className"": ""row"",""fieldGroup"": [","")&amp;
Table_Repeating_Question_Sets[[#This Row],[Config Field]]</f>
        <v/>
      </c>
      <c r="CG5" s="3"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"repeating1":[{"className": "row","fieldGroup":[]}],</v>
      </c>
      <c r="CH5" s="3">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1</v>
      </c>
      <c r="CI5" s="28" t="str">
        <f>IF(AND(Table_Repeating_Question_Sets[[#This Row],[Header]]="",Table_Repeating_Question_Sets[[#This Row],[Property]]&lt;&gt;"",Table_Repeating_Question_Sets[[#This Row],[Field Type]]&lt;&gt;""),
""""&amp;Table_Repeating_Question_Sets[[#This Row],[Key]]&amp;"""","")</f>
        <v/>
      </c>
      <c r="CJ5" s="2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"repeating1":[],</v>
      </c>
      <c r="CK5" s="3" t="str">
        <f ca="1">IF(ISNUMBER(Table_Repeating_Question_Sets[[#This Row],[Config Use Row]]),INDEX(Table_Repeating_Question_Sets[Config Rollup],Table_Repeating_Question_Sets[[#This Row],[Config Use Row]]),"")</f>
        <v>"repeating1":[{"className": "row","fieldGroup":[]}],</v>
      </c>
      <c r="CL5" s="28" t="str">
        <f ca="1">IF(ISNUMBER(Table_Repeating_Question_Sets[[#This Row],[Config Use Row]]),INDEX(Table_Repeating_Question_Sets[Config Keys Nested Rollup],Table_Repeating_Question_Sets[[#This Row],[Config Use Row]]),"")</f>
        <v>"repeating1":[],</v>
      </c>
    </row>
    <row r="6" spans="2:90" s="12" customFormat="1" ht="21" hidden="1" customHeight="1">
      <c r="B6" s="7"/>
      <c r="C6" s="7"/>
      <c r="D6" s="7" t="str">
        <f ca="1">IF(Table_Repeating_Question_Sets[[#This Row],[Header]]="Yes","",IF(INDIRECT(SUBSTITUTE(ADDRESS(1,COLUMN(),4),"1","")&amp;ROW()-1)="",IF(RIGHT(INDIRECT(SUBSTITUTE(ADDRESS(1,COLUMN(Table_Repeating_Question_Sets[[#This Row],[Property]]),4),"1","")&amp;ROW()-1),1)="s",LEFT(INDIRECT(SUBSTITUTE(ADDRESS(1,COLUMN(Table_Repeating_Question_Sets[[#This Row],[Property]]),4),"1","")&amp;ROW()-1),LEN(INDIRECT(SUBSTITUTE(ADDRESS(1,COLUMN(Table_Repeating_Question_Sets[[#This Row],[Property]]),4),"1","")&amp;ROW()-1))-1),INDIRECT(SUBSTITUTE(ADDRESS(1,COLUMN(Table_Repeating_Question_Sets[[#This Row],[Property]]),4),"1","")&amp;ROW()-1)),INDIRECT(SUBSTITUTE(ADDRESS(1,COLUMN(),4),"1","")&amp;ROW()-1)))</f>
        <v>Repeating 1</v>
      </c>
      <c r="E6" s="7"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
      </c>
      <c r="F6" s="7" t="str">
        <f ca="1">IF(Table_Repeating_Question_Sets[[#This Row],[Header]]="Yes","",IF(INDIRECT(SUBSTITUTE(ADDRESS(1,COLUMN(),4),"1","")&amp;ROW()-1)="",
INDIRECT(SUBSTITUTE(ADDRESS(1,COLUMN(Table_Repeating_Question_Sets[[#This Row],[Property]]),4),"1","")&amp;ROW()-1),INDIRECT(SUBSTITUTE(ADDRESS(1,COLUMN(),4),"1","")&amp;ROW()-1)))</f>
        <v>Repeating 1</v>
      </c>
      <c r="G6" s="7" t="str">
        <f>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
      </c>
      <c r="H6" s="7" t="str">
        <f>IF(Table_Repeating_Question_Sets[[#This Row],[Header]]="Yes","",IF(Table_Repeating_Question_Sets[[#This Row],[Property]]&lt;&gt;"",SUBSTITUTE(Table_Repeating_Question_Sets[[#This Row],[Property]]," ",""),""))</f>
        <v/>
      </c>
      <c r="I6" s="50"/>
      <c r="J6" s="50"/>
      <c r="K6" s="50"/>
      <c r="L6" s="50"/>
      <c r="M6" s="50"/>
      <c r="N6" s="50"/>
      <c r="O6" s="50"/>
      <c r="P6" s="50"/>
      <c r="Q6" s="50"/>
      <c r="R6" s="50"/>
      <c r="S6" s="51">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6" s="51">
        <f>IF(Table_Repeating_Question_Sets[[#This Row],[Header]]&lt;&gt;"Yes",COUNTA(Table_Repeating_Question_Sets[[#This Row],[Value 1]:[Value 10]]),"")</f>
        <v>0</v>
      </c>
      <c r="U6" s="7"/>
      <c r="V6" s="7"/>
      <c r="W6" s="7"/>
      <c r="X6" s="44"/>
      <c r="Y6" s="7"/>
      <c r="Z6" s="7"/>
      <c r="AA6" s="7"/>
      <c r="AB6" s="7"/>
      <c r="AC6" s="7"/>
      <c r="AD6" s="7"/>
      <c r="AE6" s="7"/>
      <c r="AF6" s="7"/>
      <c r="AG6" s="7"/>
      <c r="AH6" s="7"/>
      <c r="AI6" s="7"/>
      <c r="AJ6" s="7"/>
      <c r="AK6" s="7"/>
      <c r="AL6" s="7"/>
      <c r="AM6" s="7"/>
      <c r="AN6" s="7"/>
      <c r="AO6" s="7"/>
      <c r="AP6" s="7"/>
      <c r="AQ6" s="7"/>
      <c r="AR6" s="7"/>
      <c r="AS6" s="7"/>
      <c r="AT6" s="7">
        <f ca="1">IF(Table_Repeating_Question_Sets[[#This Row],[Header]]="Yes","",_xlfn.NUMBERVALUE(INDIRECT(SUBSTITUTE(ADDRESS(1,COLUMN(Table_Repeating_Question_Sets[[#This Row],[Count 1]]),4),"1","")&amp;ROW(Table_Repeating_Question_Sets[[#This Row],[Count 1]])+1))+IF(Table_Repeating_Question_Sets[[#This Row],[Value 1]]&lt;&gt;"",1,0))</f>
        <v>0</v>
      </c>
      <c r="AU6" s="7">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0</v>
      </c>
      <c r="AV6" s="7"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AW6" s="7">
        <f ca="1">IF(Table_Repeating_Question_Sets[[#This Row],[Header]]="Yes","",_xlfn.NUMBERVALUE(INDIRECT(SUBSTITUTE(ADDRESS(1,COLUMN(Table_Repeating_Question_Sets[[#This Row],[Count 2]]),4),"1","")&amp;ROW(Table_Repeating_Question_Sets[[#This Row],[Count 2]])+1))+IF(Table_Repeating_Question_Sets[[#This Row],[Value 2]]&lt;&gt;"",1,0))</f>
        <v>0</v>
      </c>
      <c r="AX6" s="7">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0</v>
      </c>
      <c r="AY6" s="7"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AZ6" s="7">
        <f ca="1">IF(Table_Repeating_Question_Sets[[#This Row],[Header]]="Yes","",_xlfn.NUMBERVALUE(INDIRECT(SUBSTITUTE(ADDRESS(1,COLUMN(Table_Repeating_Question_Sets[[#This Row],[Count 3]]),4),"1","")&amp;ROW(Table_Repeating_Question_Sets[[#This Row],[Count 3]])+1))+IF(Table_Repeating_Question_Sets[[#This Row],[Value 3]]&lt;&gt;"",1,0))</f>
        <v>0</v>
      </c>
      <c r="BA6" s="7">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0</v>
      </c>
      <c r="BB6" s="7"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C6" s="7">
        <f ca="1">IF(Table_Repeating_Question_Sets[[#This Row],[Header]]="Yes","",_xlfn.NUMBERVALUE(INDIRECT(SUBSTITUTE(ADDRESS(1,COLUMN(Table_Repeating_Question_Sets[[#This Row],[Count 4]]),4),"1","")&amp;ROW(Table_Repeating_Question_Sets[[#This Row],[Count 4]])+1))+IF(Table_Repeating_Question_Sets[[#This Row],[Value 4]]&lt;&gt;"",1,0))</f>
        <v>0</v>
      </c>
      <c r="BD6" s="7">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0</v>
      </c>
      <c r="BE6" s="7"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F6" s="7">
        <f ca="1">IF(Table_Repeating_Question_Sets[[#This Row],[Header]]="Yes","",_xlfn.NUMBERVALUE(INDIRECT(SUBSTITUTE(ADDRESS(1,COLUMN(Table_Repeating_Question_Sets[[#This Row],[Count 5]]),4),"1","")&amp;ROW(Table_Repeating_Question_Sets[[#This Row],[Count 5]])+1))+IF(Table_Repeating_Question_Sets[[#This Row],[Value 5]]&lt;&gt;"",1,0))</f>
        <v>0</v>
      </c>
      <c r="BG6" s="7">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0</v>
      </c>
      <c r="BH6" s="7"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I6" s="7">
        <f ca="1">IF(Table_Repeating_Question_Sets[[#This Row],[Header]]="Yes","",_xlfn.NUMBERVALUE(INDIRECT(SUBSTITUTE(ADDRESS(1,COLUMN(Table_Repeating_Question_Sets[[#This Row],[Count 6]]),4),"1","")&amp;ROW(Table_Repeating_Question_Sets[[#This Row],[Count 6]])+1))+IF(Table_Repeating_Question_Sets[[#This Row],[Value 6]]&lt;&gt;"",1,0))</f>
        <v>0</v>
      </c>
      <c r="BJ6" s="7">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0</v>
      </c>
      <c r="BK6" s="7"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L6" s="7">
        <f ca="1">IF(Table_Repeating_Question_Sets[[#This Row],[Header]]="Yes","",_xlfn.NUMBERVALUE(INDIRECT(SUBSTITUTE(ADDRESS(1,COLUMN(Table_Repeating_Question_Sets[[#This Row],[Count 7]]),4),"1","")&amp;ROW(Table_Repeating_Question_Sets[[#This Row],[Count 7]])+1))+IF(Table_Repeating_Question_Sets[[#This Row],[Value 7]]&lt;&gt;"",1,0))</f>
        <v>0</v>
      </c>
      <c r="BM6" s="7">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0</v>
      </c>
      <c r="BN6" s="7"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O6" s="7">
        <f ca="1">IF(Table_Repeating_Question_Sets[[#This Row],[Header]]="Yes","",_xlfn.NUMBERVALUE(INDIRECT(SUBSTITUTE(ADDRESS(1,COLUMN(Table_Repeating_Question_Sets[[#This Row],[Count 8]]),4),"1","")&amp;ROW(Table_Repeating_Question_Sets[[#This Row],[Count 8]])+1))+IF(Table_Repeating_Question_Sets[[#This Row],[Value 8]]&lt;&gt;"",1,0))</f>
        <v>0</v>
      </c>
      <c r="BP6" s="7">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0</v>
      </c>
      <c r="BQ6" s="7"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R6" s="7">
        <f ca="1">IF(Table_Repeating_Question_Sets[[#This Row],[Header]]="Yes","",_xlfn.NUMBERVALUE(INDIRECT(SUBSTITUTE(ADDRESS(1,COLUMN(Table_Repeating_Question_Sets[[#This Row],[Count 9]]),4),"1","")&amp;ROW(Table_Repeating_Question_Sets[[#This Row],[Count 9]])+1))+IF(Table_Repeating_Question_Sets[[#This Row],[Value 9]]&lt;&gt;"",1,0))</f>
        <v>0</v>
      </c>
      <c r="BS6" s="7">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0</v>
      </c>
      <c r="BT6" s="7"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U6" s="7">
        <f ca="1">IF(Table_Repeating_Question_Sets[[#This Row],[Header]]="Yes","",_xlfn.NUMBERVALUE(INDIRECT(SUBSTITUTE(ADDRESS(1,COLUMN(Table_Repeating_Question_Sets[[#This Row],[Count 10]]),4),"1","")&amp;ROW(Table_Repeating_Question_Sets[[#This Row],[Count 10]])+1))+IF(Table_Repeating_Question_Sets[[#This Row],[Value 10]]&lt;&gt;"",1,0))</f>
        <v>0</v>
      </c>
      <c r="BV6" s="7">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0</v>
      </c>
      <c r="BW6" s="7"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BX6" s="7"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BY6" s="7" t="str">
        <f ca="1">IF(AND(Table_Repeating_Question_Sets[[#This Row],[Header]]="Yes",_xlfn.TEXTJOIN(",",TRUE,Table_Repeating_Question_Sets[[#This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BZ6" s="7">
        <f ca="1">IF(Table_Repeating_Question_Sets[[#This Row],[Header]]="Yes","",_xlfn.NUMBERVALUE(INDIRECT(SUBSTITUTE(ADDRESS(1,COLUMN(Table_Repeating_Question_Sets[[#This Row],[Config Count Fwd]]),4),"1","")&amp;ROW(Table_Repeating_Question_Sets[[#This Row],[Config Count Fwd]])-1))+IF(Table_Repeating_Question_Sets[[#This Row],[Property]]&lt;&gt;"",1,0))</f>
        <v>0</v>
      </c>
      <c r="CA6" s="7">
        <f ca="1">IF(Table_Repeating_Question_Sets[[#This Row],[Header]]="Yes","",_xlfn.NUMBERVALUE(INDIRECT(SUBSTITUTE(ADDRESS(1,COLUMN(Table_Repeating_Question_Sets[[#This Row],[Config Count Back]]),4),"1","")&amp;ROW(Table_Repeating_Question_Sets[[#This Row],[Config Count Back]])+1))+IF(Table_Repeating_Question_Sets[[#This Row],[Property]]&lt;&gt;"",1,0))</f>
        <v>0</v>
      </c>
      <c r="CB6" s="7" t="str">
        <f t="array" aca="1" ref="CB6"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C6" s="7"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D6" s="7"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E6" s="7"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Row],[Disabled Condition]]&lt;&gt;"",
"""expressionProperties"":{"&amp;
"""templateOptions.disabled"":"""&amp;Table_Repeating_Question_Sets[[#This Row],[Disabled Condition]]&amp;""""&amp;
"}","")
)&amp;
"}"&amp;
"","")</f>
        <v/>
      </c>
      <c r="CF6" s="7" t="str">
        <f xml:space="preserve">
IF(Table_Repeating_Question_Sets[[#This Row],[Row]]="Yes","]},{""className"": ""row"",""fieldGroup"": [","")&amp;
Table_Repeating_Question_Sets[[#This Row],[Config Field]]</f>
        <v/>
      </c>
      <c r="CG6" s="7"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
      </c>
      <c r="CH6" s="7">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3</v>
      </c>
      <c r="CI6" s="7" t="str">
        <f>IF(AND(Table_Repeating_Question_Sets[[#This Row],[Header]]="",Table_Repeating_Question_Sets[[#This Row],[Property]]&lt;&gt;"",Table_Repeating_Question_Sets[[#This Row],[Field Type]]&lt;&gt;""),
""""&amp;Table_Repeating_Question_Sets[[#This Row],[Key]]&amp;"""","")</f>
        <v/>
      </c>
      <c r="CJ6" s="7"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
      </c>
      <c r="CK6" s="7" t="str">
        <f ca="1">IF(ISNUMBER(Table_Repeating_Question_Sets[[#This Row],[Config Use Row]]),INDEX(Table_Repeating_Question_Sets[Config Rollup],Table_Repeating_Question_Sets[[#This Row],[Config Use Row]]),"")</f>
        <v>"repeating2":[{"className": "row","fieldGroup":[]}],</v>
      </c>
      <c r="CL6" s="7" t="str">
        <f ca="1">IF(ISNUMBER(Table_Repeating_Question_Sets[[#This Row],[Config Use Row]]),INDEX(Table_Repeating_Question_Sets[Config Keys Nested Rollup],Table_Repeating_Question_Sets[[#This Row],[Config Use Row]]),"")</f>
        <v>"repeating2":[],</v>
      </c>
    </row>
    <row r="7" spans="2:90" ht="29.25" thickBot="1">
      <c r="B7" s="28" t="s">
        <v>228</v>
      </c>
      <c r="C7" s="3" t="s">
        <v>71</v>
      </c>
      <c r="D7" s="3" t="str">
        <f ca="1">IF(Table_Repeating_Question_Sets[[#This Row],[Header]]="Yes","",IF(INDIRECT(SUBSTITUTE(ADDRESS(1,COLUMN(),4),"1","")&amp;ROW()-1)="",IF(RIGHT(INDIRECT(SUBSTITUTE(ADDRESS(1,COLUMN(Table_Repeating_Question_Sets[[#This Row],[Property]]),4),"1","")&amp;ROW()-1),1)="s",LEFT(INDIRECT(SUBSTITUTE(ADDRESS(1,COLUMN(Table_Repeating_Question_Sets[[#This Row],[Property]]),4),"1","")&amp;ROW()-1),LEN(INDIRECT(SUBSTITUTE(ADDRESS(1,COLUMN(Table_Repeating_Question_Sets[[#This Row],[Property]]),4),"1","")&amp;ROW()-1))-1),INDIRECT(SUBSTITUTE(ADDRESS(1,COLUMN(Table_Repeating_Question_Sets[[#This Row],[Property]]),4),"1","")&amp;ROW()-1)),INDIRECT(SUBSTITUTE(ADDRESS(1,COLUMN(),4),"1","")&amp;ROW()-1)))</f>
        <v/>
      </c>
      <c r="E7" s="3"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repeating2</v>
      </c>
      <c r="F7" s="3" t="str">
        <f ca="1">IF(Table_Repeating_Question_Sets[[#This Row],[Header]]="Yes","",IF(INDIRECT(SUBSTITUTE(ADDRESS(1,COLUMN(),4),"1","")&amp;ROW()-1)="",
INDIRECT(SUBSTITUTE(ADDRESS(1,COLUMN(Table_Repeating_Question_Sets[[#This Row],[Property]]),4),"1","")&amp;ROW()-1),INDIRECT(SUBSTITUTE(ADDRESS(1,COLUMN(),4),"1","")&amp;ROW()-1)))</f>
        <v/>
      </c>
      <c r="G7" s="3"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[XX].repeating2</v>
      </c>
      <c r="H7" s="3" t="str">
        <f>IF(Table_Repeating_Question_Sets[[#This Row],[Header]]="Yes","",IF(Table_Repeating_Question_Sets[[#This Row],[Property]]&lt;&gt;"",SUBSTITUTE(Table_Repeating_Question_Sets[[#This Row],[Property]]," ",""),""))</f>
        <v/>
      </c>
      <c r="I7" s="33"/>
      <c r="J7" s="33"/>
      <c r="K7" s="33"/>
      <c r="L7" s="33"/>
      <c r="M7" s="33"/>
      <c r="N7" s="33"/>
      <c r="O7" s="33"/>
      <c r="P7" s="33"/>
      <c r="Q7" s="33"/>
      <c r="R7" s="33"/>
      <c r="S7" s="18" t="str">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
      </c>
      <c r="T7" s="18" t="str">
        <f>IF(Table_Repeating_Question_Sets[[#This Row],[Header]]&lt;&gt;"Yes",COUNTA(Table_Repeating_Question_Sets[[#This Row],[Value 1]:[Value 10]]),"")</f>
        <v/>
      </c>
      <c r="U7" s="3"/>
      <c r="V7" s="3"/>
      <c r="W7" s="3"/>
      <c r="X7" s="43"/>
      <c r="Y7" s="3"/>
      <c r="Z7" s="3"/>
      <c r="AA7" s="3"/>
      <c r="AB7" s="3"/>
      <c r="AC7" s="3"/>
      <c r="AD7" s="3"/>
      <c r="AE7" s="3"/>
      <c r="AF7" s="3"/>
      <c r="AG7" s="3"/>
      <c r="AH7" s="3"/>
      <c r="AI7" s="3"/>
      <c r="AJ7" s="3"/>
      <c r="AK7" s="3"/>
      <c r="AL7" s="3"/>
      <c r="AM7" s="3"/>
      <c r="AN7" s="3"/>
      <c r="AO7" s="3"/>
      <c r="AP7" s="3"/>
      <c r="AQ7" s="3"/>
      <c r="AR7" s="3"/>
      <c r="AS7" s="3"/>
      <c r="AT7" s="3" t="str">
        <f ca="1">IF(Table_Repeating_Question_Sets[[#This Row],[Header]]="Yes","",_xlfn.NUMBERVALUE(INDIRECT(SUBSTITUTE(ADDRESS(1,COLUMN(Table_Repeating_Question_Sets[[#This Row],[Count 1]]),4),"1","")&amp;ROW(Table_Repeating_Question_Sets[[#This Row],[Count 1]])+1))+IF(Table_Repeating_Question_Sets[[#This Row],[Value 1]]&lt;&gt;"",1,0))</f>
        <v/>
      </c>
      <c r="AU7" s="3" t="str">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
      </c>
      <c r="AV7" s="3"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AW7" s="3" t="str">
        <f ca="1">IF(Table_Repeating_Question_Sets[[#This Row],[Header]]="Yes","",_xlfn.NUMBERVALUE(INDIRECT(SUBSTITUTE(ADDRESS(1,COLUMN(Table_Repeating_Question_Sets[[#This Row],[Count 2]]),4),"1","")&amp;ROW(Table_Repeating_Question_Sets[[#This Row],[Count 2]])+1))+IF(Table_Repeating_Question_Sets[[#This Row],[Value 2]]&lt;&gt;"",1,0))</f>
        <v/>
      </c>
      <c r="AX7" s="3" t="str">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
      </c>
      <c r="AY7" s="3"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AZ7" s="3" t="str">
        <f ca="1">IF(Table_Repeating_Question_Sets[[#This Row],[Header]]="Yes","",_xlfn.NUMBERVALUE(INDIRECT(SUBSTITUTE(ADDRESS(1,COLUMN(Table_Repeating_Question_Sets[[#This Row],[Count 3]]),4),"1","")&amp;ROW(Table_Repeating_Question_Sets[[#This Row],[Count 3]])+1))+IF(Table_Repeating_Question_Sets[[#This Row],[Value 3]]&lt;&gt;"",1,0))</f>
        <v/>
      </c>
      <c r="BA7" s="3" t="str">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
      </c>
      <c r="BB7" s="3"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C7" s="3" t="str">
        <f ca="1">IF(Table_Repeating_Question_Sets[[#This Row],[Header]]="Yes","",_xlfn.NUMBERVALUE(INDIRECT(SUBSTITUTE(ADDRESS(1,COLUMN(Table_Repeating_Question_Sets[[#This Row],[Count 4]]),4),"1","")&amp;ROW(Table_Repeating_Question_Sets[[#This Row],[Count 4]])+1))+IF(Table_Repeating_Question_Sets[[#This Row],[Value 4]]&lt;&gt;"",1,0))</f>
        <v/>
      </c>
      <c r="BD7" s="3" t="str">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
      </c>
      <c r="BE7" s="3"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F7" s="3" t="str">
        <f ca="1">IF(Table_Repeating_Question_Sets[[#This Row],[Header]]="Yes","",_xlfn.NUMBERVALUE(INDIRECT(SUBSTITUTE(ADDRESS(1,COLUMN(Table_Repeating_Question_Sets[[#This Row],[Count 5]]),4),"1","")&amp;ROW(Table_Repeating_Question_Sets[[#This Row],[Count 5]])+1))+IF(Table_Repeating_Question_Sets[[#This Row],[Value 5]]&lt;&gt;"",1,0))</f>
        <v/>
      </c>
      <c r="BG7" s="3" t="str">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
      </c>
      <c r="BH7" s="3"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I7" s="3" t="str">
        <f ca="1">IF(Table_Repeating_Question_Sets[[#This Row],[Header]]="Yes","",_xlfn.NUMBERVALUE(INDIRECT(SUBSTITUTE(ADDRESS(1,COLUMN(Table_Repeating_Question_Sets[[#This Row],[Count 6]]),4),"1","")&amp;ROW(Table_Repeating_Question_Sets[[#This Row],[Count 6]])+1))+IF(Table_Repeating_Question_Sets[[#This Row],[Value 6]]&lt;&gt;"",1,0))</f>
        <v/>
      </c>
      <c r="BJ7" s="3" t="str">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
      </c>
      <c r="BK7" s="3"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L7" s="3" t="str">
        <f ca="1">IF(Table_Repeating_Question_Sets[[#This Row],[Header]]="Yes","",_xlfn.NUMBERVALUE(INDIRECT(SUBSTITUTE(ADDRESS(1,COLUMN(Table_Repeating_Question_Sets[[#This Row],[Count 7]]),4),"1","")&amp;ROW(Table_Repeating_Question_Sets[[#This Row],[Count 7]])+1))+IF(Table_Repeating_Question_Sets[[#This Row],[Value 7]]&lt;&gt;"",1,0))</f>
        <v/>
      </c>
      <c r="BM7" s="3" t="str">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
      </c>
      <c r="BN7" s="3"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O7" s="3" t="str">
        <f ca="1">IF(Table_Repeating_Question_Sets[[#This Row],[Header]]="Yes","",_xlfn.NUMBERVALUE(INDIRECT(SUBSTITUTE(ADDRESS(1,COLUMN(Table_Repeating_Question_Sets[[#This Row],[Count 8]]),4),"1","")&amp;ROW(Table_Repeating_Question_Sets[[#This Row],[Count 8]])+1))+IF(Table_Repeating_Question_Sets[[#This Row],[Value 8]]&lt;&gt;"",1,0))</f>
        <v/>
      </c>
      <c r="BP7" s="3" t="str">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
      </c>
      <c r="BQ7" s="3"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R7" s="3" t="str">
        <f ca="1">IF(Table_Repeating_Question_Sets[[#This Row],[Header]]="Yes","",_xlfn.NUMBERVALUE(INDIRECT(SUBSTITUTE(ADDRESS(1,COLUMN(Table_Repeating_Question_Sets[[#This Row],[Count 9]]),4),"1","")&amp;ROW(Table_Repeating_Question_Sets[[#This Row],[Count 9]])+1))+IF(Table_Repeating_Question_Sets[[#This Row],[Value 9]]&lt;&gt;"",1,0))</f>
        <v/>
      </c>
      <c r="BS7" s="3" t="str">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
      </c>
      <c r="BT7" s="3"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U7" s="3" t="str">
        <f ca="1">IF(Table_Repeating_Question_Sets[[#This Row],[Header]]="Yes","",_xlfn.NUMBERVALUE(INDIRECT(SUBSTITUTE(ADDRESS(1,COLUMN(Table_Repeating_Question_Sets[[#This Row],[Count 10]]),4),"1","")&amp;ROW(Table_Repeating_Question_Sets[[#This Row],[Count 10]])+1))+IF(Table_Repeating_Question_Sets[[#This Row],[Value 10]]&lt;&gt;"",1,0))</f>
        <v/>
      </c>
      <c r="BV7" s="3" t="str">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
      </c>
      <c r="BW7" s="3"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BX7" s="3"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BY7" s="3" t="str">
        <f ca="1">IF(AND(Table_Repeating_Question_Sets[[#This Row],[Header]]="Yes",_xlfn.TEXTJOIN(",",TRUE,Table_Repeating_Question_Sets[[#This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BZ7" s="3" t="str">
        <f ca="1">IF(Table_Repeating_Question_Sets[[#This Row],[Header]]="Yes","",_xlfn.NUMBERVALUE(INDIRECT(SUBSTITUTE(ADDRESS(1,COLUMN(Table_Repeating_Question_Sets[[#This Row],[Config Count Fwd]]),4),"1","")&amp;ROW(Table_Repeating_Question_Sets[[#This Row],[Config Count Fwd]])-1))+IF(Table_Repeating_Question_Sets[[#This Row],[Property]]&lt;&gt;"",1,0))</f>
        <v/>
      </c>
      <c r="CA7" s="3" t="str">
        <f ca="1">IF(Table_Repeating_Question_Sets[[#This Row],[Header]]="Yes","",_xlfn.NUMBERVALUE(INDIRECT(SUBSTITUTE(ADDRESS(1,COLUMN(Table_Repeating_Question_Sets[[#This Row],[Config Count Back]]),4),"1","")&amp;ROW(Table_Repeating_Question_Sets[[#This Row],[Config Count Back]])+1))+IF(Table_Repeating_Question_Sets[[#This Row],[Property]]&lt;&gt;"",1,0))</f>
        <v/>
      </c>
      <c r="CB7" s="3" t="str">
        <f t="array" aca="1" ref="CB7"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C7" s="3"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D7" s="3"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E7" s="3"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Row],[Disabled Condition]]&lt;&gt;"",
"""expressionProperties"":{"&amp;
"""templateOptions.disabled"":"""&amp;Table_Repeating_Question_Sets[[#This Row],[Disabled Condition]]&amp;""""&amp;
"}","")
)&amp;
"}"&amp;
"","")</f>
        <v/>
      </c>
      <c r="CF7" s="3" t="str">
        <f xml:space="preserve">
IF(Table_Repeating_Question_Sets[[#This Row],[Row]]="Yes","]},{""className"": ""row"",""fieldGroup"": [","")&amp;
Table_Repeating_Question_Sets[[#This Row],[Config Field]]</f>
        <v/>
      </c>
      <c r="CG7" s="3"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"repeating2":[{"className": "row","fieldGroup":[]}],</v>
      </c>
      <c r="CH7" s="3">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5</v>
      </c>
      <c r="CI7" s="28" t="str">
        <f>IF(AND(Table_Repeating_Question_Sets[[#This Row],[Header]]="",Table_Repeating_Question_Sets[[#This Row],[Property]]&lt;&gt;"",Table_Repeating_Question_Sets[[#This Row],[Field Type]]&lt;&gt;""),
""""&amp;Table_Repeating_Question_Sets[[#This Row],[Key]]&amp;"""","")</f>
        <v/>
      </c>
      <c r="CJ7" s="2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"repeating2":[],</v>
      </c>
      <c r="CK7" s="3" t="str">
        <f ca="1">IF(ISNUMBER(Table_Repeating_Question_Sets[[#This Row],[Config Use Row]]),INDEX(Table_Repeating_Question_Sets[Config Rollup],Table_Repeating_Question_Sets[[#This Row],[Config Use Row]]),"")</f>
        <v>"repeating3":[{"className": "row","fieldGroup":[]}],</v>
      </c>
      <c r="CL7" s="28" t="str">
        <f ca="1">IF(ISNUMBER(Table_Repeating_Question_Sets[[#This Row],[Config Use Row]]),INDEX(Table_Repeating_Question_Sets[Config Keys Nested Rollup],Table_Repeating_Question_Sets[[#This Row],[Config Use Row]]),"")</f>
        <v>"repeating3":[],</v>
      </c>
    </row>
    <row r="8" spans="2:90" s="12" customFormat="1" ht="21" hidden="1" customHeight="1">
      <c r="B8" s="7"/>
      <c r="C8" s="7"/>
      <c r="D8" s="7" t="str">
        <f ca="1">IF(Table_Repeating_Question_Sets[[#This Row],[Header]]="Yes","",IF(INDIRECT(SUBSTITUTE(ADDRESS(1,COLUMN(),4),"1","")&amp;ROW()-1)="",IF(RIGHT(INDIRECT(SUBSTITUTE(ADDRESS(1,COLUMN(Table_Repeating_Question_Sets[[#This Row],[Property]]),4),"1","")&amp;ROW()-1),1)="s",LEFT(INDIRECT(SUBSTITUTE(ADDRESS(1,COLUMN(Table_Repeating_Question_Sets[[#This Row],[Property]]),4),"1","")&amp;ROW()-1),LEN(INDIRECT(SUBSTITUTE(ADDRESS(1,COLUMN(Table_Repeating_Question_Sets[[#This Row],[Property]]),4),"1","")&amp;ROW()-1))-1),INDIRECT(SUBSTITUTE(ADDRESS(1,COLUMN(Table_Repeating_Question_Sets[[#This Row],[Property]]),4),"1","")&amp;ROW()-1)),INDIRECT(SUBSTITUTE(ADDRESS(1,COLUMN(),4),"1","")&amp;ROW()-1)))</f>
        <v>Repeating 2</v>
      </c>
      <c r="E8" s="7"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
      </c>
      <c r="F8" s="7" t="str">
        <f ca="1">IF(Table_Repeating_Question_Sets[[#This Row],[Header]]="Yes","",IF(INDIRECT(SUBSTITUTE(ADDRESS(1,COLUMN(),4),"1","")&amp;ROW()-1)="",
INDIRECT(SUBSTITUTE(ADDRESS(1,COLUMN(Table_Repeating_Question_Sets[[#This Row],[Property]]),4),"1","")&amp;ROW()-1),INDIRECT(SUBSTITUTE(ADDRESS(1,COLUMN(),4),"1","")&amp;ROW()-1)))</f>
        <v>Repeating 2</v>
      </c>
      <c r="G8" s="7" t="str">
        <f>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
      </c>
      <c r="H8" s="7" t="str">
        <f>IF(Table_Repeating_Question_Sets[[#This Row],[Header]]="Yes","",IF(Table_Repeating_Question_Sets[[#This Row],[Property]]&lt;&gt;"",SUBSTITUTE(Table_Repeating_Question_Sets[[#This Row],[Property]]," ",""),""))</f>
        <v/>
      </c>
      <c r="I8" s="50"/>
      <c r="J8" s="50"/>
      <c r="K8" s="50"/>
      <c r="L8" s="50"/>
      <c r="M8" s="50"/>
      <c r="N8" s="50"/>
      <c r="O8" s="50"/>
      <c r="P8" s="50"/>
      <c r="Q8" s="50"/>
      <c r="R8" s="50"/>
      <c r="S8" s="51">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8" s="51">
        <f>IF(Table_Repeating_Question_Sets[[#This Row],[Header]]&lt;&gt;"Yes",COUNTA(Table_Repeating_Question_Sets[[#This Row],[Value 1]:[Value 10]]),"")</f>
        <v>0</v>
      </c>
      <c r="U8" s="7"/>
      <c r="V8" s="7"/>
      <c r="W8" s="7"/>
      <c r="X8" s="44"/>
      <c r="Y8" s="7"/>
      <c r="Z8" s="7"/>
      <c r="AA8" s="7"/>
      <c r="AB8" s="7"/>
      <c r="AC8" s="7"/>
      <c r="AD8" s="7"/>
      <c r="AE8" s="7"/>
      <c r="AF8" s="7"/>
      <c r="AG8" s="7"/>
      <c r="AH8" s="7"/>
      <c r="AI8" s="7"/>
      <c r="AJ8" s="7"/>
      <c r="AK8" s="7"/>
      <c r="AL8" s="7"/>
      <c r="AM8" s="7"/>
      <c r="AN8" s="7"/>
      <c r="AO8" s="7"/>
      <c r="AP8" s="7"/>
      <c r="AQ8" s="7"/>
      <c r="AR8" s="7"/>
      <c r="AS8" s="7"/>
      <c r="AT8" s="7">
        <f ca="1">IF(Table_Repeating_Question_Sets[[#This Row],[Header]]="Yes","",_xlfn.NUMBERVALUE(INDIRECT(SUBSTITUTE(ADDRESS(1,COLUMN(Table_Repeating_Question_Sets[[#This Row],[Count 1]]),4),"1","")&amp;ROW(Table_Repeating_Question_Sets[[#This Row],[Count 1]])+1))+IF(Table_Repeating_Question_Sets[[#This Row],[Value 1]]&lt;&gt;"",1,0))</f>
        <v>0</v>
      </c>
      <c r="AU8" s="7">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0</v>
      </c>
      <c r="AV8" s="7"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AW8" s="7">
        <f ca="1">IF(Table_Repeating_Question_Sets[[#This Row],[Header]]="Yes","",_xlfn.NUMBERVALUE(INDIRECT(SUBSTITUTE(ADDRESS(1,COLUMN(Table_Repeating_Question_Sets[[#This Row],[Count 2]]),4),"1","")&amp;ROW(Table_Repeating_Question_Sets[[#This Row],[Count 2]])+1))+IF(Table_Repeating_Question_Sets[[#This Row],[Value 2]]&lt;&gt;"",1,0))</f>
        <v>0</v>
      </c>
      <c r="AX8" s="7">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0</v>
      </c>
      <c r="AY8" s="7"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AZ8" s="7">
        <f ca="1">IF(Table_Repeating_Question_Sets[[#This Row],[Header]]="Yes","",_xlfn.NUMBERVALUE(INDIRECT(SUBSTITUTE(ADDRESS(1,COLUMN(Table_Repeating_Question_Sets[[#This Row],[Count 3]]),4),"1","")&amp;ROW(Table_Repeating_Question_Sets[[#This Row],[Count 3]])+1))+IF(Table_Repeating_Question_Sets[[#This Row],[Value 3]]&lt;&gt;"",1,0))</f>
        <v>0</v>
      </c>
      <c r="BA8" s="7">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0</v>
      </c>
      <c r="BB8" s="7"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C8" s="7">
        <f ca="1">IF(Table_Repeating_Question_Sets[[#This Row],[Header]]="Yes","",_xlfn.NUMBERVALUE(INDIRECT(SUBSTITUTE(ADDRESS(1,COLUMN(Table_Repeating_Question_Sets[[#This Row],[Count 4]]),4),"1","")&amp;ROW(Table_Repeating_Question_Sets[[#This Row],[Count 4]])+1))+IF(Table_Repeating_Question_Sets[[#This Row],[Value 4]]&lt;&gt;"",1,0))</f>
        <v>0</v>
      </c>
      <c r="BD8" s="7">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0</v>
      </c>
      <c r="BE8" s="7"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F8" s="7">
        <f ca="1">IF(Table_Repeating_Question_Sets[[#This Row],[Header]]="Yes","",_xlfn.NUMBERVALUE(INDIRECT(SUBSTITUTE(ADDRESS(1,COLUMN(Table_Repeating_Question_Sets[[#This Row],[Count 5]]),4),"1","")&amp;ROW(Table_Repeating_Question_Sets[[#This Row],[Count 5]])+1))+IF(Table_Repeating_Question_Sets[[#This Row],[Value 5]]&lt;&gt;"",1,0))</f>
        <v>0</v>
      </c>
      <c r="BG8" s="7">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0</v>
      </c>
      <c r="BH8" s="7"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I8" s="7">
        <f ca="1">IF(Table_Repeating_Question_Sets[[#This Row],[Header]]="Yes","",_xlfn.NUMBERVALUE(INDIRECT(SUBSTITUTE(ADDRESS(1,COLUMN(Table_Repeating_Question_Sets[[#This Row],[Count 6]]),4),"1","")&amp;ROW(Table_Repeating_Question_Sets[[#This Row],[Count 6]])+1))+IF(Table_Repeating_Question_Sets[[#This Row],[Value 6]]&lt;&gt;"",1,0))</f>
        <v>0</v>
      </c>
      <c r="BJ8" s="7">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0</v>
      </c>
      <c r="BK8" s="7"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L8" s="7">
        <f ca="1">IF(Table_Repeating_Question_Sets[[#This Row],[Header]]="Yes","",_xlfn.NUMBERVALUE(INDIRECT(SUBSTITUTE(ADDRESS(1,COLUMN(Table_Repeating_Question_Sets[[#This Row],[Count 7]]),4),"1","")&amp;ROW(Table_Repeating_Question_Sets[[#This Row],[Count 7]])+1))+IF(Table_Repeating_Question_Sets[[#This Row],[Value 7]]&lt;&gt;"",1,0))</f>
        <v>0</v>
      </c>
      <c r="BM8" s="7">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0</v>
      </c>
      <c r="BN8" s="7"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O8" s="7">
        <f ca="1">IF(Table_Repeating_Question_Sets[[#This Row],[Header]]="Yes","",_xlfn.NUMBERVALUE(INDIRECT(SUBSTITUTE(ADDRESS(1,COLUMN(Table_Repeating_Question_Sets[[#This Row],[Count 8]]),4),"1","")&amp;ROW(Table_Repeating_Question_Sets[[#This Row],[Count 8]])+1))+IF(Table_Repeating_Question_Sets[[#This Row],[Value 8]]&lt;&gt;"",1,0))</f>
        <v>0</v>
      </c>
      <c r="BP8" s="7">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0</v>
      </c>
      <c r="BQ8" s="7"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R8" s="7">
        <f ca="1">IF(Table_Repeating_Question_Sets[[#This Row],[Header]]="Yes","",_xlfn.NUMBERVALUE(INDIRECT(SUBSTITUTE(ADDRESS(1,COLUMN(Table_Repeating_Question_Sets[[#This Row],[Count 9]]),4),"1","")&amp;ROW(Table_Repeating_Question_Sets[[#This Row],[Count 9]])+1))+IF(Table_Repeating_Question_Sets[[#This Row],[Value 9]]&lt;&gt;"",1,0))</f>
        <v>0</v>
      </c>
      <c r="BS8" s="7">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0</v>
      </c>
      <c r="BT8" s="7"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U8" s="7">
        <f ca="1">IF(Table_Repeating_Question_Sets[[#This Row],[Header]]="Yes","",_xlfn.NUMBERVALUE(INDIRECT(SUBSTITUTE(ADDRESS(1,COLUMN(Table_Repeating_Question_Sets[[#This Row],[Count 10]]),4),"1","")&amp;ROW(Table_Repeating_Question_Sets[[#This Row],[Count 10]])+1))+IF(Table_Repeating_Question_Sets[[#This Row],[Value 10]]&lt;&gt;"",1,0))</f>
        <v>0</v>
      </c>
      <c r="BV8" s="7">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0</v>
      </c>
      <c r="BW8" s="7"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BX8" s="7"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BY8" s="7" t="str">
        <f ca="1">IF(AND(Table_Repeating_Question_Sets[[#This Row],[Header]]="Yes",_xlfn.TEXTJOIN(",",TRUE,Table_Repeating_Question_Sets[[#This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BZ8" s="7">
        <f ca="1">IF(Table_Repeating_Question_Sets[[#This Row],[Header]]="Yes","",_xlfn.NUMBERVALUE(INDIRECT(SUBSTITUTE(ADDRESS(1,COLUMN(Table_Repeating_Question_Sets[[#This Row],[Config Count Fwd]]),4),"1","")&amp;ROW(Table_Repeating_Question_Sets[[#This Row],[Config Count Fwd]])-1))+IF(Table_Repeating_Question_Sets[[#This Row],[Property]]&lt;&gt;"",1,0))</f>
        <v>0</v>
      </c>
      <c r="CA8" s="7">
        <f ca="1">IF(Table_Repeating_Question_Sets[[#This Row],[Header]]="Yes","",_xlfn.NUMBERVALUE(INDIRECT(SUBSTITUTE(ADDRESS(1,COLUMN(Table_Repeating_Question_Sets[[#This Row],[Config Count Back]]),4),"1","")&amp;ROW(Table_Repeating_Question_Sets[[#This Row],[Config Count Back]])+1))+IF(Table_Repeating_Question_Sets[[#This Row],[Property]]&lt;&gt;"",1,0))</f>
        <v>0</v>
      </c>
      <c r="CB8" s="7" t="str">
        <f t="array" aca="1" ref="CB8"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C8" s="7"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D8" s="7"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E8" s="7"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Row],[Disabled Condition]]&lt;&gt;"",
"""expressionProperties"":{"&amp;
"""templateOptions.disabled"":"""&amp;Table_Repeating_Question_Sets[[#This Row],[Disabled Condition]]&amp;""""&amp;
"}","")
)&amp;
"}"&amp;
"","")</f>
        <v/>
      </c>
      <c r="CF8" s="7" t="str">
        <f xml:space="preserve">
IF(Table_Repeating_Question_Sets[[#This Row],[Row]]="Yes","]},{""className"": ""row"",""fieldGroup"": [","")&amp;
Table_Repeating_Question_Sets[[#This Row],[Config Field]]</f>
        <v/>
      </c>
      <c r="CG8" s="7"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
      </c>
      <c r="CH8" s="7">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7</v>
      </c>
      <c r="CI8" s="7" t="str">
        <f>IF(AND(Table_Repeating_Question_Sets[[#This Row],[Header]]="",Table_Repeating_Question_Sets[[#This Row],[Property]]&lt;&gt;"",Table_Repeating_Question_Sets[[#This Row],[Field Type]]&lt;&gt;""),
""""&amp;Table_Repeating_Question_Sets[[#This Row],[Key]]&amp;"""","")</f>
        <v/>
      </c>
      <c r="CJ8" s="7"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
      </c>
      <c r="CK8" s="7" t="str">
        <f ca="1">IF(ISNUMBER(Table_Repeating_Question_Sets[[#This Row],[Config Use Row]]),INDEX(Table_Repeating_Question_Sets[Config Rollup],Table_Repeating_Question_Sets[[#This Row],[Config Use Row]]),"")</f>
        <v>"repeating4":[{"className": "row","fieldGroup":[]}],</v>
      </c>
      <c r="CL8" s="7" t="str">
        <f ca="1">IF(ISNUMBER(Table_Repeating_Question_Sets[[#This Row],[Config Use Row]]),INDEX(Table_Repeating_Question_Sets[Config Keys Nested Rollup],Table_Repeating_Question_Sets[[#This Row],[Config Use Row]]),"")</f>
        <v>"repeating4":[],</v>
      </c>
    </row>
    <row r="9" spans="2:90" ht="29.25" thickBot="1">
      <c r="B9" s="28" t="s">
        <v>229</v>
      </c>
      <c r="C9" s="3" t="s">
        <v>71</v>
      </c>
      <c r="D9" s="3" t="str">
        <f ca="1">IF(Table_Repeating_Question_Sets[[#This Row],[Header]]="Yes","",IF(INDIRECT(SUBSTITUTE(ADDRESS(1,COLUMN(),4),"1","")&amp;ROW()-1)="",IF(RIGHT(INDIRECT(SUBSTITUTE(ADDRESS(1,COLUMN(Table_Repeating_Question_Sets[[#This Row],[Property]]),4),"1","")&amp;ROW()-1),1)="s",LEFT(INDIRECT(SUBSTITUTE(ADDRESS(1,COLUMN(Table_Repeating_Question_Sets[[#This Row],[Property]]),4),"1","")&amp;ROW()-1),LEN(INDIRECT(SUBSTITUTE(ADDRESS(1,COLUMN(Table_Repeating_Question_Sets[[#This Row],[Property]]),4),"1","")&amp;ROW()-1))-1),INDIRECT(SUBSTITUTE(ADDRESS(1,COLUMN(Table_Repeating_Question_Sets[[#This Row],[Property]]),4),"1","")&amp;ROW()-1)),INDIRECT(SUBSTITUTE(ADDRESS(1,COLUMN(),4),"1","")&amp;ROW()-1)))</f>
        <v/>
      </c>
      <c r="E9" s="3"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repeating3</v>
      </c>
      <c r="F9" s="3" t="str">
        <f ca="1">IF(Table_Repeating_Question_Sets[[#This Row],[Header]]="Yes","",IF(INDIRECT(SUBSTITUTE(ADDRESS(1,COLUMN(),4),"1","")&amp;ROW()-1)="",
INDIRECT(SUBSTITUTE(ADDRESS(1,COLUMN(Table_Repeating_Question_Sets[[#This Row],[Property]]),4),"1","")&amp;ROW()-1),INDIRECT(SUBSTITUTE(ADDRESS(1,COLUMN(),4),"1","")&amp;ROW()-1)))</f>
        <v/>
      </c>
      <c r="G9" s="3"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[XX].repeating3</v>
      </c>
      <c r="H9" s="3" t="str">
        <f>IF(Table_Repeating_Question_Sets[[#This Row],[Header]]="Yes","",IF(Table_Repeating_Question_Sets[[#This Row],[Property]]&lt;&gt;"",SUBSTITUTE(Table_Repeating_Question_Sets[[#This Row],[Property]]," ",""),""))</f>
        <v/>
      </c>
      <c r="I9" s="33"/>
      <c r="J9" s="33"/>
      <c r="K9" s="33"/>
      <c r="L9" s="33"/>
      <c r="M9" s="33"/>
      <c r="N9" s="33"/>
      <c r="O9" s="33"/>
      <c r="P9" s="33"/>
      <c r="Q9" s="33"/>
      <c r="R9" s="33"/>
      <c r="S9" s="18" t="str">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
      </c>
      <c r="T9" s="18" t="str">
        <f>IF(Table_Repeating_Question_Sets[[#This Row],[Header]]&lt;&gt;"Yes",COUNTA(Table_Repeating_Question_Sets[[#This Row],[Value 1]:[Value 10]]),"")</f>
        <v/>
      </c>
      <c r="U9" s="3"/>
      <c r="V9" s="3"/>
      <c r="W9" s="3"/>
      <c r="X9" s="43"/>
      <c r="Y9" s="3"/>
      <c r="Z9" s="3"/>
      <c r="AA9" s="3"/>
      <c r="AB9" s="3"/>
      <c r="AC9" s="3"/>
      <c r="AD9" s="3"/>
      <c r="AE9" s="3"/>
      <c r="AF9" s="3"/>
      <c r="AG9" s="3"/>
      <c r="AH9" s="3"/>
      <c r="AI9" s="3"/>
      <c r="AJ9" s="3"/>
      <c r="AK9" s="3"/>
      <c r="AL9" s="3"/>
      <c r="AM9" s="3"/>
      <c r="AN9" s="3"/>
      <c r="AO9" s="3"/>
      <c r="AP9" s="3"/>
      <c r="AQ9" s="3"/>
      <c r="AR9" s="3"/>
      <c r="AS9" s="3"/>
      <c r="AT9" s="3" t="str">
        <f ca="1">IF(Table_Repeating_Question_Sets[[#This Row],[Header]]="Yes","",_xlfn.NUMBERVALUE(INDIRECT(SUBSTITUTE(ADDRESS(1,COLUMN(Table_Repeating_Question_Sets[[#This Row],[Count 1]]),4),"1","")&amp;ROW(Table_Repeating_Question_Sets[[#This Row],[Count 1]])+1))+IF(Table_Repeating_Question_Sets[[#This Row],[Value 1]]&lt;&gt;"",1,0))</f>
        <v/>
      </c>
      <c r="AU9" s="3" t="str">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
      </c>
      <c r="AV9" s="3"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AW9" s="3" t="str">
        <f ca="1">IF(Table_Repeating_Question_Sets[[#This Row],[Header]]="Yes","",_xlfn.NUMBERVALUE(INDIRECT(SUBSTITUTE(ADDRESS(1,COLUMN(Table_Repeating_Question_Sets[[#This Row],[Count 2]]),4),"1","")&amp;ROW(Table_Repeating_Question_Sets[[#This Row],[Count 2]])+1))+IF(Table_Repeating_Question_Sets[[#This Row],[Value 2]]&lt;&gt;"",1,0))</f>
        <v/>
      </c>
      <c r="AX9" s="3" t="str">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
      </c>
      <c r="AY9" s="3"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AZ9" s="3" t="str">
        <f ca="1">IF(Table_Repeating_Question_Sets[[#This Row],[Header]]="Yes","",_xlfn.NUMBERVALUE(INDIRECT(SUBSTITUTE(ADDRESS(1,COLUMN(Table_Repeating_Question_Sets[[#This Row],[Count 3]]),4),"1","")&amp;ROW(Table_Repeating_Question_Sets[[#This Row],[Count 3]])+1))+IF(Table_Repeating_Question_Sets[[#This Row],[Value 3]]&lt;&gt;"",1,0))</f>
        <v/>
      </c>
      <c r="BA9" s="3" t="str">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
      </c>
      <c r="BB9" s="3"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C9" s="3" t="str">
        <f ca="1">IF(Table_Repeating_Question_Sets[[#This Row],[Header]]="Yes","",_xlfn.NUMBERVALUE(INDIRECT(SUBSTITUTE(ADDRESS(1,COLUMN(Table_Repeating_Question_Sets[[#This Row],[Count 4]]),4),"1","")&amp;ROW(Table_Repeating_Question_Sets[[#This Row],[Count 4]])+1))+IF(Table_Repeating_Question_Sets[[#This Row],[Value 4]]&lt;&gt;"",1,0))</f>
        <v/>
      </c>
      <c r="BD9" s="3" t="str">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
      </c>
      <c r="BE9" s="3"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F9" s="3" t="str">
        <f ca="1">IF(Table_Repeating_Question_Sets[[#This Row],[Header]]="Yes","",_xlfn.NUMBERVALUE(INDIRECT(SUBSTITUTE(ADDRESS(1,COLUMN(Table_Repeating_Question_Sets[[#This Row],[Count 5]]),4),"1","")&amp;ROW(Table_Repeating_Question_Sets[[#This Row],[Count 5]])+1))+IF(Table_Repeating_Question_Sets[[#This Row],[Value 5]]&lt;&gt;"",1,0))</f>
        <v/>
      </c>
      <c r="BG9" s="3" t="str">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
      </c>
      <c r="BH9" s="3"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I9" s="3" t="str">
        <f ca="1">IF(Table_Repeating_Question_Sets[[#This Row],[Header]]="Yes","",_xlfn.NUMBERVALUE(INDIRECT(SUBSTITUTE(ADDRESS(1,COLUMN(Table_Repeating_Question_Sets[[#This Row],[Count 6]]),4),"1","")&amp;ROW(Table_Repeating_Question_Sets[[#This Row],[Count 6]])+1))+IF(Table_Repeating_Question_Sets[[#This Row],[Value 6]]&lt;&gt;"",1,0))</f>
        <v/>
      </c>
      <c r="BJ9" s="3" t="str">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
      </c>
      <c r="BK9" s="3"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L9" s="3" t="str">
        <f ca="1">IF(Table_Repeating_Question_Sets[[#This Row],[Header]]="Yes","",_xlfn.NUMBERVALUE(INDIRECT(SUBSTITUTE(ADDRESS(1,COLUMN(Table_Repeating_Question_Sets[[#This Row],[Count 7]]),4),"1","")&amp;ROW(Table_Repeating_Question_Sets[[#This Row],[Count 7]])+1))+IF(Table_Repeating_Question_Sets[[#This Row],[Value 7]]&lt;&gt;"",1,0))</f>
        <v/>
      </c>
      <c r="BM9" s="3" t="str">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
      </c>
      <c r="BN9" s="3"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O9" s="3" t="str">
        <f ca="1">IF(Table_Repeating_Question_Sets[[#This Row],[Header]]="Yes","",_xlfn.NUMBERVALUE(INDIRECT(SUBSTITUTE(ADDRESS(1,COLUMN(Table_Repeating_Question_Sets[[#This Row],[Count 8]]),4),"1","")&amp;ROW(Table_Repeating_Question_Sets[[#This Row],[Count 8]])+1))+IF(Table_Repeating_Question_Sets[[#This Row],[Value 8]]&lt;&gt;"",1,0))</f>
        <v/>
      </c>
      <c r="BP9" s="3" t="str">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
      </c>
      <c r="BQ9" s="3"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R9" s="3" t="str">
        <f ca="1">IF(Table_Repeating_Question_Sets[[#This Row],[Header]]="Yes","",_xlfn.NUMBERVALUE(INDIRECT(SUBSTITUTE(ADDRESS(1,COLUMN(Table_Repeating_Question_Sets[[#This Row],[Count 9]]),4),"1","")&amp;ROW(Table_Repeating_Question_Sets[[#This Row],[Count 9]])+1))+IF(Table_Repeating_Question_Sets[[#This Row],[Value 9]]&lt;&gt;"",1,0))</f>
        <v/>
      </c>
      <c r="BS9" s="3" t="str">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
      </c>
      <c r="BT9" s="3"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U9" s="3" t="str">
        <f ca="1">IF(Table_Repeating_Question_Sets[[#This Row],[Header]]="Yes","",_xlfn.NUMBERVALUE(INDIRECT(SUBSTITUTE(ADDRESS(1,COLUMN(Table_Repeating_Question_Sets[[#This Row],[Count 10]]),4),"1","")&amp;ROW(Table_Repeating_Question_Sets[[#This Row],[Count 10]])+1))+IF(Table_Repeating_Question_Sets[[#This Row],[Value 10]]&lt;&gt;"",1,0))</f>
        <v/>
      </c>
      <c r="BV9" s="3" t="str">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
      </c>
      <c r="BW9" s="3"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BX9" s="3"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BY9" s="3" t="str">
        <f ca="1">IF(AND(Table_Repeating_Question_Sets[[#This Row],[Header]]="Yes",_xlfn.TEXTJOIN(",",TRUE,Table_Repeating_Question_Sets[[#This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BZ9" s="3" t="str">
        <f ca="1">IF(Table_Repeating_Question_Sets[[#This Row],[Header]]="Yes","",_xlfn.NUMBERVALUE(INDIRECT(SUBSTITUTE(ADDRESS(1,COLUMN(Table_Repeating_Question_Sets[[#This Row],[Config Count Fwd]]),4),"1","")&amp;ROW(Table_Repeating_Question_Sets[[#This Row],[Config Count Fwd]])-1))+IF(Table_Repeating_Question_Sets[[#This Row],[Property]]&lt;&gt;"",1,0))</f>
        <v/>
      </c>
      <c r="CA9" s="3" t="str">
        <f ca="1">IF(Table_Repeating_Question_Sets[[#This Row],[Header]]="Yes","",_xlfn.NUMBERVALUE(INDIRECT(SUBSTITUTE(ADDRESS(1,COLUMN(Table_Repeating_Question_Sets[[#This Row],[Config Count Back]]),4),"1","")&amp;ROW(Table_Repeating_Question_Sets[[#This Row],[Config Count Back]])+1))+IF(Table_Repeating_Question_Sets[[#This Row],[Property]]&lt;&gt;"",1,0))</f>
        <v/>
      </c>
      <c r="CB9" s="3" t="str">
        <f t="array" aca="1" ref="CB9"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C9" s="3"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D9" s="3"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E9" s="3"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Row],[Disabled Condition]]&lt;&gt;"",
"""expressionProperties"":{"&amp;
"""templateOptions.disabled"":"""&amp;Table_Repeating_Question_Sets[[#This Row],[Disabled Condition]]&amp;""""&amp;
"}","")
)&amp;
"}"&amp;
"","")</f>
        <v/>
      </c>
      <c r="CF9" s="3" t="str">
        <f xml:space="preserve">
IF(Table_Repeating_Question_Sets[[#This Row],[Row]]="Yes","]},{""className"": ""row"",""fieldGroup"": [","")&amp;
Table_Repeating_Question_Sets[[#This Row],[Config Field]]</f>
        <v/>
      </c>
      <c r="CG9" s="3"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"repeating3":[{"className": "row","fieldGroup":[]}],</v>
      </c>
      <c r="CH9" s="3">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9</v>
      </c>
      <c r="CI9" s="28" t="str">
        <f>IF(AND(Table_Repeating_Question_Sets[[#This Row],[Header]]="",Table_Repeating_Question_Sets[[#This Row],[Property]]&lt;&gt;"",Table_Repeating_Question_Sets[[#This Row],[Field Type]]&lt;&gt;""),
""""&amp;Table_Repeating_Question_Sets[[#This Row],[Key]]&amp;"""","")</f>
        <v/>
      </c>
      <c r="CJ9" s="2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"repeating3":[],</v>
      </c>
      <c r="CK9" s="3" t="str">
        <f ca="1">IF(ISNUMBER(Table_Repeating_Question_Sets[[#This Row],[Config Use Row]]),INDEX(Table_Repeating_Question_Sets[Config Rollup],Table_Repeating_Question_Sets[[#This Row],[Config Use Row]]),"")</f>
        <v>"repeating5":[{"className": "row","fieldGroup":[]}],</v>
      </c>
      <c r="CL9" s="28" t="str">
        <f ca="1">IF(ISNUMBER(Table_Repeating_Question_Sets[[#This Row],[Config Use Row]]),INDEX(Table_Repeating_Question_Sets[Config Keys Nested Rollup],Table_Repeating_Question_Sets[[#This Row],[Config Use Row]]),"")</f>
        <v>"repeating5":[],</v>
      </c>
    </row>
    <row r="10" spans="2:90" s="12" customFormat="1" ht="21" hidden="1" customHeight="1">
      <c r="B10" s="7"/>
      <c r="C10" s="7"/>
      <c r="D10" s="7" t="str">
        <f ca="1">IF(Table_Repeating_Question_Sets[[#This Row],[Header]]="Yes","",IF(INDIRECT(SUBSTITUTE(ADDRESS(1,COLUMN(),4),"1","")&amp;ROW()-1)="",IF(RIGHT(INDIRECT(SUBSTITUTE(ADDRESS(1,COLUMN(Table_Repeating_Question_Sets[[#This Row],[Property]]),4),"1","")&amp;ROW()-1),1)="s",LEFT(INDIRECT(SUBSTITUTE(ADDRESS(1,COLUMN(Table_Repeating_Question_Sets[[#This Row],[Property]]),4),"1","")&amp;ROW()-1),LEN(INDIRECT(SUBSTITUTE(ADDRESS(1,COLUMN(Table_Repeating_Question_Sets[[#This Row],[Property]]),4),"1","")&amp;ROW()-1))-1),INDIRECT(SUBSTITUTE(ADDRESS(1,COLUMN(Table_Repeating_Question_Sets[[#This Row],[Property]]),4),"1","")&amp;ROW()-1)),INDIRECT(SUBSTITUTE(ADDRESS(1,COLUMN(),4),"1","")&amp;ROW()-1)))</f>
        <v>Repeating 3</v>
      </c>
      <c r="E10" s="7"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
      </c>
      <c r="F10" s="7" t="str">
        <f ca="1">IF(Table_Repeating_Question_Sets[[#This Row],[Header]]="Yes","",IF(INDIRECT(SUBSTITUTE(ADDRESS(1,COLUMN(),4),"1","")&amp;ROW()-1)="",
INDIRECT(SUBSTITUTE(ADDRESS(1,COLUMN(Table_Repeating_Question_Sets[[#This Row],[Property]]),4),"1","")&amp;ROW()-1),INDIRECT(SUBSTITUTE(ADDRESS(1,COLUMN(),4),"1","")&amp;ROW()-1)))</f>
        <v>Repeating 3</v>
      </c>
      <c r="G10" s="7" t="str">
        <f>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
      </c>
      <c r="H10" s="7" t="str">
        <f>IF(Table_Repeating_Question_Sets[[#This Row],[Header]]="Yes","",IF(Table_Repeating_Question_Sets[[#This Row],[Property]]&lt;&gt;"",SUBSTITUTE(Table_Repeating_Question_Sets[[#This Row],[Property]]," ",""),""))</f>
        <v/>
      </c>
      <c r="I10" s="50"/>
      <c r="J10" s="50"/>
      <c r="K10" s="50"/>
      <c r="L10" s="50"/>
      <c r="M10" s="50"/>
      <c r="N10" s="50"/>
      <c r="O10" s="50"/>
      <c r="P10" s="50"/>
      <c r="Q10" s="50"/>
      <c r="R10" s="50"/>
      <c r="S10" s="51">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0" s="51">
        <f>IF(Table_Repeating_Question_Sets[[#This Row],[Header]]&lt;&gt;"Yes",COUNTA(Table_Repeating_Question_Sets[[#This Row],[Value 1]:[Value 10]]),"")</f>
        <v>0</v>
      </c>
      <c r="U10" s="7"/>
      <c r="V10" s="7"/>
      <c r="W10" s="7"/>
      <c r="X10" s="44"/>
      <c r="Y10" s="7"/>
      <c r="Z10" s="7"/>
      <c r="AA10" s="7"/>
      <c r="AB10" s="7"/>
      <c r="AC10" s="7"/>
      <c r="AD10" s="7"/>
      <c r="AE10" s="7"/>
      <c r="AF10" s="7"/>
      <c r="AG10" s="7"/>
      <c r="AH10" s="7"/>
      <c r="AI10" s="7"/>
      <c r="AJ10" s="7"/>
      <c r="AK10" s="7"/>
      <c r="AL10" s="7"/>
      <c r="AM10" s="7"/>
      <c r="AN10" s="7"/>
      <c r="AO10" s="7"/>
      <c r="AP10" s="7"/>
      <c r="AQ10" s="7"/>
      <c r="AR10" s="7"/>
      <c r="AS10" s="7"/>
      <c r="AT10" s="7">
        <f ca="1">IF(Table_Repeating_Question_Sets[[#This Row],[Header]]="Yes","",_xlfn.NUMBERVALUE(INDIRECT(SUBSTITUTE(ADDRESS(1,COLUMN(Table_Repeating_Question_Sets[[#This Row],[Count 1]]),4),"1","")&amp;ROW(Table_Repeating_Question_Sets[[#This Row],[Count 1]])+1))+IF(Table_Repeating_Question_Sets[[#This Row],[Value 1]]&lt;&gt;"",1,0))</f>
        <v>0</v>
      </c>
      <c r="AU10" s="7">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0</v>
      </c>
      <c r="AV10" s="7"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AW10" s="7">
        <f ca="1">IF(Table_Repeating_Question_Sets[[#This Row],[Header]]="Yes","",_xlfn.NUMBERVALUE(INDIRECT(SUBSTITUTE(ADDRESS(1,COLUMN(Table_Repeating_Question_Sets[[#This Row],[Count 2]]),4),"1","")&amp;ROW(Table_Repeating_Question_Sets[[#This Row],[Count 2]])+1))+IF(Table_Repeating_Question_Sets[[#This Row],[Value 2]]&lt;&gt;"",1,0))</f>
        <v>0</v>
      </c>
      <c r="AX10" s="7">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0</v>
      </c>
      <c r="AY10" s="7"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AZ10" s="7">
        <f ca="1">IF(Table_Repeating_Question_Sets[[#This Row],[Header]]="Yes","",_xlfn.NUMBERVALUE(INDIRECT(SUBSTITUTE(ADDRESS(1,COLUMN(Table_Repeating_Question_Sets[[#This Row],[Count 3]]),4),"1","")&amp;ROW(Table_Repeating_Question_Sets[[#This Row],[Count 3]])+1))+IF(Table_Repeating_Question_Sets[[#This Row],[Value 3]]&lt;&gt;"",1,0))</f>
        <v>0</v>
      </c>
      <c r="BA10" s="7">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0</v>
      </c>
      <c r="BB10" s="7"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C10" s="7">
        <f ca="1">IF(Table_Repeating_Question_Sets[[#This Row],[Header]]="Yes","",_xlfn.NUMBERVALUE(INDIRECT(SUBSTITUTE(ADDRESS(1,COLUMN(Table_Repeating_Question_Sets[[#This Row],[Count 4]]),4),"1","")&amp;ROW(Table_Repeating_Question_Sets[[#This Row],[Count 4]])+1))+IF(Table_Repeating_Question_Sets[[#This Row],[Value 4]]&lt;&gt;"",1,0))</f>
        <v>0</v>
      </c>
      <c r="BD10" s="7">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0</v>
      </c>
      <c r="BE10" s="7"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F10" s="7">
        <f ca="1">IF(Table_Repeating_Question_Sets[[#This Row],[Header]]="Yes","",_xlfn.NUMBERVALUE(INDIRECT(SUBSTITUTE(ADDRESS(1,COLUMN(Table_Repeating_Question_Sets[[#This Row],[Count 5]]),4),"1","")&amp;ROW(Table_Repeating_Question_Sets[[#This Row],[Count 5]])+1))+IF(Table_Repeating_Question_Sets[[#This Row],[Value 5]]&lt;&gt;"",1,0))</f>
        <v>0</v>
      </c>
      <c r="BG10" s="7">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0</v>
      </c>
      <c r="BH10" s="7"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I10" s="7">
        <f ca="1">IF(Table_Repeating_Question_Sets[[#This Row],[Header]]="Yes","",_xlfn.NUMBERVALUE(INDIRECT(SUBSTITUTE(ADDRESS(1,COLUMN(Table_Repeating_Question_Sets[[#This Row],[Count 6]]),4),"1","")&amp;ROW(Table_Repeating_Question_Sets[[#This Row],[Count 6]])+1))+IF(Table_Repeating_Question_Sets[[#This Row],[Value 6]]&lt;&gt;"",1,0))</f>
        <v>0</v>
      </c>
      <c r="BJ10" s="7">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0</v>
      </c>
      <c r="BK10" s="7"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L10" s="7">
        <f ca="1">IF(Table_Repeating_Question_Sets[[#This Row],[Header]]="Yes","",_xlfn.NUMBERVALUE(INDIRECT(SUBSTITUTE(ADDRESS(1,COLUMN(Table_Repeating_Question_Sets[[#This Row],[Count 7]]),4),"1","")&amp;ROW(Table_Repeating_Question_Sets[[#This Row],[Count 7]])+1))+IF(Table_Repeating_Question_Sets[[#This Row],[Value 7]]&lt;&gt;"",1,0))</f>
        <v>0</v>
      </c>
      <c r="BM10" s="7">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0</v>
      </c>
      <c r="BN10" s="7"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O10" s="7">
        <f ca="1">IF(Table_Repeating_Question_Sets[[#This Row],[Header]]="Yes","",_xlfn.NUMBERVALUE(INDIRECT(SUBSTITUTE(ADDRESS(1,COLUMN(Table_Repeating_Question_Sets[[#This Row],[Count 8]]),4),"1","")&amp;ROW(Table_Repeating_Question_Sets[[#This Row],[Count 8]])+1))+IF(Table_Repeating_Question_Sets[[#This Row],[Value 8]]&lt;&gt;"",1,0))</f>
        <v>0</v>
      </c>
      <c r="BP10" s="7">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0</v>
      </c>
      <c r="BQ10" s="7"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R10" s="7">
        <f ca="1">IF(Table_Repeating_Question_Sets[[#This Row],[Header]]="Yes","",_xlfn.NUMBERVALUE(INDIRECT(SUBSTITUTE(ADDRESS(1,COLUMN(Table_Repeating_Question_Sets[[#This Row],[Count 9]]),4),"1","")&amp;ROW(Table_Repeating_Question_Sets[[#This Row],[Count 9]])+1))+IF(Table_Repeating_Question_Sets[[#This Row],[Value 9]]&lt;&gt;"",1,0))</f>
        <v>0</v>
      </c>
      <c r="BS10" s="7">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0</v>
      </c>
      <c r="BT10" s="7"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U10" s="7">
        <f ca="1">IF(Table_Repeating_Question_Sets[[#This Row],[Header]]="Yes","",_xlfn.NUMBERVALUE(INDIRECT(SUBSTITUTE(ADDRESS(1,COLUMN(Table_Repeating_Question_Sets[[#This Row],[Count 10]]),4),"1","")&amp;ROW(Table_Repeating_Question_Sets[[#This Row],[Count 10]])+1))+IF(Table_Repeating_Question_Sets[[#This Row],[Value 10]]&lt;&gt;"",1,0))</f>
        <v>0</v>
      </c>
      <c r="BV10" s="7">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0</v>
      </c>
      <c r="BW10" s="7"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BX10" s="7"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BY10" s="7" t="str">
        <f ca="1">IF(AND(Table_Repeating_Question_Sets[[#This Row],[Header]]="Yes",_xlfn.TEXTJOIN(",",TRUE,Table_Repeating_Question_Sets[[#This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BZ10" s="7">
        <f ca="1">IF(Table_Repeating_Question_Sets[[#This Row],[Header]]="Yes","",_xlfn.NUMBERVALUE(INDIRECT(SUBSTITUTE(ADDRESS(1,COLUMN(Table_Repeating_Question_Sets[[#This Row],[Config Count Fwd]]),4),"1","")&amp;ROW(Table_Repeating_Question_Sets[[#This Row],[Config Count Fwd]])-1))+IF(Table_Repeating_Question_Sets[[#This Row],[Property]]&lt;&gt;"",1,0))</f>
        <v>0</v>
      </c>
      <c r="CA10" s="7">
        <f ca="1">IF(Table_Repeating_Question_Sets[[#This Row],[Header]]="Yes","",_xlfn.NUMBERVALUE(INDIRECT(SUBSTITUTE(ADDRESS(1,COLUMN(Table_Repeating_Question_Sets[[#This Row],[Config Count Back]]),4),"1","")&amp;ROW(Table_Repeating_Question_Sets[[#This Row],[Config Count Back]])+1))+IF(Table_Repeating_Question_Sets[[#This Row],[Property]]&lt;&gt;"",1,0))</f>
        <v>0</v>
      </c>
      <c r="CB10" s="7" t="str">
        <f t="array" aca="1" ref="CB10"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C10" s="7"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D10" s="7"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E10" s="7"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Row],[Disabled Condition]]&lt;&gt;"",
"""expressionProperties"":{"&amp;
"""templateOptions.disabled"":"""&amp;Table_Repeating_Question_Sets[[#This Row],[Disabled Condition]]&amp;""""&amp;
"}","")
)&amp;
"}"&amp;
"","")</f>
        <v/>
      </c>
      <c r="CF10" s="7" t="str">
        <f xml:space="preserve">
IF(Table_Repeating_Question_Sets[[#This Row],[Row]]="Yes","]},{""className"": ""row"",""fieldGroup"": [","")&amp;
Table_Repeating_Question_Sets[[#This Row],[Config Field]]</f>
        <v/>
      </c>
      <c r="CG10" s="7"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
      </c>
      <c r="CH10" s="7"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I10" s="7" t="str">
        <f>IF(AND(Table_Repeating_Question_Sets[[#This Row],[Header]]="",Table_Repeating_Question_Sets[[#This Row],[Property]]&lt;&gt;"",Table_Repeating_Question_Sets[[#This Row],[Field Type]]&lt;&gt;""),
""""&amp;Table_Repeating_Question_Sets[[#This Row],[Key]]&amp;"""","")</f>
        <v/>
      </c>
      <c r="CJ10" s="7"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
      </c>
      <c r="CK10" s="7" t="str">
        <f ca="1">IF(ISNUMBER(Table_Repeating_Question_Sets[[#This Row],[Config Use Row]]),INDEX(Table_Repeating_Question_Sets[Config Rollup],Table_Repeating_Question_Sets[[#This Row],[Config Use Row]]),"")</f>
        <v/>
      </c>
      <c r="CL10" s="7" t="str">
        <f ca="1">IF(ISNUMBER(Table_Repeating_Question_Sets[[#This Row],[Config Use Row]]),INDEX(Table_Repeating_Question_Sets[Config Keys Nested Rollup],Table_Repeating_Question_Sets[[#This Row],[Config Use Row]]),"")</f>
        <v/>
      </c>
    </row>
    <row r="11" spans="2:90" ht="29.25" thickBot="1">
      <c r="B11" s="28" t="s">
        <v>230</v>
      </c>
      <c r="C11" s="3" t="s">
        <v>71</v>
      </c>
      <c r="D11" s="3" t="str">
        <f ca="1">IF(Table_Repeating_Question_Sets[[#This Row],[Header]]="Yes","",IF(INDIRECT(SUBSTITUTE(ADDRESS(1,COLUMN(),4),"1","")&amp;ROW()-1)="",IF(RIGHT(INDIRECT(SUBSTITUTE(ADDRESS(1,COLUMN(Table_Repeating_Question_Sets[[#This Row],[Property]]),4),"1","")&amp;ROW()-1),1)="s",LEFT(INDIRECT(SUBSTITUTE(ADDRESS(1,COLUMN(Table_Repeating_Question_Sets[[#This Row],[Property]]),4),"1","")&amp;ROW()-1),LEN(INDIRECT(SUBSTITUTE(ADDRESS(1,COLUMN(Table_Repeating_Question_Sets[[#This Row],[Property]]),4),"1","")&amp;ROW()-1))-1),INDIRECT(SUBSTITUTE(ADDRESS(1,COLUMN(Table_Repeating_Question_Sets[[#This Row],[Property]]),4),"1","")&amp;ROW()-1)),INDIRECT(SUBSTITUTE(ADDRESS(1,COLUMN(),4),"1","")&amp;ROW()-1)))</f>
        <v/>
      </c>
      <c r="E11" s="3"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repeating4</v>
      </c>
      <c r="F11" s="3" t="str">
        <f ca="1">IF(Table_Repeating_Question_Sets[[#This Row],[Header]]="Yes","",IF(INDIRECT(SUBSTITUTE(ADDRESS(1,COLUMN(),4),"1","")&amp;ROW()-1)="",
INDIRECT(SUBSTITUTE(ADDRESS(1,COLUMN(Table_Repeating_Question_Sets[[#This Row],[Property]]),4),"1","")&amp;ROW()-1),INDIRECT(SUBSTITUTE(ADDRESS(1,COLUMN(),4),"1","")&amp;ROW()-1)))</f>
        <v/>
      </c>
      <c r="G11" s="3"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[XX].repeating4</v>
      </c>
      <c r="H11" s="3" t="str">
        <f>IF(Table_Repeating_Question_Sets[[#This Row],[Header]]="Yes","",IF(Table_Repeating_Question_Sets[[#This Row],[Property]]&lt;&gt;"",SUBSTITUTE(Table_Repeating_Question_Sets[[#This Row],[Property]]," ",""),""))</f>
        <v/>
      </c>
      <c r="I11" s="33"/>
      <c r="J11" s="33"/>
      <c r="K11" s="33"/>
      <c r="L11" s="33"/>
      <c r="M11" s="33"/>
      <c r="N11" s="33"/>
      <c r="O11" s="33"/>
      <c r="P11" s="33"/>
      <c r="Q11" s="33"/>
      <c r="R11" s="33"/>
      <c r="S11" s="18" t="str">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
      </c>
      <c r="T11" s="18" t="str">
        <f>IF(Table_Repeating_Question_Sets[[#This Row],[Header]]&lt;&gt;"Yes",COUNTA(Table_Repeating_Question_Sets[[#This Row],[Value 1]:[Value 10]]),"")</f>
        <v/>
      </c>
      <c r="U11" s="3"/>
      <c r="V11" s="3"/>
      <c r="W11" s="3"/>
      <c r="X11" s="43"/>
      <c r="Y11" s="3"/>
      <c r="Z11" s="3"/>
      <c r="AA11" s="3"/>
      <c r="AB11" s="3"/>
      <c r="AC11" s="3"/>
      <c r="AD11" s="3"/>
      <c r="AE11" s="3"/>
      <c r="AF11" s="3"/>
      <c r="AG11" s="3"/>
      <c r="AH11" s="3"/>
      <c r="AI11" s="3"/>
      <c r="AJ11" s="3"/>
      <c r="AK11" s="3"/>
      <c r="AL11" s="3"/>
      <c r="AM11" s="3"/>
      <c r="AN11" s="3"/>
      <c r="AO11" s="3"/>
      <c r="AP11" s="3"/>
      <c r="AQ11" s="3"/>
      <c r="AR11" s="3"/>
      <c r="AS11" s="3"/>
      <c r="AT11" s="3" t="str">
        <f ca="1">IF(Table_Repeating_Question_Sets[[#This Row],[Header]]="Yes","",_xlfn.NUMBERVALUE(INDIRECT(SUBSTITUTE(ADDRESS(1,COLUMN(Table_Repeating_Question_Sets[[#This Row],[Count 1]]),4),"1","")&amp;ROW(Table_Repeating_Question_Sets[[#This Row],[Count 1]])+1))+IF(Table_Repeating_Question_Sets[[#This Row],[Value 1]]&lt;&gt;"",1,0))</f>
        <v/>
      </c>
      <c r="AU11" s="3" t="str">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
      </c>
      <c r="AV11" s="3"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AW11" s="3" t="str">
        <f ca="1">IF(Table_Repeating_Question_Sets[[#This Row],[Header]]="Yes","",_xlfn.NUMBERVALUE(INDIRECT(SUBSTITUTE(ADDRESS(1,COLUMN(Table_Repeating_Question_Sets[[#This Row],[Count 2]]),4),"1","")&amp;ROW(Table_Repeating_Question_Sets[[#This Row],[Count 2]])+1))+IF(Table_Repeating_Question_Sets[[#This Row],[Value 2]]&lt;&gt;"",1,0))</f>
        <v/>
      </c>
      <c r="AX11" s="3" t="str">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
      </c>
      <c r="AY11" s="3"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AZ11" s="3" t="str">
        <f ca="1">IF(Table_Repeating_Question_Sets[[#This Row],[Header]]="Yes","",_xlfn.NUMBERVALUE(INDIRECT(SUBSTITUTE(ADDRESS(1,COLUMN(Table_Repeating_Question_Sets[[#This Row],[Count 3]]),4),"1","")&amp;ROW(Table_Repeating_Question_Sets[[#This Row],[Count 3]])+1))+IF(Table_Repeating_Question_Sets[[#This Row],[Value 3]]&lt;&gt;"",1,0))</f>
        <v/>
      </c>
      <c r="BA11" s="3" t="str">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
      </c>
      <c r="BB11" s="3"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C11" s="3" t="str">
        <f ca="1">IF(Table_Repeating_Question_Sets[[#This Row],[Header]]="Yes","",_xlfn.NUMBERVALUE(INDIRECT(SUBSTITUTE(ADDRESS(1,COLUMN(Table_Repeating_Question_Sets[[#This Row],[Count 4]]),4),"1","")&amp;ROW(Table_Repeating_Question_Sets[[#This Row],[Count 4]])+1))+IF(Table_Repeating_Question_Sets[[#This Row],[Value 4]]&lt;&gt;"",1,0))</f>
        <v/>
      </c>
      <c r="BD11" s="3" t="str">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
      </c>
      <c r="BE11" s="3"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F11" s="3" t="str">
        <f ca="1">IF(Table_Repeating_Question_Sets[[#This Row],[Header]]="Yes","",_xlfn.NUMBERVALUE(INDIRECT(SUBSTITUTE(ADDRESS(1,COLUMN(Table_Repeating_Question_Sets[[#This Row],[Count 5]]),4),"1","")&amp;ROW(Table_Repeating_Question_Sets[[#This Row],[Count 5]])+1))+IF(Table_Repeating_Question_Sets[[#This Row],[Value 5]]&lt;&gt;"",1,0))</f>
        <v/>
      </c>
      <c r="BG11" s="3" t="str">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
      </c>
      <c r="BH11" s="3"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I11" s="3" t="str">
        <f ca="1">IF(Table_Repeating_Question_Sets[[#This Row],[Header]]="Yes","",_xlfn.NUMBERVALUE(INDIRECT(SUBSTITUTE(ADDRESS(1,COLUMN(Table_Repeating_Question_Sets[[#This Row],[Count 6]]),4),"1","")&amp;ROW(Table_Repeating_Question_Sets[[#This Row],[Count 6]])+1))+IF(Table_Repeating_Question_Sets[[#This Row],[Value 6]]&lt;&gt;"",1,0))</f>
        <v/>
      </c>
      <c r="BJ11" s="3" t="str">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
      </c>
      <c r="BK11" s="3"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L11" s="3" t="str">
        <f ca="1">IF(Table_Repeating_Question_Sets[[#This Row],[Header]]="Yes","",_xlfn.NUMBERVALUE(INDIRECT(SUBSTITUTE(ADDRESS(1,COLUMN(Table_Repeating_Question_Sets[[#This Row],[Count 7]]),4),"1","")&amp;ROW(Table_Repeating_Question_Sets[[#This Row],[Count 7]])+1))+IF(Table_Repeating_Question_Sets[[#This Row],[Value 7]]&lt;&gt;"",1,0))</f>
        <v/>
      </c>
      <c r="BM11" s="3" t="str">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
      </c>
      <c r="BN11" s="3"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O11" s="3" t="str">
        <f ca="1">IF(Table_Repeating_Question_Sets[[#This Row],[Header]]="Yes","",_xlfn.NUMBERVALUE(INDIRECT(SUBSTITUTE(ADDRESS(1,COLUMN(Table_Repeating_Question_Sets[[#This Row],[Count 8]]),4),"1","")&amp;ROW(Table_Repeating_Question_Sets[[#This Row],[Count 8]])+1))+IF(Table_Repeating_Question_Sets[[#This Row],[Value 8]]&lt;&gt;"",1,0))</f>
        <v/>
      </c>
      <c r="BP11" s="3" t="str">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
      </c>
      <c r="BQ11" s="3"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R11" s="3" t="str">
        <f ca="1">IF(Table_Repeating_Question_Sets[[#This Row],[Header]]="Yes","",_xlfn.NUMBERVALUE(INDIRECT(SUBSTITUTE(ADDRESS(1,COLUMN(Table_Repeating_Question_Sets[[#This Row],[Count 9]]),4),"1","")&amp;ROW(Table_Repeating_Question_Sets[[#This Row],[Count 9]])+1))+IF(Table_Repeating_Question_Sets[[#This Row],[Value 9]]&lt;&gt;"",1,0))</f>
        <v/>
      </c>
      <c r="BS11" s="3" t="str">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
      </c>
      <c r="BT11" s="3"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U11" s="3" t="str">
        <f ca="1">IF(Table_Repeating_Question_Sets[[#This Row],[Header]]="Yes","",_xlfn.NUMBERVALUE(INDIRECT(SUBSTITUTE(ADDRESS(1,COLUMN(Table_Repeating_Question_Sets[[#This Row],[Count 10]]),4),"1","")&amp;ROW(Table_Repeating_Question_Sets[[#This Row],[Count 10]])+1))+IF(Table_Repeating_Question_Sets[[#This Row],[Value 10]]&lt;&gt;"",1,0))</f>
        <v/>
      </c>
      <c r="BV11" s="3" t="str">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
      </c>
      <c r="BW11" s="3"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BX11" s="3"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BY11" s="3" t="str">
        <f ca="1">IF(AND(Table_Repeating_Question_Sets[[#This Row],[Header]]="Yes",_xlfn.TEXTJOIN(",",TRUE,Table_Repeating_Question_Sets[[#This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BZ11" s="3" t="str">
        <f ca="1">IF(Table_Repeating_Question_Sets[[#This Row],[Header]]="Yes","",_xlfn.NUMBERVALUE(INDIRECT(SUBSTITUTE(ADDRESS(1,COLUMN(Table_Repeating_Question_Sets[[#This Row],[Config Count Fwd]]),4),"1","")&amp;ROW(Table_Repeating_Question_Sets[[#This Row],[Config Count Fwd]])-1))+IF(Table_Repeating_Question_Sets[[#This Row],[Property]]&lt;&gt;"",1,0))</f>
        <v/>
      </c>
      <c r="CA11" s="3" t="str">
        <f ca="1">IF(Table_Repeating_Question_Sets[[#This Row],[Header]]="Yes","",_xlfn.NUMBERVALUE(INDIRECT(SUBSTITUTE(ADDRESS(1,COLUMN(Table_Repeating_Question_Sets[[#This Row],[Config Count Back]]),4),"1","")&amp;ROW(Table_Repeating_Question_Sets[[#This Row],[Config Count Back]])+1))+IF(Table_Repeating_Question_Sets[[#This Row],[Property]]&lt;&gt;"",1,0))</f>
        <v/>
      </c>
      <c r="CB11" s="3" t="str">
        <f t="array" aca="1" ref="CB11"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C11" s="3"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D11" s="3"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E11" s="3"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Row],[Disabled Condition]]&lt;&gt;"",
"""expressionProperties"":{"&amp;
"""templateOptions.disabled"":"""&amp;Table_Repeating_Question_Sets[[#This Row],[Disabled Condition]]&amp;""""&amp;
"}","")
)&amp;
"}"&amp;
"","")</f>
        <v/>
      </c>
      <c r="CF11" s="3" t="str">
        <f xml:space="preserve">
IF(Table_Repeating_Question_Sets[[#This Row],[Row]]="Yes","]},{""className"": ""row"",""fieldGroup"": [","")&amp;
Table_Repeating_Question_Sets[[#This Row],[Config Field]]</f>
        <v/>
      </c>
      <c r="CG11" s="3"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"repeating4":[{"className": "row","fieldGroup":[]}],</v>
      </c>
      <c r="CH11" s="3"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I11" s="28" t="str">
        <f>IF(AND(Table_Repeating_Question_Sets[[#This Row],[Header]]="",Table_Repeating_Question_Sets[[#This Row],[Property]]&lt;&gt;"",Table_Repeating_Question_Sets[[#This Row],[Field Type]]&lt;&gt;""),
""""&amp;Table_Repeating_Question_Sets[[#This Row],[Key]]&amp;"""","")</f>
        <v/>
      </c>
      <c r="CJ11" s="2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"repeating4":[],</v>
      </c>
      <c r="CK11" s="3" t="str">
        <f ca="1">IF(ISNUMBER(Table_Repeating_Question_Sets[[#This Row],[Config Use Row]]),INDEX(Table_Repeating_Question_Sets[Config Rollup],Table_Repeating_Question_Sets[[#This Row],[Config Use Row]]),"")</f>
        <v/>
      </c>
      <c r="CL11" s="28" t="str">
        <f ca="1">IF(ISNUMBER(Table_Repeating_Question_Sets[[#This Row],[Config Use Row]]),INDEX(Table_Repeating_Question_Sets[Config Keys Nested Rollup],Table_Repeating_Question_Sets[[#This Row],[Config Use Row]]),"")</f>
        <v/>
      </c>
    </row>
    <row r="12" spans="2:90" s="12" customFormat="1" ht="21" hidden="1" customHeight="1">
      <c r="B12" s="7"/>
      <c r="C12" s="7"/>
      <c r="D12" s="7" t="str">
        <f ca="1">IF(Table_Repeating_Question_Sets[[#This Row],[Header]]="Yes","",IF(INDIRECT(SUBSTITUTE(ADDRESS(1,COLUMN(),4),"1","")&amp;ROW()-1)="",IF(RIGHT(INDIRECT(SUBSTITUTE(ADDRESS(1,COLUMN(Table_Repeating_Question_Sets[[#This Row],[Property]]),4),"1","")&amp;ROW()-1),1)="s",LEFT(INDIRECT(SUBSTITUTE(ADDRESS(1,COLUMN(Table_Repeating_Question_Sets[[#This Row],[Property]]),4),"1","")&amp;ROW()-1),LEN(INDIRECT(SUBSTITUTE(ADDRESS(1,COLUMN(Table_Repeating_Question_Sets[[#This Row],[Property]]),4),"1","")&amp;ROW()-1))-1),INDIRECT(SUBSTITUTE(ADDRESS(1,COLUMN(Table_Repeating_Question_Sets[[#This Row],[Property]]),4),"1","")&amp;ROW()-1)),INDIRECT(SUBSTITUTE(ADDRESS(1,COLUMN(),4),"1","")&amp;ROW()-1)))</f>
        <v>Repeating 4</v>
      </c>
      <c r="E12" s="7"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
      </c>
      <c r="F12" s="7" t="str">
        <f ca="1">IF(Table_Repeating_Question_Sets[[#This Row],[Header]]="Yes","",IF(INDIRECT(SUBSTITUTE(ADDRESS(1,COLUMN(),4),"1","")&amp;ROW()-1)="",
INDIRECT(SUBSTITUTE(ADDRESS(1,COLUMN(Table_Repeating_Question_Sets[[#This Row],[Property]]),4),"1","")&amp;ROW()-1),INDIRECT(SUBSTITUTE(ADDRESS(1,COLUMN(),4),"1","")&amp;ROW()-1)))</f>
        <v>Repeating 4</v>
      </c>
      <c r="G12" s="7" t="str">
        <f>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
      </c>
      <c r="H12" s="7" t="str">
        <f>IF(Table_Repeating_Question_Sets[[#This Row],[Header]]="Yes","",IF(Table_Repeating_Question_Sets[[#This Row],[Property]]&lt;&gt;"",SUBSTITUTE(Table_Repeating_Question_Sets[[#This Row],[Property]]," ",""),""))</f>
        <v/>
      </c>
      <c r="I12" s="50"/>
      <c r="J12" s="50"/>
      <c r="K12" s="50"/>
      <c r="L12" s="50"/>
      <c r="M12" s="50"/>
      <c r="N12" s="50"/>
      <c r="O12" s="50"/>
      <c r="P12" s="50"/>
      <c r="Q12" s="50"/>
      <c r="R12" s="50"/>
      <c r="S12" s="51">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2" s="51">
        <f>IF(Table_Repeating_Question_Sets[[#This Row],[Header]]&lt;&gt;"Yes",COUNTA(Table_Repeating_Question_Sets[[#This Row],[Value 1]:[Value 10]]),"")</f>
        <v>0</v>
      </c>
      <c r="U12" s="7"/>
      <c r="V12" s="7"/>
      <c r="W12" s="7"/>
      <c r="X12" s="44"/>
      <c r="Y12" s="7"/>
      <c r="Z12" s="7"/>
      <c r="AA12" s="7"/>
      <c r="AB12" s="7"/>
      <c r="AC12" s="7"/>
      <c r="AD12" s="7"/>
      <c r="AE12" s="7"/>
      <c r="AF12" s="7"/>
      <c r="AG12" s="7"/>
      <c r="AH12" s="7"/>
      <c r="AI12" s="7"/>
      <c r="AJ12" s="7"/>
      <c r="AK12" s="7"/>
      <c r="AL12" s="7"/>
      <c r="AM12" s="7"/>
      <c r="AN12" s="7"/>
      <c r="AO12" s="7"/>
      <c r="AP12" s="7"/>
      <c r="AQ12" s="7"/>
      <c r="AR12" s="7"/>
      <c r="AS12" s="7"/>
      <c r="AT12" s="7">
        <f ca="1">IF(Table_Repeating_Question_Sets[[#This Row],[Header]]="Yes","",_xlfn.NUMBERVALUE(INDIRECT(SUBSTITUTE(ADDRESS(1,COLUMN(Table_Repeating_Question_Sets[[#This Row],[Count 1]]),4),"1","")&amp;ROW(Table_Repeating_Question_Sets[[#This Row],[Count 1]])+1))+IF(Table_Repeating_Question_Sets[[#This Row],[Value 1]]&lt;&gt;"",1,0))</f>
        <v>0</v>
      </c>
      <c r="AU12" s="7">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0</v>
      </c>
      <c r="AV12" s="7"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AW12" s="7">
        <f ca="1">IF(Table_Repeating_Question_Sets[[#This Row],[Header]]="Yes","",_xlfn.NUMBERVALUE(INDIRECT(SUBSTITUTE(ADDRESS(1,COLUMN(Table_Repeating_Question_Sets[[#This Row],[Count 2]]),4),"1","")&amp;ROW(Table_Repeating_Question_Sets[[#This Row],[Count 2]])+1))+IF(Table_Repeating_Question_Sets[[#This Row],[Value 2]]&lt;&gt;"",1,0))</f>
        <v>0</v>
      </c>
      <c r="AX12" s="7">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0</v>
      </c>
      <c r="AY12" s="7"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AZ12" s="7">
        <f ca="1">IF(Table_Repeating_Question_Sets[[#This Row],[Header]]="Yes","",_xlfn.NUMBERVALUE(INDIRECT(SUBSTITUTE(ADDRESS(1,COLUMN(Table_Repeating_Question_Sets[[#This Row],[Count 3]]),4),"1","")&amp;ROW(Table_Repeating_Question_Sets[[#This Row],[Count 3]])+1))+IF(Table_Repeating_Question_Sets[[#This Row],[Value 3]]&lt;&gt;"",1,0))</f>
        <v>0</v>
      </c>
      <c r="BA12" s="7">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0</v>
      </c>
      <c r="BB12" s="7"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C12" s="7">
        <f ca="1">IF(Table_Repeating_Question_Sets[[#This Row],[Header]]="Yes","",_xlfn.NUMBERVALUE(INDIRECT(SUBSTITUTE(ADDRESS(1,COLUMN(Table_Repeating_Question_Sets[[#This Row],[Count 4]]),4),"1","")&amp;ROW(Table_Repeating_Question_Sets[[#This Row],[Count 4]])+1))+IF(Table_Repeating_Question_Sets[[#This Row],[Value 4]]&lt;&gt;"",1,0))</f>
        <v>0</v>
      </c>
      <c r="BD12" s="7">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0</v>
      </c>
      <c r="BE12" s="7"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F12" s="7">
        <f ca="1">IF(Table_Repeating_Question_Sets[[#This Row],[Header]]="Yes","",_xlfn.NUMBERVALUE(INDIRECT(SUBSTITUTE(ADDRESS(1,COLUMN(Table_Repeating_Question_Sets[[#This Row],[Count 5]]),4),"1","")&amp;ROW(Table_Repeating_Question_Sets[[#This Row],[Count 5]])+1))+IF(Table_Repeating_Question_Sets[[#This Row],[Value 5]]&lt;&gt;"",1,0))</f>
        <v>0</v>
      </c>
      <c r="BG12" s="7">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0</v>
      </c>
      <c r="BH12" s="7"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I12" s="7">
        <f ca="1">IF(Table_Repeating_Question_Sets[[#This Row],[Header]]="Yes","",_xlfn.NUMBERVALUE(INDIRECT(SUBSTITUTE(ADDRESS(1,COLUMN(Table_Repeating_Question_Sets[[#This Row],[Count 6]]),4),"1","")&amp;ROW(Table_Repeating_Question_Sets[[#This Row],[Count 6]])+1))+IF(Table_Repeating_Question_Sets[[#This Row],[Value 6]]&lt;&gt;"",1,0))</f>
        <v>0</v>
      </c>
      <c r="BJ12" s="7">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0</v>
      </c>
      <c r="BK12" s="7"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L12" s="7">
        <f ca="1">IF(Table_Repeating_Question_Sets[[#This Row],[Header]]="Yes","",_xlfn.NUMBERVALUE(INDIRECT(SUBSTITUTE(ADDRESS(1,COLUMN(Table_Repeating_Question_Sets[[#This Row],[Count 7]]),4),"1","")&amp;ROW(Table_Repeating_Question_Sets[[#This Row],[Count 7]])+1))+IF(Table_Repeating_Question_Sets[[#This Row],[Value 7]]&lt;&gt;"",1,0))</f>
        <v>0</v>
      </c>
      <c r="BM12" s="7">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0</v>
      </c>
      <c r="BN12" s="7"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O12" s="7">
        <f ca="1">IF(Table_Repeating_Question_Sets[[#This Row],[Header]]="Yes","",_xlfn.NUMBERVALUE(INDIRECT(SUBSTITUTE(ADDRESS(1,COLUMN(Table_Repeating_Question_Sets[[#This Row],[Count 8]]),4),"1","")&amp;ROW(Table_Repeating_Question_Sets[[#This Row],[Count 8]])+1))+IF(Table_Repeating_Question_Sets[[#This Row],[Value 8]]&lt;&gt;"",1,0))</f>
        <v>0</v>
      </c>
      <c r="BP12" s="7">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0</v>
      </c>
      <c r="BQ12" s="7"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R12" s="7">
        <f ca="1">IF(Table_Repeating_Question_Sets[[#This Row],[Header]]="Yes","",_xlfn.NUMBERVALUE(INDIRECT(SUBSTITUTE(ADDRESS(1,COLUMN(Table_Repeating_Question_Sets[[#This Row],[Count 9]]),4),"1","")&amp;ROW(Table_Repeating_Question_Sets[[#This Row],[Count 9]])+1))+IF(Table_Repeating_Question_Sets[[#This Row],[Value 9]]&lt;&gt;"",1,0))</f>
        <v>0</v>
      </c>
      <c r="BS12" s="7">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0</v>
      </c>
      <c r="BT12" s="7"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U12" s="7">
        <f ca="1">IF(Table_Repeating_Question_Sets[[#This Row],[Header]]="Yes","",_xlfn.NUMBERVALUE(INDIRECT(SUBSTITUTE(ADDRESS(1,COLUMN(Table_Repeating_Question_Sets[[#This Row],[Count 10]]),4),"1","")&amp;ROW(Table_Repeating_Question_Sets[[#This Row],[Count 10]])+1))+IF(Table_Repeating_Question_Sets[[#This Row],[Value 10]]&lt;&gt;"",1,0))</f>
        <v>0</v>
      </c>
      <c r="BV12" s="7">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0</v>
      </c>
      <c r="BW12" s="7"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BX12" s="7"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BY12" s="7" t="str">
        <f ca="1">IF(AND(Table_Repeating_Question_Sets[[#This Row],[Header]]="Yes",_xlfn.TEXTJOIN(",",TRUE,Table_Repeating_Question_Sets[[#This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BZ12" s="7">
        <f ca="1">IF(Table_Repeating_Question_Sets[[#This Row],[Header]]="Yes","",_xlfn.NUMBERVALUE(INDIRECT(SUBSTITUTE(ADDRESS(1,COLUMN(Table_Repeating_Question_Sets[[#This Row],[Config Count Fwd]]),4),"1","")&amp;ROW(Table_Repeating_Question_Sets[[#This Row],[Config Count Fwd]])-1))+IF(Table_Repeating_Question_Sets[[#This Row],[Property]]&lt;&gt;"",1,0))</f>
        <v>0</v>
      </c>
      <c r="CA12" s="7">
        <f ca="1">IF(Table_Repeating_Question_Sets[[#This Row],[Header]]="Yes","",_xlfn.NUMBERVALUE(INDIRECT(SUBSTITUTE(ADDRESS(1,COLUMN(Table_Repeating_Question_Sets[[#This Row],[Config Count Back]]),4),"1","")&amp;ROW(Table_Repeating_Question_Sets[[#This Row],[Config Count Back]])+1))+IF(Table_Repeating_Question_Sets[[#This Row],[Property]]&lt;&gt;"",1,0))</f>
        <v>0</v>
      </c>
      <c r="CB12" s="7" t="str">
        <f t="array" aca="1" ref="CB12"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C12" s="7"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D12" s="7"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E12" s="7"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Row],[Disabled Condition]]&lt;&gt;"",
"""expressionProperties"":{"&amp;
"""templateOptions.disabled"":"""&amp;Table_Repeating_Question_Sets[[#This Row],[Disabled Condition]]&amp;""""&amp;
"}","")
)&amp;
"}"&amp;
"","")</f>
        <v/>
      </c>
      <c r="CF12" s="7" t="str">
        <f xml:space="preserve">
IF(Table_Repeating_Question_Sets[[#This Row],[Row]]="Yes","]},{""className"": ""row"",""fieldGroup"": [","")&amp;
Table_Repeating_Question_Sets[[#This Row],[Config Field]]</f>
        <v/>
      </c>
      <c r="CG12" s="7"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
      </c>
      <c r="CH12" s="7"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I12" s="7" t="str">
        <f>IF(AND(Table_Repeating_Question_Sets[[#This Row],[Header]]="",Table_Repeating_Question_Sets[[#This Row],[Property]]&lt;&gt;"",Table_Repeating_Question_Sets[[#This Row],[Field Type]]&lt;&gt;""),
""""&amp;Table_Repeating_Question_Sets[[#This Row],[Key]]&amp;"""","")</f>
        <v/>
      </c>
      <c r="CJ12" s="7"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
      </c>
      <c r="CK12" s="7" t="str">
        <f ca="1">IF(ISNUMBER(Table_Repeating_Question_Sets[[#This Row],[Config Use Row]]),INDEX(Table_Repeating_Question_Sets[Config Rollup],Table_Repeating_Question_Sets[[#This Row],[Config Use Row]]),"")</f>
        <v/>
      </c>
      <c r="CL12" s="7" t="str">
        <f ca="1">IF(ISNUMBER(Table_Repeating_Question_Sets[[#This Row],[Config Use Row]]),INDEX(Table_Repeating_Question_Sets[Config Keys Nested Rollup],Table_Repeating_Question_Sets[[#This Row],[Config Use Row]]),"")</f>
        <v/>
      </c>
    </row>
    <row r="13" spans="2:90" ht="29.25" thickBot="1">
      <c r="B13" s="28" t="s">
        <v>231</v>
      </c>
      <c r="C13" s="3" t="s">
        <v>71</v>
      </c>
      <c r="D13" s="3" t="str">
        <f ca="1">IF(Table_Repeating_Question_Sets[[#This Row],[Header]]="Yes","",IF(INDIRECT(SUBSTITUTE(ADDRESS(1,COLUMN(),4),"1","")&amp;ROW()-1)="",IF(RIGHT(INDIRECT(SUBSTITUTE(ADDRESS(1,COLUMN(Table_Repeating_Question_Sets[[#This Row],[Property]]),4),"1","")&amp;ROW()-1),1)="s",LEFT(INDIRECT(SUBSTITUTE(ADDRESS(1,COLUMN(Table_Repeating_Question_Sets[[#This Row],[Property]]),4),"1","")&amp;ROW()-1),LEN(INDIRECT(SUBSTITUTE(ADDRESS(1,COLUMN(Table_Repeating_Question_Sets[[#This Row],[Property]]),4),"1","")&amp;ROW()-1))-1),INDIRECT(SUBSTITUTE(ADDRESS(1,COLUMN(Table_Repeating_Question_Sets[[#This Row],[Property]]),4),"1","")&amp;ROW()-1)),INDIRECT(SUBSTITUTE(ADDRESS(1,COLUMN(),4),"1","")&amp;ROW()-1)))</f>
        <v/>
      </c>
      <c r="E13" s="3"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repeating5</v>
      </c>
      <c r="F13" s="3" t="str">
        <f ca="1">IF(Table_Repeating_Question_Sets[[#This Row],[Header]]="Yes","",IF(INDIRECT(SUBSTITUTE(ADDRESS(1,COLUMN(),4),"1","")&amp;ROW()-1)="",
INDIRECT(SUBSTITUTE(ADDRESS(1,COLUMN(Table_Repeating_Question_Sets[[#This Row],[Property]]),4),"1","")&amp;ROW()-1),INDIRECT(SUBSTITUTE(ADDRESS(1,COLUMN(),4),"1","")&amp;ROW()-1)))</f>
        <v/>
      </c>
      <c r="G13" s="3"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[XX].repeating5</v>
      </c>
      <c r="H13" s="3" t="str">
        <f>IF(Table_Repeating_Question_Sets[[#This Row],[Header]]="Yes","",IF(Table_Repeating_Question_Sets[[#This Row],[Property]]&lt;&gt;"",SUBSTITUTE(Table_Repeating_Question_Sets[[#This Row],[Property]]," ",""),""))</f>
        <v/>
      </c>
      <c r="I13" s="33"/>
      <c r="J13" s="33"/>
      <c r="K13" s="33"/>
      <c r="L13" s="33"/>
      <c r="M13" s="33"/>
      <c r="N13" s="33"/>
      <c r="O13" s="33"/>
      <c r="P13" s="33"/>
      <c r="Q13" s="33"/>
      <c r="R13" s="33"/>
      <c r="S13" s="18" t="str">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
      </c>
      <c r="T13" s="18" t="str">
        <f>IF(Table_Repeating_Question_Sets[[#This Row],[Header]]&lt;&gt;"Yes",COUNTA(Table_Repeating_Question_Sets[[#This Row],[Value 1]:[Value 10]]),"")</f>
        <v/>
      </c>
      <c r="U13" s="3"/>
      <c r="V13" s="3"/>
      <c r="W13" s="3"/>
      <c r="X13" s="43"/>
      <c r="Y13" s="3"/>
      <c r="Z13" s="3"/>
      <c r="AA13" s="3"/>
      <c r="AB13" s="3"/>
      <c r="AC13" s="3"/>
      <c r="AD13" s="3"/>
      <c r="AE13" s="3"/>
      <c r="AF13" s="3"/>
      <c r="AG13" s="3"/>
      <c r="AH13" s="3"/>
      <c r="AI13" s="3"/>
      <c r="AJ13" s="3"/>
      <c r="AK13" s="3"/>
      <c r="AL13" s="3"/>
      <c r="AM13" s="3"/>
      <c r="AN13" s="3"/>
      <c r="AO13" s="3"/>
      <c r="AP13" s="3"/>
      <c r="AQ13" s="3"/>
      <c r="AR13" s="3"/>
      <c r="AS13" s="3"/>
      <c r="AT13" s="3" t="str">
        <f ca="1">IF(Table_Repeating_Question_Sets[[#This Row],[Header]]="Yes","",_xlfn.NUMBERVALUE(INDIRECT(SUBSTITUTE(ADDRESS(1,COLUMN(Table_Repeating_Question_Sets[[#This Row],[Count 1]]),4),"1","")&amp;ROW(Table_Repeating_Question_Sets[[#This Row],[Count 1]])+1))+IF(Table_Repeating_Question_Sets[[#This Row],[Value 1]]&lt;&gt;"",1,0))</f>
        <v/>
      </c>
      <c r="AU13" s="3" t="str">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
      </c>
      <c r="AV13" s="3"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AW13" s="3" t="str">
        <f ca="1">IF(Table_Repeating_Question_Sets[[#This Row],[Header]]="Yes","",_xlfn.NUMBERVALUE(INDIRECT(SUBSTITUTE(ADDRESS(1,COLUMN(Table_Repeating_Question_Sets[[#This Row],[Count 2]]),4),"1","")&amp;ROW(Table_Repeating_Question_Sets[[#This Row],[Count 2]])+1))+IF(Table_Repeating_Question_Sets[[#This Row],[Value 2]]&lt;&gt;"",1,0))</f>
        <v/>
      </c>
      <c r="AX13" s="3" t="str">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
      </c>
      <c r="AY13" s="3"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AZ13" s="3" t="str">
        <f ca="1">IF(Table_Repeating_Question_Sets[[#This Row],[Header]]="Yes","",_xlfn.NUMBERVALUE(INDIRECT(SUBSTITUTE(ADDRESS(1,COLUMN(Table_Repeating_Question_Sets[[#This Row],[Count 3]]),4),"1","")&amp;ROW(Table_Repeating_Question_Sets[[#This Row],[Count 3]])+1))+IF(Table_Repeating_Question_Sets[[#This Row],[Value 3]]&lt;&gt;"",1,0))</f>
        <v/>
      </c>
      <c r="BA13" s="3" t="str">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
      </c>
      <c r="BB13" s="3"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C13" s="3" t="str">
        <f ca="1">IF(Table_Repeating_Question_Sets[[#This Row],[Header]]="Yes","",_xlfn.NUMBERVALUE(INDIRECT(SUBSTITUTE(ADDRESS(1,COLUMN(Table_Repeating_Question_Sets[[#This Row],[Count 4]]),4),"1","")&amp;ROW(Table_Repeating_Question_Sets[[#This Row],[Count 4]])+1))+IF(Table_Repeating_Question_Sets[[#This Row],[Value 4]]&lt;&gt;"",1,0))</f>
        <v/>
      </c>
      <c r="BD13" s="3" t="str">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
      </c>
      <c r="BE13" s="3"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F13" s="3" t="str">
        <f ca="1">IF(Table_Repeating_Question_Sets[[#This Row],[Header]]="Yes","",_xlfn.NUMBERVALUE(INDIRECT(SUBSTITUTE(ADDRESS(1,COLUMN(Table_Repeating_Question_Sets[[#This Row],[Count 5]]),4),"1","")&amp;ROW(Table_Repeating_Question_Sets[[#This Row],[Count 5]])+1))+IF(Table_Repeating_Question_Sets[[#This Row],[Value 5]]&lt;&gt;"",1,0))</f>
        <v/>
      </c>
      <c r="BG13" s="3" t="str">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
      </c>
      <c r="BH13" s="3"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I13" s="3" t="str">
        <f ca="1">IF(Table_Repeating_Question_Sets[[#This Row],[Header]]="Yes","",_xlfn.NUMBERVALUE(INDIRECT(SUBSTITUTE(ADDRESS(1,COLUMN(Table_Repeating_Question_Sets[[#This Row],[Count 6]]),4),"1","")&amp;ROW(Table_Repeating_Question_Sets[[#This Row],[Count 6]])+1))+IF(Table_Repeating_Question_Sets[[#This Row],[Value 6]]&lt;&gt;"",1,0))</f>
        <v/>
      </c>
      <c r="BJ13" s="3" t="str">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
      </c>
      <c r="BK13" s="3"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L13" s="3" t="str">
        <f ca="1">IF(Table_Repeating_Question_Sets[[#This Row],[Header]]="Yes","",_xlfn.NUMBERVALUE(INDIRECT(SUBSTITUTE(ADDRESS(1,COLUMN(Table_Repeating_Question_Sets[[#This Row],[Count 7]]),4),"1","")&amp;ROW(Table_Repeating_Question_Sets[[#This Row],[Count 7]])+1))+IF(Table_Repeating_Question_Sets[[#This Row],[Value 7]]&lt;&gt;"",1,0))</f>
        <v/>
      </c>
      <c r="BM13" s="3" t="str">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
      </c>
      <c r="BN13" s="3"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O13" s="3" t="str">
        <f ca="1">IF(Table_Repeating_Question_Sets[[#This Row],[Header]]="Yes","",_xlfn.NUMBERVALUE(INDIRECT(SUBSTITUTE(ADDRESS(1,COLUMN(Table_Repeating_Question_Sets[[#This Row],[Count 8]]),4),"1","")&amp;ROW(Table_Repeating_Question_Sets[[#This Row],[Count 8]])+1))+IF(Table_Repeating_Question_Sets[[#This Row],[Value 8]]&lt;&gt;"",1,0))</f>
        <v/>
      </c>
      <c r="BP13" s="3" t="str">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
      </c>
      <c r="BQ13" s="3"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R13" s="3" t="str">
        <f ca="1">IF(Table_Repeating_Question_Sets[[#This Row],[Header]]="Yes","",_xlfn.NUMBERVALUE(INDIRECT(SUBSTITUTE(ADDRESS(1,COLUMN(Table_Repeating_Question_Sets[[#This Row],[Count 9]]),4),"1","")&amp;ROW(Table_Repeating_Question_Sets[[#This Row],[Count 9]])+1))+IF(Table_Repeating_Question_Sets[[#This Row],[Value 9]]&lt;&gt;"",1,0))</f>
        <v/>
      </c>
      <c r="BS13" s="3" t="str">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
      </c>
      <c r="BT13" s="3"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U13" s="3" t="str">
        <f ca="1">IF(Table_Repeating_Question_Sets[[#This Row],[Header]]="Yes","",_xlfn.NUMBERVALUE(INDIRECT(SUBSTITUTE(ADDRESS(1,COLUMN(Table_Repeating_Question_Sets[[#This Row],[Count 10]]),4),"1","")&amp;ROW(Table_Repeating_Question_Sets[[#This Row],[Count 10]])+1))+IF(Table_Repeating_Question_Sets[[#This Row],[Value 10]]&lt;&gt;"",1,0))</f>
        <v/>
      </c>
      <c r="BV13" s="3" t="str">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
      </c>
      <c r="BW13" s="3"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BX13" s="3"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BY13" s="3" t="str">
        <f ca="1">IF(AND(Table_Repeating_Question_Sets[[#This Row],[Header]]="Yes",_xlfn.TEXTJOIN(",",TRUE,Table_Repeating_Question_Sets[[#This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BZ13" s="3" t="str">
        <f ca="1">IF(Table_Repeating_Question_Sets[[#This Row],[Header]]="Yes","",_xlfn.NUMBERVALUE(INDIRECT(SUBSTITUTE(ADDRESS(1,COLUMN(Table_Repeating_Question_Sets[[#This Row],[Config Count Fwd]]),4),"1","")&amp;ROW(Table_Repeating_Question_Sets[[#This Row],[Config Count Fwd]])-1))+IF(Table_Repeating_Question_Sets[[#This Row],[Property]]&lt;&gt;"",1,0))</f>
        <v/>
      </c>
      <c r="CA13" s="3" t="str">
        <f ca="1">IF(Table_Repeating_Question_Sets[[#This Row],[Header]]="Yes","",_xlfn.NUMBERVALUE(INDIRECT(SUBSTITUTE(ADDRESS(1,COLUMN(Table_Repeating_Question_Sets[[#This Row],[Config Count Back]]),4),"1","")&amp;ROW(Table_Repeating_Question_Sets[[#This Row],[Config Count Back]])+1))+IF(Table_Repeating_Question_Sets[[#This Row],[Property]]&lt;&gt;"",1,0))</f>
        <v/>
      </c>
      <c r="CB13" s="3" t="str">
        <f t="array" aca="1" ref="CB13"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C13" s="3"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D13" s="3"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E13" s="3"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Row],[Disabled Condition]]&lt;&gt;"",
"""expressionProperties"":{"&amp;
"""templateOptions.disabled"":"""&amp;Table_Repeating_Question_Sets[[#This Row],[Disabled Condition]]&amp;""""&amp;
"}","")
)&amp;
"}"&amp;
"","")</f>
        <v/>
      </c>
      <c r="CF13" s="3" t="str">
        <f xml:space="preserve">
IF(Table_Repeating_Question_Sets[[#This Row],[Row]]="Yes","]},{""className"": ""row"",""fieldGroup"": [","")&amp;
Table_Repeating_Question_Sets[[#This Row],[Config Field]]</f>
        <v/>
      </c>
      <c r="CG13" s="3"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"repeating5":[{"className": "row","fieldGroup":[]}],</v>
      </c>
      <c r="CH13" s="3"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I13" s="28" t="str">
        <f>IF(AND(Table_Repeating_Question_Sets[[#This Row],[Header]]="",Table_Repeating_Question_Sets[[#This Row],[Property]]&lt;&gt;"",Table_Repeating_Question_Sets[[#This Row],[Field Type]]&lt;&gt;""),
""""&amp;Table_Repeating_Question_Sets[[#This Row],[Key]]&amp;"""","")</f>
        <v/>
      </c>
      <c r="CJ13" s="2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"repeating5":[],</v>
      </c>
      <c r="CK13" s="3" t="str">
        <f ca="1">IF(ISNUMBER(Table_Repeating_Question_Sets[[#This Row],[Config Use Row]]),INDEX(Table_Repeating_Question_Sets[Config Rollup],Table_Repeating_Question_Sets[[#This Row],[Config Use Row]]),"")</f>
        <v/>
      </c>
      <c r="CL13" s="28" t="str">
        <f ca="1">IF(ISNUMBER(Table_Repeating_Question_Sets[[#This Row],[Config Use Row]]),INDEX(Table_Repeating_Question_Sets[Config Keys Nested Rollup],Table_Repeating_Question_Sets[[#This Row],[Config Use Row]]),"")</f>
        <v/>
      </c>
    </row>
    <row r="14" spans="2:90" s="12" customFormat="1" ht="21" hidden="1" customHeight="1">
      <c r="B14" s="7"/>
      <c r="C14" s="7"/>
      <c r="D14" s="7" t="str">
        <f ca="1">IF(Table_Repeating_Question_Sets[[#This Row],[Header]]="Yes","",IF(INDIRECT(SUBSTITUTE(ADDRESS(1,COLUMN(),4),"1","")&amp;ROW()-1)="",IF(RIGHT(INDIRECT(SUBSTITUTE(ADDRESS(1,COLUMN(Table_Repeating_Question_Sets[[#This Row],[Property]]),4),"1","")&amp;ROW()-1),1)="s",LEFT(INDIRECT(SUBSTITUTE(ADDRESS(1,COLUMN(Table_Repeating_Question_Sets[[#This Row],[Property]]),4),"1","")&amp;ROW()-1),LEN(INDIRECT(SUBSTITUTE(ADDRESS(1,COLUMN(Table_Repeating_Question_Sets[[#This Row],[Property]]),4),"1","")&amp;ROW()-1))-1),INDIRECT(SUBSTITUTE(ADDRESS(1,COLUMN(Table_Repeating_Question_Sets[[#This Row],[Property]]),4),"1","")&amp;ROW()-1)),INDIRECT(SUBSTITUTE(ADDRESS(1,COLUMN(),4),"1","")&amp;ROW()-1)))</f>
        <v>Repeating 5</v>
      </c>
      <c r="E14" s="7"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
      </c>
      <c r="F14" s="7" t="str">
        <f ca="1">IF(Table_Repeating_Question_Sets[[#This Row],[Header]]="Yes","",IF(INDIRECT(SUBSTITUTE(ADDRESS(1,COLUMN(),4),"1","")&amp;ROW()-1)="",
INDIRECT(SUBSTITUTE(ADDRESS(1,COLUMN(Table_Repeating_Question_Sets[[#This Row],[Property]]),4),"1","")&amp;ROW()-1),INDIRECT(SUBSTITUTE(ADDRESS(1,COLUMN(),4),"1","")&amp;ROW()-1)))</f>
        <v>Repeating 5</v>
      </c>
      <c r="G14" s="7" t="str">
        <f>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
      </c>
      <c r="H14" s="7" t="str">
        <f>IF(Table_Repeating_Question_Sets[[#This Row],[Header]]="Yes","",IF(Table_Repeating_Question_Sets[[#This Row],[Property]]&lt;&gt;"",SUBSTITUTE(Table_Repeating_Question_Sets[[#This Row],[Property]]," ",""),""))</f>
        <v/>
      </c>
      <c r="I14" s="50"/>
      <c r="J14" s="50"/>
      <c r="K14" s="50"/>
      <c r="L14" s="50"/>
      <c r="M14" s="50"/>
      <c r="N14" s="50"/>
      <c r="O14" s="50"/>
      <c r="P14" s="50"/>
      <c r="Q14" s="50"/>
      <c r="R14" s="50"/>
      <c r="S14" s="51">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4" s="51">
        <f>IF(Table_Repeating_Question_Sets[[#This Row],[Header]]&lt;&gt;"Yes",COUNTA(Table_Repeating_Question_Sets[[#This Row],[Value 1]:[Value 10]]),"")</f>
        <v>0</v>
      </c>
      <c r="U14" s="7"/>
      <c r="V14" s="7"/>
      <c r="W14" s="7"/>
      <c r="X14" s="44"/>
      <c r="Y14" s="7"/>
      <c r="Z14" s="7"/>
      <c r="AA14" s="7"/>
      <c r="AB14" s="7"/>
      <c r="AC14" s="7"/>
      <c r="AD14" s="7"/>
      <c r="AE14" s="7"/>
      <c r="AF14" s="7"/>
      <c r="AG14" s="7"/>
      <c r="AH14" s="7"/>
      <c r="AI14" s="7"/>
      <c r="AJ14" s="7"/>
      <c r="AK14" s="7"/>
      <c r="AL14" s="7"/>
      <c r="AM14" s="7"/>
      <c r="AN14" s="7"/>
      <c r="AO14" s="7"/>
      <c r="AP14" s="7"/>
      <c r="AQ14" s="7"/>
      <c r="AR14" s="7"/>
      <c r="AS14" s="7"/>
      <c r="AT14" s="7">
        <f ca="1">IF(Table_Repeating_Question_Sets[[#This Row],[Header]]="Yes","",_xlfn.NUMBERVALUE(INDIRECT(SUBSTITUTE(ADDRESS(1,COLUMN(Table_Repeating_Question_Sets[[#This Row],[Count 1]]),4),"1","")&amp;ROW(Table_Repeating_Question_Sets[[#This Row],[Count 1]])+1))+IF(Table_Repeating_Question_Sets[[#This Row],[Value 1]]&lt;&gt;"",1,0))</f>
        <v>0</v>
      </c>
      <c r="AU14" s="7">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0</v>
      </c>
      <c r="AV14" s="7"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AW14" s="7">
        <f ca="1">IF(Table_Repeating_Question_Sets[[#This Row],[Header]]="Yes","",_xlfn.NUMBERVALUE(INDIRECT(SUBSTITUTE(ADDRESS(1,COLUMN(Table_Repeating_Question_Sets[[#This Row],[Count 2]]),4),"1","")&amp;ROW(Table_Repeating_Question_Sets[[#This Row],[Count 2]])+1))+IF(Table_Repeating_Question_Sets[[#This Row],[Value 2]]&lt;&gt;"",1,0))</f>
        <v>0</v>
      </c>
      <c r="AX14" s="7">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0</v>
      </c>
      <c r="AY14" s="7"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AZ14" s="7">
        <f ca="1">IF(Table_Repeating_Question_Sets[[#This Row],[Header]]="Yes","",_xlfn.NUMBERVALUE(INDIRECT(SUBSTITUTE(ADDRESS(1,COLUMN(Table_Repeating_Question_Sets[[#This Row],[Count 3]]),4),"1","")&amp;ROW(Table_Repeating_Question_Sets[[#This Row],[Count 3]])+1))+IF(Table_Repeating_Question_Sets[[#This Row],[Value 3]]&lt;&gt;"",1,0))</f>
        <v>0</v>
      </c>
      <c r="BA14" s="7">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0</v>
      </c>
      <c r="BB14" s="7"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C14" s="7">
        <f ca="1">IF(Table_Repeating_Question_Sets[[#This Row],[Header]]="Yes","",_xlfn.NUMBERVALUE(INDIRECT(SUBSTITUTE(ADDRESS(1,COLUMN(Table_Repeating_Question_Sets[[#This Row],[Count 4]]),4),"1","")&amp;ROW(Table_Repeating_Question_Sets[[#This Row],[Count 4]])+1))+IF(Table_Repeating_Question_Sets[[#This Row],[Value 4]]&lt;&gt;"",1,0))</f>
        <v>0</v>
      </c>
      <c r="BD14" s="7">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0</v>
      </c>
      <c r="BE14" s="7"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F14" s="7">
        <f ca="1">IF(Table_Repeating_Question_Sets[[#This Row],[Header]]="Yes","",_xlfn.NUMBERVALUE(INDIRECT(SUBSTITUTE(ADDRESS(1,COLUMN(Table_Repeating_Question_Sets[[#This Row],[Count 5]]),4),"1","")&amp;ROW(Table_Repeating_Question_Sets[[#This Row],[Count 5]])+1))+IF(Table_Repeating_Question_Sets[[#This Row],[Value 5]]&lt;&gt;"",1,0))</f>
        <v>0</v>
      </c>
      <c r="BG14" s="7">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0</v>
      </c>
      <c r="BH14" s="7"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I14" s="7">
        <f ca="1">IF(Table_Repeating_Question_Sets[[#This Row],[Header]]="Yes","",_xlfn.NUMBERVALUE(INDIRECT(SUBSTITUTE(ADDRESS(1,COLUMN(Table_Repeating_Question_Sets[[#This Row],[Count 6]]),4),"1","")&amp;ROW(Table_Repeating_Question_Sets[[#This Row],[Count 6]])+1))+IF(Table_Repeating_Question_Sets[[#This Row],[Value 6]]&lt;&gt;"",1,0))</f>
        <v>0</v>
      </c>
      <c r="BJ14" s="7">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0</v>
      </c>
      <c r="BK14" s="7"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L14" s="7">
        <f ca="1">IF(Table_Repeating_Question_Sets[[#This Row],[Header]]="Yes","",_xlfn.NUMBERVALUE(INDIRECT(SUBSTITUTE(ADDRESS(1,COLUMN(Table_Repeating_Question_Sets[[#This Row],[Count 7]]),4),"1","")&amp;ROW(Table_Repeating_Question_Sets[[#This Row],[Count 7]])+1))+IF(Table_Repeating_Question_Sets[[#This Row],[Value 7]]&lt;&gt;"",1,0))</f>
        <v>0</v>
      </c>
      <c r="BM14" s="7">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0</v>
      </c>
      <c r="BN14" s="7"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O14" s="7">
        <f ca="1">IF(Table_Repeating_Question_Sets[[#This Row],[Header]]="Yes","",_xlfn.NUMBERVALUE(INDIRECT(SUBSTITUTE(ADDRESS(1,COLUMN(Table_Repeating_Question_Sets[[#This Row],[Count 8]]),4),"1","")&amp;ROW(Table_Repeating_Question_Sets[[#This Row],[Count 8]])+1))+IF(Table_Repeating_Question_Sets[[#This Row],[Value 8]]&lt;&gt;"",1,0))</f>
        <v>0</v>
      </c>
      <c r="BP14" s="7">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0</v>
      </c>
      <c r="BQ14" s="7"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R14" s="7">
        <f ca="1">IF(Table_Repeating_Question_Sets[[#This Row],[Header]]="Yes","",_xlfn.NUMBERVALUE(INDIRECT(SUBSTITUTE(ADDRESS(1,COLUMN(Table_Repeating_Question_Sets[[#This Row],[Count 9]]),4),"1","")&amp;ROW(Table_Repeating_Question_Sets[[#This Row],[Count 9]])+1))+IF(Table_Repeating_Question_Sets[[#This Row],[Value 9]]&lt;&gt;"",1,0))</f>
        <v>0</v>
      </c>
      <c r="BS14" s="7">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0</v>
      </c>
      <c r="BT14" s="7"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U14" s="7">
        <f ca="1">IF(Table_Repeating_Question_Sets[[#This Row],[Header]]="Yes","",_xlfn.NUMBERVALUE(INDIRECT(SUBSTITUTE(ADDRESS(1,COLUMN(Table_Repeating_Question_Sets[[#This Row],[Count 10]]),4),"1","")&amp;ROW(Table_Repeating_Question_Sets[[#This Row],[Count 10]])+1))+IF(Table_Repeating_Question_Sets[[#This Row],[Value 10]]&lt;&gt;"",1,0))</f>
        <v>0</v>
      </c>
      <c r="BV14" s="7">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0</v>
      </c>
      <c r="BW14" s="7"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BX14" s="7"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BY14" s="7" t="str">
        <f ca="1">IF(AND(Table_Repeating_Question_Sets[[#This Row],[Header]]="Yes",_xlfn.TEXTJOIN(",",TRUE,Table_Repeating_Question_Sets[[#This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BZ14" s="7">
        <f ca="1">IF(Table_Repeating_Question_Sets[[#This Row],[Header]]="Yes","",_xlfn.NUMBERVALUE(INDIRECT(SUBSTITUTE(ADDRESS(1,COLUMN(Table_Repeating_Question_Sets[[#This Row],[Config Count Fwd]]),4),"1","")&amp;ROW(Table_Repeating_Question_Sets[[#This Row],[Config Count Fwd]])-1))+IF(Table_Repeating_Question_Sets[[#This Row],[Property]]&lt;&gt;"",1,0))</f>
        <v>0</v>
      </c>
      <c r="CA14" s="7">
        <f ca="1">IF(Table_Repeating_Question_Sets[[#This Row],[Header]]="Yes","",_xlfn.NUMBERVALUE(INDIRECT(SUBSTITUTE(ADDRESS(1,COLUMN(Table_Repeating_Question_Sets[[#This Row],[Config Count Back]]),4),"1","")&amp;ROW(Table_Repeating_Question_Sets[[#This Row],[Config Count Back]])+1))+IF(Table_Repeating_Question_Sets[[#This Row],[Property]]&lt;&gt;"",1,0))</f>
        <v>0</v>
      </c>
      <c r="CB14" s="7" t="str">
        <f t="array" aca="1" ref="CB14"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C14" s="7"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D14" s="7"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E14" s="7"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Row],[Disabled Condition]]&lt;&gt;"",
"""expressionProperties"":{"&amp;
"""templateOptions.disabled"":"""&amp;Table_Repeating_Question_Sets[[#This Row],[Disabled Condition]]&amp;""""&amp;
"}","")
)&amp;
"}"&amp;
"","")</f>
        <v/>
      </c>
      <c r="CF14" s="7" t="str">
        <f xml:space="preserve">
IF(Table_Repeating_Question_Sets[[#This Row],[Row]]="Yes","]},{""className"": ""row"",""fieldGroup"": [","")&amp;
Table_Repeating_Question_Sets[[#This Row],[Config Field]]</f>
        <v/>
      </c>
      <c r="CG14" s="7"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
      </c>
      <c r="CH14" s="7"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I14" s="7" t="str">
        <f>IF(AND(Table_Repeating_Question_Sets[[#This Row],[Header]]="",Table_Repeating_Question_Sets[[#This Row],[Property]]&lt;&gt;"",Table_Repeating_Question_Sets[[#This Row],[Field Type]]&lt;&gt;""),
""""&amp;Table_Repeating_Question_Sets[[#This Row],[Key]]&amp;"""","")</f>
        <v/>
      </c>
      <c r="CJ14" s="7"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
      </c>
      <c r="CK14" s="7" t="str">
        <f ca="1">IF(ISNUMBER(Table_Repeating_Question_Sets[[#This Row],[Config Use Row]]),INDEX(Table_Repeating_Question_Sets[Config Rollup],Table_Repeating_Question_Sets[[#This Row],[Config Use Row]]),"")</f>
        <v/>
      </c>
      <c r="CL14" s="7" t="str">
        <f ca="1">IF(ISNUMBER(Table_Repeating_Question_Sets[[#This Row],[Config Use Row]]),INDEX(Table_Repeating_Question_Sets[Config Keys Nested Rollup],Table_Repeating_Question_Sets[[#This Row],[Config Use Row]]),"")</f>
        <v/>
      </c>
    </row>
  </sheetData>
  <sheetProtection insertRows="0" deleteRows="0"/>
  <dataValidations disablePrompts="1" count="3">
    <dataValidation type="list" allowBlank="1" showInputMessage="1" showErrorMessage="1" sqref="V5:V14" xr:uid="{00000000-0002-0000-0100-000000000000}">
      <formula1>Select_Input_Type</formula1>
    </dataValidation>
    <dataValidation type="list" allowBlank="1" showInputMessage="1" showErrorMessage="1" sqref="U5:U14" xr:uid="{00000000-0002-0000-0100-000001000000}">
      <formula1>Select_Repeating_Data_Type</formula1>
    </dataValidation>
    <dataValidation type="list" allowBlank="1" showInputMessage="1" showErrorMessage="1" sqref="X5:X14" xr:uid="{00000000-0002-0000-0100-000002000000}">
      <formula1>Select_Yes_No</formula1>
    </dataValidation>
  </dataValidations>
  <pageMargins left="0.7" right="0.7" top="0.75" bottom="0.75" header="0.3" footer="0.3"/>
  <pageSetup paperSize="9"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1F5F34"/>
  </sheetPr>
  <dimension ref="B3:I101"/>
  <sheetViews>
    <sheetView workbookViewId="0">
      <selection activeCell="B9" sqref="B9"/>
    </sheetView>
  </sheetViews>
  <sheetFormatPr defaultColWidth="9.140625" defaultRowHeight="15"/>
  <cols>
    <col min="1" max="1" width="9.140625" style="2"/>
    <col min="2" max="2" width="34.42578125" style="2" customWidth="1"/>
    <col min="3" max="3" width="13.85546875" style="2" hidden="1" customWidth="1"/>
    <col min="4" max="4" width="29.140625" style="2" customWidth="1"/>
    <col min="5" max="5" width="25.85546875" style="2" customWidth="1"/>
    <col min="6" max="6" width="114.28515625" style="2" customWidth="1"/>
    <col min="7" max="7" width="47.140625" style="2" hidden="1" customWidth="1"/>
    <col min="8" max="9" width="37" style="2" hidden="1" customWidth="1"/>
    <col min="10" max="16384" width="9.140625" style="2"/>
  </cols>
  <sheetData>
    <row r="3" spans="2:9" ht="47.25" thickBot="1">
      <c r="B3" s="11" t="s">
        <v>232</v>
      </c>
      <c r="C3" s="11"/>
      <c r="D3" s="11"/>
      <c r="E3" s="11"/>
      <c r="F3" s="11"/>
      <c r="G3" s="11"/>
      <c r="H3" s="11"/>
      <c r="I3" s="11"/>
    </row>
    <row r="5" spans="2:9">
      <c r="B5" t="s">
        <v>6</v>
      </c>
      <c r="C5" t="s">
        <v>2</v>
      </c>
      <c r="D5" t="s">
        <v>233</v>
      </c>
      <c r="E5" t="s">
        <v>32</v>
      </c>
      <c r="F5" t="s">
        <v>21</v>
      </c>
      <c r="G5" s="1" t="s">
        <v>234</v>
      </c>
      <c r="H5" t="s">
        <v>235</v>
      </c>
      <c r="I5" t="s">
        <v>236</v>
      </c>
    </row>
    <row r="6" spans="2:9" ht="29.25" thickBot="1">
      <c r="B6" s="47" t="s">
        <v>72</v>
      </c>
      <c r="C6" s="3" t="s">
        <v>71</v>
      </c>
      <c r="D6" s="3"/>
      <c r="E6" s="3"/>
      <c r="F6" s="3"/>
      <c r="G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 spans="2:9" s="12" customFormat="1" ht="21" hidden="1" customHeight="1">
      <c r="B7" s="44"/>
      <c r="C7" s="7"/>
      <c r="D7" s="7"/>
      <c r="E7" s="7"/>
      <c r="F7" s="7"/>
      <c r="G7"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 spans="2:9" s="12" customFormat="1" ht="21" customHeight="1">
      <c r="B8" s="45" t="s">
        <v>73</v>
      </c>
      <c r="C8" s="7"/>
      <c r="D8" s="44" t="s">
        <v>237</v>
      </c>
      <c r="E8" s="7" t="s">
        <v>238</v>
      </c>
      <c r="F8" s="7"/>
      <c r="G8"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{"value":"Individual","key":"Single","icon":"fa fa-user"}</v>
      </c>
      <c r="H8"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{"value":"Individual","key":"Single"}</v>
      </c>
      <c r="I8"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{"label":"Individual","value":"Single"}</v>
      </c>
    </row>
    <row r="9" spans="2:9" s="12" customFormat="1" ht="21" customHeight="1">
      <c r="B9" s="44" t="s">
        <v>239</v>
      </c>
      <c r="C9" s="7"/>
      <c r="D9" s="44" t="s">
        <v>239</v>
      </c>
      <c r="E9" s="7" t="s">
        <v>240</v>
      </c>
      <c r="F9" s="7"/>
      <c r="G9"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{"value":"Couple","key":"Couple","icon":"fa fa-user-plus"}</v>
      </c>
      <c r="H9"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{"value":"Couple","key":"Couple"}</v>
      </c>
      <c r="I9"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{"label":"Couple","value":"Couple"}</v>
      </c>
    </row>
    <row r="10" spans="2:9" s="12" customFormat="1" ht="21" customHeight="1">
      <c r="B10" s="44" t="s">
        <v>241</v>
      </c>
      <c r="C10" s="7"/>
      <c r="D10" s="44" t="s">
        <v>241</v>
      </c>
      <c r="E10" s="7" t="s">
        <v>242</v>
      </c>
      <c r="F10" s="7"/>
      <c r="G10"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{"value":"Family","key":"Family","icon":"fa fa-users"}</v>
      </c>
      <c r="H10"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{"value":"Family","key":"Family"}</v>
      </c>
      <c r="I10"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{"label":"Family","value":"Family"}</v>
      </c>
    </row>
    <row r="11" spans="2:9" ht="29.25" thickBot="1">
      <c r="B11" s="47" t="s">
        <v>75</v>
      </c>
      <c r="C11" s="3" t="s">
        <v>71</v>
      </c>
      <c r="D11" s="3"/>
      <c r="E11" s="3"/>
      <c r="F11" s="3"/>
      <c r="G11"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1"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1"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2" spans="2:9" s="12" customFormat="1" ht="21" hidden="1" customHeight="1">
      <c r="B12" s="44"/>
      <c r="C12" s="7"/>
      <c r="D12" s="7"/>
      <c r="E12" s="7"/>
      <c r="F12" s="7"/>
      <c r="G12"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2"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2"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3" spans="2:9" s="12" customFormat="1" ht="21" customHeight="1">
      <c r="B13" s="37">
        <v>1</v>
      </c>
      <c r="C13" s="9"/>
      <c r="D13" s="45"/>
      <c r="E13" s="8"/>
      <c r="F13" s="7"/>
      <c r="G13"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{"value":"1","key":"1"}</v>
      </c>
      <c r="H13"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{"value":"1","key":"1"}</v>
      </c>
      <c r="I13"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{"label":"1","value":"1"}</v>
      </c>
    </row>
    <row r="14" spans="2:9" s="12" customFormat="1" ht="21" customHeight="1">
      <c r="B14" s="37">
        <v>2</v>
      </c>
      <c r="C14" s="9"/>
      <c r="D14" s="45"/>
      <c r="E14" s="7"/>
      <c r="F14" s="7"/>
      <c r="G14"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{"value":"2","key":"2"}</v>
      </c>
      <c r="H14"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{"value":"2","key":"2"}</v>
      </c>
      <c r="I14"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{"label":"2","value":"2"}</v>
      </c>
    </row>
    <row r="15" spans="2:9" s="12" customFormat="1" ht="21" customHeight="1">
      <c r="B15" s="37">
        <v>3</v>
      </c>
      <c r="C15" s="9"/>
      <c r="D15" s="44"/>
      <c r="E15" s="7"/>
      <c r="F15" s="7"/>
      <c r="G15"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{"value":"3","key":"3"}</v>
      </c>
      <c r="H15"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{"value":"3","key":"3"}</v>
      </c>
      <c r="I15"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{"label":"3","value":"3"}</v>
      </c>
    </row>
    <row r="16" spans="2:9" s="12" customFormat="1" ht="21" customHeight="1">
      <c r="B16" s="37">
        <v>4</v>
      </c>
      <c r="C16" s="9"/>
      <c r="D16" s="7"/>
      <c r="E16" s="7"/>
      <c r="F16" s="7"/>
      <c r="G16"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{"value":"4","key":"4"}</v>
      </c>
      <c r="H16"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{"value":"4","key":"4"}</v>
      </c>
      <c r="I16"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{"label":"4","value":"4"}</v>
      </c>
    </row>
    <row r="17" spans="2:9" s="12" customFormat="1" ht="21" customHeight="1">
      <c r="B17" s="37">
        <v>5</v>
      </c>
      <c r="C17" s="9"/>
      <c r="D17" s="44"/>
      <c r="E17" s="7"/>
      <c r="F17" s="7"/>
      <c r="G17"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{"value":"5","key":"5"}</v>
      </c>
      <c r="H17"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{"value":"5","key":"5"}</v>
      </c>
      <c r="I17"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{"label":"5","value":"5"}</v>
      </c>
    </row>
    <row r="18" spans="2:9" ht="29.25" thickBot="1">
      <c r="B18" s="47" t="s">
        <v>243</v>
      </c>
      <c r="C18" s="3" t="s">
        <v>71</v>
      </c>
      <c r="D18" s="3"/>
      <c r="E18" s="3"/>
      <c r="F18" s="3"/>
      <c r="G18"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8"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8"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9" spans="2:9" s="12" customFormat="1" ht="21" hidden="1" customHeight="1">
      <c r="B19" s="44"/>
      <c r="C19" s="7"/>
      <c r="D19" s="7"/>
      <c r="E19" s="7"/>
      <c r="F19" s="7"/>
      <c r="G19"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9"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9"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20" spans="2:9" ht="29.25" thickBot="1">
      <c r="B20" s="47" t="s">
        <v>244</v>
      </c>
      <c r="C20" s="3" t="s">
        <v>71</v>
      </c>
      <c r="D20" s="3"/>
      <c r="E20" s="3"/>
      <c r="F20" s="3"/>
      <c r="G2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2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20"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21" spans="2:9" s="12" customFormat="1" ht="21" hidden="1" customHeight="1">
      <c r="B21" s="44"/>
      <c r="C21" s="7"/>
      <c r="D21" s="7"/>
      <c r="E21" s="7"/>
      <c r="F21" s="7"/>
      <c r="G21"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21"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21"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22" spans="2:9" ht="29.25" thickBot="1">
      <c r="B22" s="47" t="s">
        <v>134</v>
      </c>
      <c r="C22" s="3" t="s">
        <v>71</v>
      </c>
      <c r="D22" s="3"/>
      <c r="E22" s="3"/>
      <c r="F22" s="3"/>
      <c r="G22"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22"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22"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23" spans="2:9" s="12" customFormat="1" ht="21" hidden="1" customHeight="1">
      <c r="B23" s="44"/>
      <c r="C23" s="7"/>
      <c r="D23" s="7"/>
      <c r="E23" s="7"/>
      <c r="F23" s="7"/>
      <c r="G23"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23"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23"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24" spans="2:9" s="12" customFormat="1" ht="21" customHeight="1">
      <c r="B24" s="7" t="s">
        <v>71</v>
      </c>
      <c r="C24" s="7"/>
      <c r="D24" s="7"/>
      <c r="E24" s="8" t="s">
        <v>245</v>
      </c>
      <c r="F24" s="7"/>
      <c r="G24"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{"value":"Yes","key":"Yes","icon":"glyphicon glyphicon-ok md"}</v>
      </c>
      <c r="H24"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{"value":"Yes","key":"Yes"}</v>
      </c>
      <c r="I24"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{"label":"Yes","value":"Yes"}</v>
      </c>
    </row>
    <row r="25" spans="2:9" s="12" customFormat="1" ht="21" customHeight="1">
      <c r="B25" s="7" t="s">
        <v>108</v>
      </c>
      <c r="C25" s="7"/>
      <c r="D25" s="7"/>
      <c r="E25" s="8" t="s">
        <v>246</v>
      </c>
      <c r="F25" s="7"/>
      <c r="G25"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{"value":"No","key":"No","icon":"glyphicon glyphicon-remove md"}</v>
      </c>
      <c r="H25"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{"value":"No","key":"No"}</v>
      </c>
      <c r="I25"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{"label":"No","value":"No"}</v>
      </c>
    </row>
    <row r="26" spans="2:9" ht="29.25" thickBot="1">
      <c r="B26" s="47" t="s">
        <v>122</v>
      </c>
      <c r="C26" s="3" t="s">
        <v>71</v>
      </c>
      <c r="D26" s="3"/>
      <c r="E26" s="3"/>
      <c r="F26" s="3"/>
      <c r="G2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2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26"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27" spans="2:9" s="12" customFormat="1" ht="21" hidden="1" customHeight="1">
      <c r="B27" s="44"/>
      <c r="C27" s="7"/>
      <c r="D27" s="7"/>
      <c r="E27" s="7"/>
      <c r="F27" s="7"/>
      <c r="G27"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27"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27"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28" spans="2:9" s="12" customFormat="1" ht="21" customHeight="1">
      <c r="B28" s="44" t="s">
        <v>247</v>
      </c>
      <c r="C28" s="7"/>
      <c r="D28" s="7"/>
      <c r="E28" s="8"/>
      <c r="F28" s="7"/>
      <c r="G28"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{"value":"ACT","key":"ACT"}</v>
      </c>
      <c r="H28"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{"value":"ACT","key":"ACT"}</v>
      </c>
      <c r="I28"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{"label":"ACT","value":"ACT"}</v>
      </c>
    </row>
    <row r="29" spans="2:9" s="12" customFormat="1" ht="21" customHeight="1">
      <c r="B29" s="44" t="s">
        <v>248</v>
      </c>
      <c r="C29" s="7"/>
      <c r="D29" s="7"/>
      <c r="E29" s="7"/>
      <c r="F29" s="7"/>
      <c r="G29"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{"value":"NSW","key":"NSW"}</v>
      </c>
      <c r="H29"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{"value":"NSW","key":"NSW"}</v>
      </c>
      <c r="I29"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{"label":"NSW","value":"NSW"}</v>
      </c>
    </row>
    <row r="30" spans="2:9" s="12" customFormat="1" ht="21" customHeight="1">
      <c r="B30" s="44" t="s">
        <v>249</v>
      </c>
      <c r="C30" s="7"/>
      <c r="D30" s="7"/>
      <c r="E30" s="7"/>
      <c r="F30" s="7"/>
      <c r="G30"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{"value":"NT","key":"NT"}</v>
      </c>
      <c r="H30"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{"value":"NT","key":"NT"}</v>
      </c>
      <c r="I30"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{"label":"NT","value":"NT"}</v>
      </c>
    </row>
    <row r="31" spans="2:9" s="12" customFormat="1" ht="21" customHeight="1">
      <c r="B31" s="44" t="s">
        <v>250</v>
      </c>
      <c r="C31" s="7"/>
      <c r="D31" s="7"/>
      <c r="E31" s="7"/>
      <c r="F31" s="7"/>
      <c r="G31"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{"value":"QLD","key":"QLD"}</v>
      </c>
      <c r="H31"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{"value":"QLD","key":"QLD"}</v>
      </c>
      <c r="I31"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{"label":"QLD","value":"QLD"}</v>
      </c>
    </row>
    <row r="32" spans="2:9" s="12" customFormat="1" ht="21" customHeight="1">
      <c r="B32" s="44" t="s">
        <v>251</v>
      </c>
      <c r="C32" s="7"/>
      <c r="D32" s="7"/>
      <c r="E32" s="7"/>
      <c r="F32" s="7"/>
      <c r="G32"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{"value":"SA","key":"SA"}</v>
      </c>
      <c r="H32"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{"value":"SA","key":"SA"}</v>
      </c>
      <c r="I32"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{"label":"SA","value":"SA"}</v>
      </c>
    </row>
    <row r="33" spans="2:9" s="12" customFormat="1" ht="21" customHeight="1">
      <c r="B33" s="44" t="s">
        <v>252</v>
      </c>
      <c r="C33" s="7"/>
      <c r="D33" s="7"/>
      <c r="E33" s="7"/>
      <c r="F33" s="7"/>
      <c r="G33"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{"value":"TAS","key":"TAS"}</v>
      </c>
      <c r="H33"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{"value":"TAS","key":"TAS"}</v>
      </c>
      <c r="I33"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{"label":"TAS","value":"TAS"}</v>
      </c>
    </row>
    <row r="34" spans="2:9" s="12" customFormat="1" ht="21" customHeight="1">
      <c r="B34" s="44" t="s">
        <v>90</v>
      </c>
      <c r="C34" s="7"/>
      <c r="D34" s="7"/>
      <c r="E34" s="7"/>
      <c r="F34" s="7"/>
      <c r="G34"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{"value":"VIC","key":"VIC"}</v>
      </c>
      <c r="H34"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{"value":"VIC","key":"VIC"}</v>
      </c>
      <c r="I34"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{"label":"VIC","value":"VIC"}</v>
      </c>
    </row>
    <row r="35" spans="2:9" s="12" customFormat="1" ht="21" customHeight="1">
      <c r="B35" s="44" t="s">
        <v>253</v>
      </c>
      <c r="C35" s="7"/>
      <c r="D35" s="7"/>
      <c r="E35" s="8"/>
      <c r="F35" s="7"/>
      <c r="G35"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{"value":"WA","key":"WA"}</v>
      </c>
      <c r="H35"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{"value":"WA","key":"WA"}</v>
      </c>
      <c r="I35"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{"label":"WA","value":"WA"}</v>
      </c>
    </row>
    <row r="36" spans="2:9" ht="29.25" thickBot="1">
      <c r="B36" s="47" t="s">
        <v>87</v>
      </c>
      <c r="C36" s="3" t="s">
        <v>71</v>
      </c>
      <c r="D36" s="3"/>
      <c r="E36" s="3"/>
      <c r="F36" s="3"/>
      <c r="G3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3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36"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37" spans="2:9" s="12" customFormat="1" ht="21" hidden="1" customHeight="1">
      <c r="B37" s="44"/>
      <c r="C37" s="7"/>
      <c r="D37" s="7"/>
      <c r="E37" s="7"/>
      <c r="F37" s="7"/>
      <c r="G37"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37"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37"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38" spans="2:9" s="12" customFormat="1" ht="21" customHeight="1">
      <c r="B38" s="45" t="s">
        <v>88</v>
      </c>
      <c r="C38" s="7"/>
      <c r="D38" s="7"/>
      <c r="E38" s="8"/>
      <c r="F38" s="7"/>
      <c r="G38"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{"value":"America","key":"America"}</v>
      </c>
      <c r="H38"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{"value":"America","key":"America"}</v>
      </c>
      <c r="I38"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{"label":"America","value":"America"}</v>
      </c>
    </row>
    <row r="39" spans="2:9" s="12" customFormat="1" ht="21" customHeight="1">
      <c r="B39" s="45" t="s">
        <v>254</v>
      </c>
      <c r="C39" s="7"/>
      <c r="D39" s="7"/>
      <c r="E39" s="8"/>
      <c r="F39" s="7"/>
      <c r="G39"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{"value":"Asia","key":"Asia"}</v>
      </c>
      <c r="H39"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{"value":"Asia","key":"Asia"}</v>
      </c>
      <c r="I39"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{"label":"Asia","value":"Asia"}</v>
      </c>
    </row>
    <row r="40" spans="2:9" s="12" customFormat="1" ht="21" customHeight="1">
      <c r="B40" s="45" t="s">
        <v>255</v>
      </c>
      <c r="C40" s="7"/>
      <c r="D40" s="7"/>
      <c r="E40" s="7"/>
      <c r="F40" s="7"/>
      <c r="G40"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{"value":"Europe","key":"Europe"}</v>
      </c>
      <c r="H40"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{"value":"Europe","key":"Europe"}</v>
      </c>
      <c r="I40"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{"label":"Europe","value":"Europe"}</v>
      </c>
    </row>
    <row r="41" spans="2:9" s="12" customFormat="1" ht="21" customHeight="1">
      <c r="B41" s="45" t="s">
        <v>256</v>
      </c>
      <c r="C41" s="7"/>
      <c r="D41" s="7"/>
      <c r="E41" s="7"/>
      <c r="F41" s="7"/>
      <c r="G41"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{"value":"Africa","key":"Africa"}</v>
      </c>
      <c r="H41"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{"value":"Africa","key":"Africa"}</v>
      </c>
      <c r="I41"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{"label":"Africa","value":"Africa"}</v>
      </c>
    </row>
    <row r="42" spans="2:9" s="12" customFormat="1" ht="21" customHeight="1">
      <c r="B42" s="45" t="s">
        <v>257</v>
      </c>
      <c r="C42" s="7"/>
      <c r="D42" s="7"/>
      <c r="E42" s="7"/>
      <c r="F42" s="7"/>
      <c r="G42"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{"value":"Oceania","key":"Oceania"}</v>
      </c>
      <c r="H42"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{"value":"Oceania","key":"Oceania"}</v>
      </c>
      <c r="I42"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{"label":"Oceania","value":"Oceania"}</v>
      </c>
    </row>
    <row r="43" spans="2:9" s="12" customFormat="1" ht="21" customHeight="1">
      <c r="B43" s="45" t="s">
        <v>258</v>
      </c>
      <c r="C43" s="7"/>
      <c r="D43" s="7"/>
      <c r="E43" s="7"/>
      <c r="F43" s="7"/>
      <c r="G43"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{"value":"Other","key":"Other"}</v>
      </c>
      <c r="H43"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{"value":"Other","key":"Other"}</v>
      </c>
      <c r="I43"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{"label":"Other","value":"Other"}</v>
      </c>
    </row>
    <row r="44" spans="2:9" ht="29.25" thickBot="1">
      <c r="B44" s="47" t="s">
        <v>259</v>
      </c>
      <c r="C44" s="3" t="s">
        <v>71</v>
      </c>
      <c r="D44" s="3"/>
      <c r="E44" s="3"/>
      <c r="F44" s="3"/>
      <c r="G4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4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44"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45" spans="2:9" s="12" customFormat="1" ht="21" hidden="1" customHeight="1">
      <c r="B45" s="44"/>
      <c r="C45" s="7"/>
      <c r="D45" s="7"/>
      <c r="E45" s="7"/>
      <c r="F45" s="7"/>
      <c r="G45"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45"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45"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46" spans="2:9" s="12" customFormat="1" ht="21" customHeight="1">
      <c r="B46" s="44"/>
      <c r="C46" s="7"/>
      <c r="D46" s="7"/>
      <c r="E46" s="8"/>
      <c r="F46" s="7"/>
      <c r="G46"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46"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46"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47" spans="2:9" s="12" customFormat="1" ht="21" customHeight="1">
      <c r="B47" s="44"/>
      <c r="C47" s="7"/>
      <c r="D47" s="7"/>
      <c r="E47" s="8"/>
      <c r="F47" s="7"/>
      <c r="G47"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47"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47"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48" spans="2:9" ht="29.25" thickBot="1">
      <c r="B48" s="47" t="s">
        <v>259</v>
      </c>
      <c r="C48" s="3" t="s">
        <v>71</v>
      </c>
      <c r="D48" s="3"/>
      <c r="E48" s="3"/>
      <c r="F48" s="3"/>
      <c r="G48"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48"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48"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49" spans="2:9" s="12" customFormat="1" ht="21" hidden="1" customHeight="1">
      <c r="B49" s="44"/>
      <c r="C49" s="7"/>
      <c r="D49" s="7"/>
      <c r="E49" s="7"/>
      <c r="F49" s="7"/>
      <c r="G49"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49"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49"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0" spans="2:9" s="12" customFormat="1" ht="21" customHeight="1">
      <c r="B50" s="44"/>
      <c r="C50" s="7"/>
      <c r="D50" s="7"/>
      <c r="E50" s="7"/>
      <c r="F50" s="7"/>
      <c r="G50"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0"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0"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1" spans="2:9" s="12" customFormat="1" ht="21" customHeight="1">
      <c r="B51" s="44"/>
      <c r="C51" s="7"/>
      <c r="D51" s="7"/>
      <c r="E51" s="7"/>
      <c r="F51" s="7"/>
      <c r="G51"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1"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1"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2" spans="2:9" s="12" customFormat="1" ht="21" customHeight="1">
      <c r="B52" s="44"/>
      <c r="C52" s="7"/>
      <c r="D52" s="7"/>
      <c r="E52" s="7"/>
      <c r="F52" s="7"/>
      <c r="G52"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2"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2"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3" spans="2:9" s="12" customFormat="1" ht="21" customHeight="1">
      <c r="B53" s="44"/>
      <c r="C53" s="7"/>
      <c r="D53" s="7"/>
      <c r="E53" s="7"/>
      <c r="F53" s="7"/>
      <c r="G53"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3"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3"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4" spans="2:9" s="12" customFormat="1" ht="21" customHeight="1">
      <c r="B54" s="44"/>
      <c r="C54" s="7"/>
      <c r="D54" s="7"/>
      <c r="E54" s="7"/>
      <c r="F54" s="7"/>
      <c r="G54"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4"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4"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5" spans="2:9" s="12" customFormat="1" ht="21" customHeight="1">
      <c r="B55" s="44"/>
      <c r="C55" s="7"/>
      <c r="D55" s="7"/>
      <c r="E55" s="7"/>
      <c r="F55" s="7"/>
      <c r="G55"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5"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5"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6" spans="2:9" s="12" customFormat="1" ht="21" customHeight="1">
      <c r="B56" s="44"/>
      <c r="C56" s="7"/>
      <c r="D56" s="7"/>
      <c r="E56" s="7"/>
      <c r="F56" s="7"/>
      <c r="G56"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6"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6"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7" spans="2:9" s="12" customFormat="1" ht="21" customHeight="1">
      <c r="B57" s="44"/>
      <c r="C57" s="7"/>
      <c r="D57" s="7"/>
      <c r="E57" s="7"/>
      <c r="F57" s="7"/>
      <c r="G57"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7"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7"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8" spans="2:9" ht="29.25" thickBot="1">
      <c r="B58" s="47" t="s">
        <v>259</v>
      </c>
      <c r="C58" s="3" t="s">
        <v>71</v>
      </c>
      <c r="D58" s="3"/>
      <c r="E58" s="3"/>
      <c r="F58" s="3"/>
      <c r="G58"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8"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8"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9" spans="2:9" s="12" customFormat="1" ht="21" hidden="1" customHeight="1">
      <c r="B59" s="44"/>
      <c r="C59" s="38"/>
      <c r="D59" s="7"/>
      <c r="E59" s="7"/>
      <c r="F59" s="7"/>
      <c r="G59"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9"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9"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0" spans="2:9" ht="29.25" thickBot="1">
      <c r="B60" s="47" t="s">
        <v>260</v>
      </c>
      <c r="C60" s="3" t="s">
        <v>71</v>
      </c>
      <c r="D60" s="3"/>
      <c r="E60" s="3"/>
      <c r="F60" s="3"/>
      <c r="G6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0"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1" spans="2:9" s="12" customFormat="1" ht="21" hidden="1" customHeight="1">
      <c r="B61" s="44"/>
      <c r="C61" s="38"/>
      <c r="D61" s="7"/>
      <c r="E61" s="7"/>
      <c r="F61" s="7"/>
      <c r="G61"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1"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1"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2" spans="2:9" ht="29.25" thickBot="1">
      <c r="B62" s="47" t="s">
        <v>261</v>
      </c>
      <c r="C62" s="3" t="s">
        <v>71</v>
      </c>
      <c r="D62" s="3"/>
      <c r="E62" s="3"/>
      <c r="F62" s="3"/>
      <c r="G62"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2"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2"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3" spans="2:9" s="12" customFormat="1" ht="21" hidden="1" customHeight="1">
      <c r="B63" s="44"/>
      <c r="C63" s="38"/>
      <c r="D63" s="7"/>
      <c r="E63" s="7"/>
      <c r="F63" s="7"/>
      <c r="G63"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3"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3"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4" spans="2:9" ht="29.25" thickBot="1">
      <c r="B64" s="47" t="s">
        <v>262</v>
      </c>
      <c r="C64" s="3" t="s">
        <v>71</v>
      </c>
      <c r="D64" s="3"/>
      <c r="E64" s="3"/>
      <c r="F64" s="3"/>
      <c r="G6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4"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5" spans="2:9" s="12" customFormat="1" ht="21" hidden="1" customHeight="1">
      <c r="B65" s="44"/>
      <c r="C65" s="38"/>
      <c r="D65" s="7"/>
      <c r="E65" s="7"/>
      <c r="F65" s="7"/>
      <c r="G65"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5"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5"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6" spans="2:9" ht="29.25" thickBot="1">
      <c r="B66" s="47" t="s">
        <v>263</v>
      </c>
      <c r="C66" s="3" t="s">
        <v>71</v>
      </c>
      <c r="D66" s="3"/>
      <c r="E66" s="3"/>
      <c r="F66" s="3"/>
      <c r="G6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6"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7" spans="2:9" s="12" customFormat="1" ht="21" hidden="1" customHeight="1">
      <c r="B67" s="44"/>
      <c r="C67" s="38"/>
      <c r="D67" s="7"/>
      <c r="E67" s="7"/>
      <c r="F67" s="7"/>
      <c r="G67"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7"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7"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8" spans="2:9" ht="29.25" thickBot="1">
      <c r="B68" s="47" t="s">
        <v>264</v>
      </c>
      <c r="C68" s="3" t="s">
        <v>71</v>
      </c>
      <c r="D68" s="3"/>
      <c r="E68" s="3"/>
      <c r="F68" s="3"/>
      <c r="G68"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8"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8"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9" spans="2:9" s="12" customFormat="1" ht="21" hidden="1" customHeight="1">
      <c r="B69" s="44"/>
      <c r="C69" s="38"/>
      <c r="D69" s="7"/>
      <c r="E69" s="7"/>
      <c r="F69" s="7"/>
      <c r="G69"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9"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9"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0" spans="2:9" ht="29.25" thickBot="1">
      <c r="B70" s="47" t="s">
        <v>265</v>
      </c>
      <c r="C70" s="3" t="s">
        <v>71</v>
      </c>
      <c r="D70" s="3"/>
      <c r="E70" s="3"/>
      <c r="F70" s="3"/>
      <c r="G7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0"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1" spans="2:9" s="12" customFormat="1" ht="21" hidden="1" customHeight="1">
      <c r="B71" s="44"/>
      <c r="C71" s="38"/>
      <c r="D71" s="7"/>
      <c r="E71" s="7"/>
      <c r="F71" s="7"/>
      <c r="G71"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1"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1"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2" spans="2:9" ht="29.25" thickBot="1">
      <c r="B72" s="47" t="s">
        <v>266</v>
      </c>
      <c r="C72" s="3" t="s">
        <v>71</v>
      </c>
      <c r="D72" s="3"/>
      <c r="E72" s="3"/>
      <c r="F72" s="3"/>
      <c r="G72"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2"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2"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3" spans="2:9" s="12" customFormat="1" ht="21" hidden="1" customHeight="1">
      <c r="B73" s="44"/>
      <c r="C73" s="38"/>
      <c r="D73" s="7"/>
      <c r="E73" s="7"/>
      <c r="F73" s="7"/>
      <c r="G73"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3"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3"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4" spans="2:9" ht="29.25" thickBot="1">
      <c r="B74" s="47" t="s">
        <v>267</v>
      </c>
      <c r="C74" s="3" t="s">
        <v>71</v>
      </c>
      <c r="D74" s="3"/>
      <c r="E74" s="3"/>
      <c r="F74" s="3"/>
      <c r="G7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4"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5" spans="2:9" s="12" customFormat="1" ht="21" hidden="1" customHeight="1">
      <c r="B75" s="44"/>
      <c r="C75" s="38"/>
      <c r="D75" s="7"/>
      <c r="E75" s="7"/>
      <c r="F75" s="7"/>
      <c r="G75"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5"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5"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6" spans="2:9" ht="29.25" thickBot="1">
      <c r="B76" s="47" t="s">
        <v>268</v>
      </c>
      <c r="C76" s="3" t="s">
        <v>71</v>
      </c>
      <c r="D76" s="3"/>
      <c r="E76" s="3"/>
      <c r="F76" s="3"/>
      <c r="G7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6"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7" spans="2:9" s="12" customFormat="1" ht="21" hidden="1" customHeight="1">
      <c r="B77" s="44"/>
      <c r="C77" s="38"/>
      <c r="D77" s="7"/>
      <c r="E77" s="7"/>
      <c r="F77" s="7"/>
      <c r="G77"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7"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7"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8" spans="2:9" ht="29.25" thickBot="1">
      <c r="B78" s="47" t="s">
        <v>269</v>
      </c>
      <c r="C78" s="3" t="s">
        <v>71</v>
      </c>
      <c r="D78" s="3"/>
      <c r="E78" s="3"/>
      <c r="F78" s="3"/>
      <c r="G78"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8"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8"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9" spans="2:9" s="12" customFormat="1" ht="21" hidden="1" customHeight="1">
      <c r="B79" s="44"/>
      <c r="C79" s="38"/>
      <c r="D79" s="7"/>
      <c r="E79" s="7"/>
      <c r="F79" s="7"/>
      <c r="G79"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9"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9"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0" spans="2:9" ht="29.25" thickBot="1">
      <c r="B80" s="47" t="s">
        <v>270</v>
      </c>
      <c r="C80" s="3" t="s">
        <v>71</v>
      </c>
      <c r="D80" s="3"/>
      <c r="E80" s="3"/>
      <c r="F80" s="3"/>
      <c r="G8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0"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1" spans="2:9" s="12" customFormat="1" ht="21" hidden="1" customHeight="1">
      <c r="B81" s="44"/>
      <c r="C81" s="38"/>
      <c r="D81" s="7"/>
      <c r="E81" s="7"/>
      <c r="F81" s="7"/>
      <c r="G81"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1"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1"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2" spans="2:9" ht="29.25" thickBot="1">
      <c r="B82" s="47" t="s">
        <v>271</v>
      </c>
      <c r="C82" s="3" t="s">
        <v>71</v>
      </c>
      <c r="D82" s="3"/>
      <c r="E82" s="3"/>
      <c r="F82" s="3"/>
      <c r="G82"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2"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2"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3" spans="2:9" s="12" customFormat="1" ht="21" hidden="1" customHeight="1">
      <c r="B83" s="44"/>
      <c r="C83" s="38"/>
      <c r="D83" s="7"/>
      <c r="E83" s="7"/>
      <c r="F83" s="7"/>
      <c r="G83"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3"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3"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4" spans="2:9" ht="29.25" thickBot="1">
      <c r="B84" s="47" t="s">
        <v>272</v>
      </c>
      <c r="C84" s="3" t="s">
        <v>71</v>
      </c>
      <c r="D84" s="3"/>
      <c r="E84" s="3"/>
      <c r="F84" s="3"/>
      <c r="G8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4"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5" spans="2:9" s="12" customFormat="1" ht="21" hidden="1" customHeight="1">
      <c r="B85" s="44"/>
      <c r="C85" s="38"/>
      <c r="D85" s="7"/>
      <c r="E85" s="7"/>
      <c r="F85" s="7"/>
      <c r="G85"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5"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5"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6" spans="2:9" ht="29.25" thickBot="1">
      <c r="B86" s="47" t="s">
        <v>273</v>
      </c>
      <c r="C86" s="3" t="s">
        <v>71</v>
      </c>
      <c r="D86" s="3"/>
      <c r="E86" s="3"/>
      <c r="F86" s="3"/>
      <c r="G8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6"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7" spans="2:9" s="12" customFormat="1" ht="21" hidden="1" customHeight="1">
      <c r="B87" s="44"/>
      <c r="C87" s="38"/>
      <c r="D87" s="7"/>
      <c r="E87" s="7"/>
      <c r="F87" s="7"/>
      <c r="G87"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7"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7"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8" spans="2:9" ht="29.25" thickBot="1">
      <c r="B88" s="47" t="s">
        <v>274</v>
      </c>
      <c r="C88" s="3" t="s">
        <v>71</v>
      </c>
      <c r="D88" s="3"/>
      <c r="E88" s="3"/>
      <c r="F88" s="3"/>
      <c r="G88"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8"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8"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9" spans="2:9" s="12" customFormat="1" ht="21" customHeight="1">
      <c r="B89" s="44"/>
      <c r="C89" s="38"/>
      <c r="D89" s="7"/>
      <c r="E89" s="7"/>
      <c r="F89" s="7"/>
      <c r="G89"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9"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9"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90" spans="2:9" s="12" customFormat="1" ht="29.25" thickBot="1">
      <c r="B90" s="47" t="s">
        <v>141</v>
      </c>
      <c r="C90" s="28" t="s">
        <v>71</v>
      </c>
      <c r="D90" s="28"/>
      <c r="E90" s="28"/>
      <c r="F90" s="28"/>
      <c r="G90" s="2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90" s="2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90" s="2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91" spans="2:9" s="12" customFormat="1" ht="21" customHeight="1">
      <c r="B91" s="44"/>
      <c r="C91" s="38"/>
      <c r="D91" s="7"/>
      <c r="E91" s="7"/>
      <c r="F91" s="7"/>
      <c r="G91"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91"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91"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92" spans="2:9" s="12" customFormat="1" ht="21" customHeight="1">
      <c r="B92" s="44" t="s">
        <v>275</v>
      </c>
      <c r="C92" s="38"/>
      <c r="D92" s="7"/>
      <c r="E92" s="7"/>
      <c r="F92" s="7" t="str">
        <f>IF(Payment_Option_Annual&lt;&gt;"","false","true")</f>
        <v>true</v>
      </c>
      <c r="G92"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{"value":"Yearly","key":"Yearly","hideCondition":"true"}</v>
      </c>
      <c r="H92"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{"value":"Yearly","key":"Yearly","hideCondition":"true"}</v>
      </c>
      <c r="I92"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{"label":"Yearly","value":"Yearly","hideCondition":"true"}</v>
      </c>
    </row>
    <row r="93" spans="2:9" s="12" customFormat="1" ht="21" customHeight="1">
      <c r="B93" s="44" t="s">
        <v>276</v>
      </c>
      <c r="C93" s="38"/>
      <c r="D93" s="7"/>
      <c r="E93" s="7"/>
      <c r="F93" s="7" t="str">
        <f>IF(Payment_Option_Monthly&lt;&gt;"","false","true")</f>
        <v>false</v>
      </c>
      <c r="G93"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{"value":"Monthly","key":"Monthly","hideCondition":"false"}</v>
      </c>
      <c r="H93"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{"value":"Monthly","key":"Monthly","hideCondition":"false"}</v>
      </c>
      <c r="I93"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{"label":"Monthly","value":"Monthly","hideCondition":"false"}</v>
      </c>
    </row>
    <row r="94" spans="2:9" s="12" customFormat="1" ht="21" customHeight="1">
      <c r="B94" s="44" t="s">
        <v>277</v>
      </c>
      <c r="C94" s="38"/>
      <c r="D94" s="7"/>
      <c r="E94" s="7"/>
      <c r="F94" s="7" t="str">
        <f>IF(Payment_Option_Fortnightly&lt;&gt;"","false","true")</f>
        <v>true</v>
      </c>
      <c r="G94"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{"value":"Fortnightly","key":"Fortnightly","hideCondition":"true"}</v>
      </c>
      <c r="H94"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{"value":"Fortnightly","key":"Fortnightly","hideCondition":"true"}</v>
      </c>
      <c r="I94"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{"label":"Fortnightly","value":"Fortnightly","hideCondition":"true"}</v>
      </c>
    </row>
    <row r="95" spans="2:9" s="12" customFormat="1" ht="21" customHeight="1">
      <c r="B95" s="44" t="s">
        <v>278</v>
      </c>
      <c r="C95" s="38"/>
      <c r="D95" s="7"/>
      <c r="E95" s="7"/>
      <c r="F95" s="7" t="str">
        <f>IF(Payment_Option_Weekly&lt;&gt;"","false","true")</f>
        <v>false</v>
      </c>
      <c r="G95"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{"value":"Weekly","key":"Weekly","hideCondition":"false"}</v>
      </c>
      <c r="H95"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{"value":"Weekly","key":"Weekly","hideCondition":"false"}</v>
      </c>
      <c r="I95"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{"label":"Weekly","value":"Weekly","hideCondition":"false"}</v>
      </c>
    </row>
    <row r="96" spans="2:9" s="12" customFormat="1" ht="29.25" thickBot="1">
      <c r="B96" s="47" t="s">
        <v>144</v>
      </c>
      <c r="C96" s="28" t="s">
        <v>71</v>
      </c>
      <c r="D96" s="28"/>
      <c r="E96" s="28"/>
      <c r="F96" s="28"/>
      <c r="G96" s="2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96" s="2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96" s="2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97" spans="2:9" s="12" customFormat="1" ht="21" customHeight="1">
      <c r="B97" s="44"/>
      <c r="C97" s="38"/>
      <c r="D97" s="7"/>
      <c r="E97" s="7"/>
      <c r="F97" s="7"/>
      <c r="G97"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97"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97"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98" spans="2:9" s="12" customFormat="1" ht="21" customHeight="1">
      <c r="B98" s="44" t="s">
        <v>279</v>
      </c>
      <c r="C98" s="38"/>
      <c r="D98" s="7"/>
      <c r="E98" s="7"/>
      <c r="F98" s="7" t="str">
        <f ca="1" xml:space="preserve">
_xlfn.TEXTJOIN(" || ", TRUE,
IF(OFFSET(Payment_Options_Type,0,MATCH("Yearly",Table_Payment_Options[#Headers],0)-1,1,1)="Direct",
IF(OFFSET(Payment_Methods_Direct_Enabled,0,MATCH(Table_Question_Options[[#This Row],[Value]],Table_Payment_Methods[#Headers],0)-1,1,1)=FALSE,"paymentOption == 'Yearly'",""),
IF(OFFSET(Payment_Methods_Funded_Enabled,0,MATCH(Table_Question_Options[[#This Row],[Value]],Table_Payment_Methods[#Headers],0)-1,1,1)=FALSE,"paymentOption == 'Yearly'","")),
IF(OFFSET(Payment_Options_Type,0,MATCH("Monthly",Table_Payment_Options[#Headers],0)-1,1,1)="Direct",
IF(OFFSET(Payment_Methods_Direct_Enabled,0,MATCH(Table_Question_Options[[#This Row],[Value]],Table_Payment_Methods[#Headers],0)-1,1,1)=FALSE,"paymentOption == 'Monthly'",""),
IF(OFFSET(Payment_Methods_Funded_Enabled,0,MATCH(Table_Question_Options[[#This Row],[Value]],Table_Payment_Methods[#Headers],0)-1,1,1)=FALSE,"paymentOption == 'Monthly'","")),
IF(OFFSET(Payment_Options_Type,0,MATCH("Fortnightly",Table_Payment_Options[#Headers],0)-1,1,1)="Direct",
IF(OFFSET(Payment_Methods_Direct_Enabled,0,MATCH(Table_Question_Options[[#This Row],[Value]],Table_Payment_Methods[#Headers],0)-1,1,1)=FALSE,"paymentOption == 'Fortnightly'",""),
IF(OFFSET(Payment_Methods_Funded_Enabled,0,MATCH(Table_Question_Options[[#This Row],[Value]],Table_Payment_Methods[#Headers],0)-1,1,1)=FALSE,"paymentOption == 'Fortnightly'","")),
IF(OFFSET(Payment_Options_Type,0,MATCH("Weekly",Table_Payment_Options[#Headers],0)-1,1,1)="Direct",
IF(OFFSET(Payment_Methods_Direct_Enabled,0,MATCH(Table_Question_Options[[#This Row],[Value]],Table_Payment_Methods[#Headers],0)-1,1,1)=FALSE,"paymentOption == 'Weekly'",""),
IF(OFFSET(Payment_Methods_Funded_Enabled,0,MATCH(Table_Question_Options[[#This Row],[Value]],Table_Payment_Methods[#Headers],0)-1,1,1)=FALSE,"paymentOption == 'Weekly'",""))
)</f>
        <v>paymentOption == 'Yearly' || paymentOption == 'Fortnightly'</v>
      </c>
      <c r="G98" s="38" t="str">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{"value":"Direct Debit","key":"Direct Debit","hideCondition":"paymentOption == 'Yearly' || paymentOption == 'Fortnightly'"}</v>
      </c>
      <c r="H98" s="38" t="str">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{"value":"Direct Debit","key":"Direct Debit","hideCondition":"paymentOption == 'Yearly' || paymentOption == 'Fortnightly'"}</v>
      </c>
      <c r="I98" s="7" t="str">
        <f ca="1">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{"label":"Direct Debit","value":"Direct Debit","hideCondition":"paymentOption == 'Yearly' || paymentOption == 'Fortnightly'"}</v>
      </c>
    </row>
    <row r="99" spans="2:9" s="12" customFormat="1" ht="21" customHeight="1">
      <c r="B99" s="44" t="s">
        <v>280</v>
      </c>
      <c r="C99" s="38"/>
      <c r="D99" s="7"/>
      <c r="E99" s="7"/>
      <c r="F99" s="7" t="str">
        <f ca="1" xml:space="preserve">
_xlfn.TEXTJOIN(" || ", TRUE,
IF(OFFSET(Payment_Options_Type,0,MATCH("Yearly",Table_Payment_Options[#Headers],0)-1,1,1)="Direct",
IF(OFFSET(Payment_Methods_Direct_Enabled,0,MATCH(Table_Question_Options[[#This Row],[Value]],Table_Payment_Methods[#Headers],0)-1,1,1)=FALSE,"paymentOption == 'Yearly'",""),
IF(OFFSET(Payment_Methods_Funded_Enabled,0,MATCH(Table_Question_Options[[#This Row],[Value]],Table_Payment_Methods[#Headers],0)-1,1,1)=FALSE,"paymentOption == 'Yearly'","")),
IF(OFFSET(Payment_Options_Type,0,MATCH("Monthly",Table_Payment_Options[#Headers],0)-1,1,1)="Direct",
IF(OFFSET(Payment_Methods_Direct_Enabled,0,MATCH(Table_Question_Options[[#This Row],[Value]],Table_Payment_Methods[#Headers],0)-1,1,1)=FALSE,"paymentOption == 'Monthly'",""),
IF(OFFSET(Payment_Methods_Funded_Enabled,0,MATCH(Table_Question_Options[[#This Row],[Value]],Table_Payment_Methods[#Headers],0)-1,1,1)=FALSE,"paymentOption == 'Monthly'","")),
IF(OFFSET(Payment_Options_Type,0,MATCH("Fortnightly",Table_Payment_Options[#Headers],0)-1,1,1)="Direct",
IF(OFFSET(Payment_Methods_Direct_Enabled,0,MATCH(Table_Question_Options[[#This Row],[Value]],Table_Payment_Methods[#Headers],0)-1,1,1)=FALSE,"paymentOption == 'Fortnightly'",""),
IF(OFFSET(Payment_Methods_Funded_Enabled,0,MATCH(Table_Question_Options[[#This Row],[Value]],Table_Payment_Methods[#Headers],0)-1,1,1)=FALSE,"paymentOption == 'Fortnightly'","")),
IF(OFFSET(Payment_Options_Type,0,MATCH("Weekly",Table_Payment_Options[#Headers],0)-1,1,1)="Direct",
IF(OFFSET(Payment_Methods_Direct_Enabled,0,MATCH(Table_Question_Options[[#This Row],[Value]],Table_Payment_Methods[#Headers],0)-1,1,1)=FALSE,"paymentOption == 'Weekly'",""),
IF(OFFSET(Payment_Methods_Funded_Enabled,0,MATCH(Table_Question_Options[[#This Row],[Value]],Table_Payment_Methods[#Headers],0)-1,1,1)=FALSE,"paymentOption == 'Weekly'",""))
)</f>
        <v>paymentOption == 'Yearly' || paymentOption == 'Fortnightly'</v>
      </c>
      <c r="G99" s="38" t="str">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{"value":"Visa","key":"Visa","hideCondition":"paymentOption == 'Yearly' || paymentOption == 'Fortnightly'"}</v>
      </c>
      <c r="H99" s="38" t="str">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{"value":"Visa","key":"Visa","hideCondition":"paymentOption == 'Yearly' || paymentOption == 'Fortnightly'"}</v>
      </c>
      <c r="I99" s="7" t="str">
        <f ca="1">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{"label":"Visa","value":"Visa","hideCondition":"paymentOption == 'Yearly' || paymentOption == 'Fortnightly'"}</v>
      </c>
    </row>
    <row r="100" spans="2:9" s="12" customFormat="1" ht="21" customHeight="1">
      <c r="B100" s="44" t="s">
        <v>281</v>
      </c>
      <c r="C100" s="38"/>
      <c r="D100" s="7"/>
      <c r="E100" s="7"/>
      <c r="F100" s="7" t="str">
        <f ca="1" xml:space="preserve">
_xlfn.TEXTJOIN(" || ", TRUE,
IF(OFFSET(Payment_Options_Type,0,MATCH("Yearly",Table_Payment_Options[#Headers],0)-1,1,1)="Direct",
IF(OFFSET(Payment_Methods_Direct_Enabled,0,MATCH(Table_Question_Options[[#This Row],[Value]],Table_Payment_Methods[#Headers],0)-1,1,1)=FALSE,"paymentOption == 'Yearly'",""),
IF(OFFSET(Payment_Methods_Funded_Enabled,0,MATCH(Table_Question_Options[[#This Row],[Value]],Table_Payment_Methods[#Headers],0)-1,1,1)=FALSE,"paymentOption == 'Yearly'","")),
IF(OFFSET(Payment_Options_Type,0,MATCH("Monthly",Table_Payment_Options[#Headers],0)-1,1,1)="Direct",
IF(OFFSET(Payment_Methods_Direct_Enabled,0,MATCH(Table_Question_Options[[#This Row],[Value]],Table_Payment_Methods[#Headers],0)-1,1,1)=FALSE,"paymentOption == 'Monthly'",""),
IF(OFFSET(Payment_Methods_Funded_Enabled,0,MATCH(Table_Question_Options[[#This Row],[Value]],Table_Payment_Methods[#Headers],0)-1,1,1)=FALSE,"paymentOption == 'Monthly'","")),
IF(OFFSET(Payment_Options_Type,0,MATCH("Fortnightly",Table_Payment_Options[#Headers],0)-1,1,1)="Direct",
IF(OFFSET(Payment_Methods_Direct_Enabled,0,MATCH(Table_Question_Options[[#This Row],[Value]],Table_Payment_Methods[#Headers],0)-1,1,1)=FALSE,"paymentOption == 'Fortnightly'",""),
IF(OFFSET(Payment_Methods_Funded_Enabled,0,MATCH(Table_Question_Options[[#This Row],[Value]],Table_Payment_Methods[#Headers],0)-1,1,1)=FALSE,"paymentOption == 'Fortnightly'","")),
IF(OFFSET(Payment_Options_Type,0,MATCH("Weekly",Table_Payment_Options[#Headers],0)-1,1,1)="Direct",
IF(OFFSET(Payment_Methods_Direct_Enabled,0,MATCH(Table_Question_Options[[#This Row],[Value]],Table_Payment_Methods[#Headers],0)-1,1,1)=FALSE,"paymentOption == 'Weekly'",""),
IF(OFFSET(Payment_Methods_Funded_Enabled,0,MATCH(Table_Question_Options[[#This Row],[Value]],Table_Payment_Methods[#Headers],0)-1,1,1)=FALSE,"paymentOption == 'Weekly'",""))
)</f>
        <v>paymentOption == 'Yearly' || paymentOption == 'Fortnightly'</v>
      </c>
      <c r="G100" s="38" t="str">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{"value":"Mastercard","key":"Mastercard","hideCondition":"paymentOption == 'Yearly' || paymentOption == 'Fortnightly'"}</v>
      </c>
      <c r="H100" s="38" t="str">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{"value":"Mastercard","key":"Mastercard","hideCondition":"paymentOption == 'Yearly' || paymentOption == 'Fortnightly'"}</v>
      </c>
      <c r="I100" s="7" t="str">
        <f ca="1">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{"label":"Mastercard","value":"Mastercard","hideCondition":"paymentOption == 'Yearly' || paymentOption == 'Fortnightly'"}</v>
      </c>
    </row>
    <row r="101" spans="2:9" s="12" customFormat="1" ht="29.25" thickBot="1">
      <c r="B101" s="28" t="s">
        <v>282</v>
      </c>
      <c r="C101" s="28" t="s">
        <v>71</v>
      </c>
      <c r="D101" s="28"/>
      <c r="E101" s="28"/>
      <c r="F101" s="28"/>
      <c r="G101" s="2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01" s="2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01" s="2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sheetData>
  <sheetProtection insertRows="0" deleteRows="0"/>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1F5F34"/>
  </sheetPr>
  <dimension ref="B2:P15"/>
  <sheetViews>
    <sheetView workbookViewId="0">
      <selection activeCell="B15" sqref="B15"/>
    </sheetView>
  </sheetViews>
  <sheetFormatPr defaultColWidth="9.140625" defaultRowHeight="21" customHeight="1"/>
  <cols>
    <col min="1" max="1" width="9.140625" style="2" customWidth="1"/>
    <col min="2" max="2" width="57.140625" style="2" customWidth="1"/>
    <col min="3" max="3" width="13.85546875" style="2" hidden="1" customWidth="1"/>
    <col min="4" max="4" width="24" style="2" hidden="1" customWidth="1"/>
    <col min="5" max="6" width="34" style="2" hidden="1" customWidth="1"/>
    <col min="7" max="7" width="30.42578125" style="2" hidden="1" customWidth="1"/>
    <col min="8" max="10" width="69.7109375" style="2" hidden="1" customWidth="1"/>
    <col min="11" max="13" width="31.28515625" style="2" hidden="1" customWidth="1"/>
    <col min="14" max="14" width="33.42578125" style="2" hidden="1" customWidth="1"/>
    <col min="15" max="15" width="28.42578125" style="2" customWidth="1"/>
    <col min="16" max="16" width="250.7109375" style="2" customWidth="1"/>
    <col min="17" max="21" width="9.140625" style="2"/>
    <col min="22" max="22" width="20.7109375" style="2" customWidth="1"/>
    <col min="23" max="16384" width="9.140625" style="2"/>
  </cols>
  <sheetData>
    <row r="2" spans="2:16" ht="47.25" thickBot="1">
      <c r="B2" s="11" t="s">
        <v>283</v>
      </c>
      <c r="C2" s="11"/>
      <c r="D2" s="11"/>
      <c r="E2" s="11"/>
      <c r="F2" s="11"/>
      <c r="G2" s="11"/>
      <c r="H2" s="11"/>
      <c r="I2" s="11"/>
      <c r="J2" s="11"/>
      <c r="K2" s="11"/>
      <c r="L2" s="11"/>
      <c r="M2" s="11"/>
      <c r="N2" s="11"/>
      <c r="O2" s="11"/>
      <c r="P2" s="11"/>
    </row>
    <row r="4" spans="2:16" ht="15">
      <c r="B4" t="s">
        <v>1</v>
      </c>
      <c r="C4" t="s">
        <v>2</v>
      </c>
      <c r="D4" t="s">
        <v>3</v>
      </c>
      <c r="E4" t="s">
        <v>4</v>
      </c>
      <c r="F4" t="s">
        <v>5</v>
      </c>
      <c r="G4" t="s">
        <v>47</v>
      </c>
      <c r="H4" t="s">
        <v>284</v>
      </c>
      <c r="I4" s="90" t="s">
        <v>58</v>
      </c>
      <c r="J4" s="90" t="s">
        <v>59</v>
      </c>
      <c r="K4" s="1" t="s">
        <v>67</v>
      </c>
      <c r="L4" s="1" t="s">
        <v>65</v>
      </c>
      <c r="M4" s="1" t="s">
        <v>66</v>
      </c>
      <c r="N4" s="1" t="s">
        <v>69</v>
      </c>
      <c r="O4" t="s">
        <v>6</v>
      </c>
      <c r="P4" t="s">
        <v>285</v>
      </c>
    </row>
    <row r="5" spans="2:16" ht="29.25" thickBot="1">
      <c r="B5" s="3" t="s">
        <v>286</v>
      </c>
      <c r="C5" s="3" t="s">
        <v>71</v>
      </c>
      <c r="D5" s="3"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
      </c>
      <c r="E5" s="3"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softReferral</v>
      </c>
      <c r="F5" s="3" t="str">
        <f>IF(Table_Triggers[[#This Row],[Header]]="Yes","",IF(Table_Triggers[[#This Row],[Property]]&lt;&gt;"",SUBSTITUTE(Table_Triggers[[#This Row],[Type]]," ","")&amp;SUBSTITUTE(Table_Triggers[[#This Row],[Property]]," ",""),""))</f>
        <v/>
      </c>
      <c r="G5" s="3" t="str">
        <f>IF(Table_Triggers[[#This Row],[Header]]&lt;&gt;"Yes",IF(Table_Triggers[[#This Row],[Value]]=FALSE,"false",IF(Table_Triggers[[#This Row],[Value]]=TRUE,"true","")),"")</f>
        <v/>
      </c>
      <c r="H5" s="3" t="str">
        <f xml:space="preserve">
IF(AND(Table_Triggers[[#This Row],[Header]]&lt;&gt;"Yes",Table_Triggers[[#This Row],[Property]]&lt;&gt;"",Table_Triggers[[#This Row],[Text]]&lt;&gt;""),
"""" &amp;  Table_Triggers[[#This Row],[Key]] &amp; """: """ &amp; Table_Triggers[[#This Row],[Message]] &amp; """",
"")</f>
        <v/>
      </c>
      <c r="I5" s="3"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"softReferral":{},</v>
      </c>
      <c r="J5" s="3">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1</v>
      </c>
      <c r="K5" s="3" t="str">
        <f ca="1">IF(ISNUMBER(Table_Triggers[[#This Row],[Config Use Row]]),INDEX(Table_Triggers[Config Rollup],Table_Triggers[[#This Row],[Config Use Row]]),"")</f>
        <v>"softReferral":{},</v>
      </c>
      <c r="L5" s="3" t="str">
        <f xml:space="preserve">
IF(AND(Table_Triggers[[#This Row],[Header]]&lt;&gt;"Yes",Table_Triggers[[#This Row],[Property]]&lt;&gt;"",Table_Triggers[[#This Row],[Text]]&lt;&gt;""),
""""&amp;Table_Triggers[[#This Row],[Key]]&amp;""":"&amp;Table_Triggers[[#This Row],[Text]],
"")</f>
        <v/>
      </c>
      <c r="M5" s="3"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"softReferral":{},</v>
      </c>
      <c r="N5" s="3" t="str">
        <f ca="1">IF(ISNUMBER(Table_Triggers[[#This Row],[Config Use Row]]),INDEX(Table_Triggers[Calculation Rollup],Table_Triggers[[#This Row],[Config Use Row]]),"")</f>
        <v>"softReferral":{},</v>
      </c>
      <c r="O5" s="3"/>
      <c r="P5" s="3"/>
    </row>
    <row r="6" spans="2:16" ht="21" hidden="1" customHeight="1" thickBot="1">
      <c r="B6" s="7"/>
      <c r="C6" s="7"/>
      <c r="D6" s="7"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Soft Referral</v>
      </c>
      <c r="E6" s="7"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
      </c>
      <c r="F6" s="28" t="str">
        <f>IF(Table_Triggers[[#This Row],[Header]]="Yes","",IF(Table_Triggers[[#This Row],[Property]]&lt;&gt;"",SUBSTITUTE(Table_Triggers[[#This Row],[Type]]," ","")&amp;SUBSTITUTE(Table_Triggers[[#This Row],[Property]]," ",""),""))</f>
        <v/>
      </c>
      <c r="G6" s="7" t="str">
        <f>IF(Table_Triggers[[#This Row],[Header]]&lt;&gt;"Yes",IF(Table_Triggers[[#This Row],[Value]]=FALSE,"false",IF(Table_Triggers[[#This Row],[Value]]=TRUE,"true","")),"")</f>
        <v>false</v>
      </c>
      <c r="H6" s="28" t="str">
        <f xml:space="preserve">
IF(AND(Table_Triggers[[#This Row],[Header]]&lt;&gt;"Yes",Table_Triggers[[#This Row],[Property]]&lt;&gt;"",Table_Triggers[[#This Row],[Text]]&lt;&gt;""),
"""" &amp;  Table_Triggers[[#This Row],[Key]] &amp; """: """ &amp; Table_Triggers[[#This Row],[Message]] &amp; """",
"")</f>
        <v/>
      </c>
      <c r="I6" s="79"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
      </c>
      <c r="J6" s="79">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3</v>
      </c>
      <c r="K6" s="28" t="str">
        <f ca="1">IF(ISNUMBER(Table_Triggers[[#This Row],[Config Use Row]]),INDEX(Table_Triggers[Config Rollup],Table_Triggers[[#This Row],[Config Use Row]]),"")</f>
        <v>"hardReferral":{},</v>
      </c>
      <c r="L6" s="79" t="str">
        <f xml:space="preserve">
IF(AND(Table_Triggers[[#This Row],[Header]]&lt;&gt;"Yes",Table_Triggers[[#This Row],[Property]]&lt;&gt;"",Table_Triggers[[#This Row],[Text]]&lt;&gt;""),
""""&amp;Table_Triggers[[#This Row],[Key]]&amp;""":"&amp;Table_Triggers[[#This Row],[Text]],
"")</f>
        <v/>
      </c>
      <c r="M6" s="79"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
      </c>
      <c r="N6" s="28" t="str">
        <f ca="1">IF(ISNUMBER(Table_Triggers[[#This Row],[Config Use Row]]),INDEX(Table_Triggers[Calculation Rollup],Table_Triggers[[#This Row],[Config Use Row]]),"")</f>
        <v>"hardReferral":{},</v>
      </c>
      <c r="O6" s="7"/>
      <c r="P6" s="7"/>
    </row>
    <row r="7" spans="2:16" ht="29.25" thickBot="1">
      <c r="B7" s="3" t="s">
        <v>288</v>
      </c>
      <c r="C7" s="3" t="s">
        <v>71</v>
      </c>
      <c r="D7" s="3"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
      </c>
      <c r="E7" s="3"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hardReferral</v>
      </c>
      <c r="F7" s="3" t="str">
        <f>IF(Table_Triggers[[#This Row],[Header]]="Yes","",IF(Table_Triggers[[#This Row],[Property]]&lt;&gt;"",SUBSTITUTE(Table_Triggers[[#This Row],[Type]]," ","")&amp;SUBSTITUTE(Table_Triggers[[#This Row],[Property]]," ",""),""))</f>
        <v/>
      </c>
      <c r="G7" s="3" t="str">
        <f>IF(Table_Triggers[[#This Row],[Header]]&lt;&gt;"Yes",IF(Table_Triggers[[#This Row],[Value]]=FALSE,"false",IF(Table_Triggers[[#This Row],[Value]]=TRUE,"true","")),"")</f>
        <v/>
      </c>
      <c r="H7" s="3" t="str">
        <f xml:space="preserve">
IF(AND(Table_Triggers[[#This Row],[Header]]&lt;&gt;"Yes",Table_Triggers[[#This Row],[Property]]&lt;&gt;"",Table_Triggers[[#This Row],[Text]]&lt;&gt;""),
"""" &amp;  Table_Triggers[[#This Row],[Key]] &amp; """: """ &amp; Table_Triggers[[#This Row],[Message]] &amp; """",
"")</f>
        <v/>
      </c>
      <c r="I7" s="3"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"hardReferral":{},</v>
      </c>
      <c r="J7" s="3">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5</v>
      </c>
      <c r="K7" s="3" t="str">
        <f ca="1">IF(ISNUMBER(Table_Triggers[[#This Row],[Config Use Row]]),INDEX(Table_Triggers[Config Rollup],Table_Triggers[[#This Row],[Config Use Row]]),"")</f>
        <v>"decline":{"decined": "","claim": ""},</v>
      </c>
      <c r="L7" s="3" t="str">
        <f xml:space="preserve">
IF(AND(Table_Triggers[[#This Row],[Header]]&lt;&gt;"Yes",Table_Triggers[[#This Row],[Property]]&lt;&gt;"",Table_Triggers[[#This Row],[Text]]&lt;&gt;""),
""""&amp;Table_Triggers[[#This Row],[Key]]&amp;""":"&amp;Table_Triggers[[#This Row],[Text]],
"")</f>
        <v/>
      </c>
      <c r="M7" s="3"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"hardReferral":{},</v>
      </c>
      <c r="N7" s="3" t="str">
        <f ca="1">IF(ISNUMBER(Table_Triggers[[#This Row],[Config Use Row]]),INDEX(Table_Triggers[Calculation Rollup],Table_Triggers[[#This Row],[Config Use Row]]),"")</f>
        <v>"decline":{"decined":false,"claim":false},</v>
      </c>
      <c r="O7" s="3"/>
      <c r="P7" s="3"/>
    </row>
    <row r="8" spans="2:16" ht="21" hidden="1" customHeight="1" thickBot="1">
      <c r="B8" s="7"/>
      <c r="C8" s="7"/>
      <c r="D8" s="7"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Hard Referral</v>
      </c>
      <c r="E8" s="7"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
      </c>
      <c r="F8" s="28" t="str">
        <f>IF(Table_Triggers[[#This Row],[Header]]="Yes","",IF(Table_Triggers[[#This Row],[Property]]&lt;&gt;"",SUBSTITUTE(Table_Triggers[[#This Row],[Type]]," ","")&amp;SUBSTITUTE(Table_Triggers[[#This Row],[Property]]," ",""),""))</f>
        <v/>
      </c>
      <c r="G8" s="7" t="str">
        <f>IF(Table_Triggers[[#This Row],[Header]]&lt;&gt;"Yes",IF(Table_Triggers[[#This Row],[Value]]=FALSE,"false",IF(Table_Triggers[[#This Row],[Value]]=TRUE,"true","")),"")</f>
        <v>false</v>
      </c>
      <c r="H8" s="28" t="str">
        <f xml:space="preserve">
IF(AND(Table_Triggers[[#This Row],[Header]]&lt;&gt;"Yes",Table_Triggers[[#This Row],[Property]]&lt;&gt;"",Table_Triggers[[#This Row],[Text]]&lt;&gt;""),
"""" &amp;  Table_Triggers[[#This Row],[Key]] &amp; """: """ &amp; Table_Triggers[[#This Row],[Message]] &amp; """",
"")</f>
        <v/>
      </c>
      <c r="I8" s="79"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
      </c>
      <c r="J8" s="79">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9</v>
      </c>
      <c r="K8" s="28" t="str">
        <f ca="1">IF(ISNUMBER(Table_Triggers[[#This Row],[Config Use Row]]),INDEX(Table_Triggers[Config Rollup],Table_Triggers[[#This Row],[Config Use Row]]),"")</f>
        <v>"error":{"noCoverSelected": ""},</v>
      </c>
      <c r="L8" s="79" t="str">
        <f xml:space="preserve">
IF(AND(Table_Triggers[[#This Row],[Header]]&lt;&gt;"Yes",Table_Triggers[[#This Row],[Property]]&lt;&gt;"",Table_Triggers[[#This Row],[Text]]&lt;&gt;""),
""""&amp;Table_Triggers[[#This Row],[Key]]&amp;""":"&amp;Table_Triggers[[#This Row],[Text]],
"")</f>
        <v/>
      </c>
      <c r="M8" s="79"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
      </c>
      <c r="N8" s="28" t="str">
        <f ca="1">IF(ISNUMBER(Table_Triggers[[#This Row],[Config Use Row]]),INDEX(Table_Triggers[Calculation Rollup],Table_Triggers[[#This Row],[Config Use Row]]),"")</f>
        <v>"error":{"noCoverSelected":false},</v>
      </c>
      <c r="O8" s="7"/>
      <c r="P8" s="7"/>
    </row>
    <row r="9" spans="2:16" ht="29.25" thickBot="1">
      <c r="B9" s="3" t="s">
        <v>289</v>
      </c>
      <c r="C9" s="3" t="s">
        <v>71</v>
      </c>
      <c r="D9" s="3"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
      </c>
      <c r="E9" s="3"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decline</v>
      </c>
      <c r="F9" s="3" t="str">
        <f>IF(Table_Triggers[[#This Row],[Header]]="Yes","",IF(Table_Triggers[[#This Row],[Property]]&lt;&gt;"",SUBSTITUTE(Table_Triggers[[#This Row],[Type]]," ","")&amp;SUBSTITUTE(Table_Triggers[[#This Row],[Property]]," ",""),""))</f>
        <v/>
      </c>
      <c r="G9" s="3" t="str">
        <f>IF(Table_Triggers[[#This Row],[Header]]&lt;&gt;"Yes",IF(Table_Triggers[[#This Row],[Value]]=FALSE,"false",IF(Table_Triggers[[#This Row],[Value]]=TRUE,"true","")),"")</f>
        <v/>
      </c>
      <c r="H9" s="3" t="str">
        <f xml:space="preserve">
IF(AND(Table_Triggers[[#This Row],[Header]]&lt;&gt;"Yes",Table_Triggers[[#This Row],[Property]]&lt;&gt;"",Table_Triggers[[#This Row],[Text]]&lt;&gt;""),
"""" &amp;  Table_Triggers[[#This Row],[Key]] &amp; """: """ &amp; Table_Triggers[[#This Row],[Message]] &amp; """",
"")</f>
        <v/>
      </c>
      <c r="I9" s="3"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"decline":{"decined": "","claim": ""},</v>
      </c>
      <c r="J9" s="3"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9" s="3" t="str">
        <f ca="1">IF(ISNUMBER(Table_Triggers[[#This Row],[Config Use Row]]),INDEX(Table_Triggers[Config Rollup],Table_Triggers[[#This Row],[Config Use Row]]),"")</f>
        <v/>
      </c>
      <c r="L9" s="3" t="str">
        <f xml:space="preserve">
IF(AND(Table_Triggers[[#This Row],[Header]]&lt;&gt;"Yes",Table_Triggers[[#This Row],[Property]]&lt;&gt;"",Table_Triggers[[#This Row],[Text]]&lt;&gt;""),
""""&amp;Table_Triggers[[#This Row],[Key]]&amp;""":"&amp;Table_Triggers[[#This Row],[Text]],
"")</f>
        <v/>
      </c>
      <c r="M9" s="3"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"decline":{"decined":false,"claim":false},</v>
      </c>
      <c r="N9" s="3" t="str">
        <f ca="1">IF(ISNUMBER(Table_Triggers[[#This Row],[Config Use Row]]),INDEX(Table_Triggers[Calculation Rollup],Table_Triggers[[#This Row],[Config Use Row]]),"")</f>
        <v/>
      </c>
      <c r="O9" s="3"/>
      <c r="P9" s="3"/>
    </row>
    <row r="10" spans="2:16" ht="21" hidden="1" customHeight="1" thickBot="1">
      <c r="B10" s="7"/>
      <c r="C10" s="7"/>
      <c r="D10" s="7"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Decline</v>
      </c>
      <c r="E10" s="7"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
      </c>
      <c r="F10" s="28" t="str">
        <f>IF(Table_Triggers[[#This Row],[Header]]="Yes","",IF(Table_Triggers[[#This Row],[Property]]&lt;&gt;"",SUBSTITUTE(Table_Triggers[[#This Row],[Type]]," ","")&amp;SUBSTITUTE(Table_Triggers[[#This Row],[Property]]," ",""),""))</f>
        <v/>
      </c>
      <c r="G10" s="7" t="str">
        <f>IF(Table_Triggers[[#This Row],[Header]]&lt;&gt;"Yes",IF(Table_Triggers[[#This Row],[Value]]=FALSE,"false",IF(Table_Triggers[[#This Row],[Value]]=TRUE,"true","")),"")</f>
        <v>false</v>
      </c>
      <c r="H10" s="28" t="str">
        <f xml:space="preserve">
IF(AND(Table_Triggers[[#This Row],[Header]]&lt;&gt;"Yes",Table_Triggers[[#This Row],[Property]]&lt;&gt;"",Table_Triggers[[#This Row],[Text]]&lt;&gt;""),
"""" &amp;  Table_Triggers[[#This Row],[Key]] &amp; """: """ &amp; Table_Triggers[[#This Row],[Message]] &amp; """",
"")</f>
        <v/>
      </c>
      <c r="I10" s="79"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"decined": "","claim": ""</v>
      </c>
      <c r="J10" s="79"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0" s="28" t="str">
        <f ca="1">IF(ISNUMBER(Table_Triggers[[#This Row],[Config Use Row]]),INDEX(Table_Triggers[Config Rollup],Table_Triggers[[#This Row],[Config Use Row]]),"")</f>
        <v/>
      </c>
      <c r="L10" s="79" t="str">
        <f xml:space="preserve">
IF(AND(Table_Triggers[[#This Row],[Header]]&lt;&gt;"Yes",Table_Triggers[[#This Row],[Property]]&lt;&gt;"",Table_Triggers[[#This Row],[Text]]&lt;&gt;""),
""""&amp;Table_Triggers[[#This Row],[Key]]&amp;""":"&amp;Table_Triggers[[#This Row],[Text]],
"")</f>
        <v/>
      </c>
      <c r="M10" s="79"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"decined":false,"claim":false</v>
      </c>
      <c r="N10" s="28" t="str">
        <f ca="1">IF(ISNUMBER(Table_Triggers[[#This Row],[Config Use Row]]),INDEX(Table_Triggers[Calculation Rollup],Table_Triggers[[#This Row],[Config Use Row]]),"")</f>
        <v/>
      </c>
      <c r="O10" s="7"/>
      <c r="P10" s="7"/>
    </row>
    <row r="11" spans="2:16" s="12" customFormat="1" ht="21" customHeight="1">
      <c r="B11" s="8" t="s">
        <v>287</v>
      </c>
      <c r="C11" s="7"/>
      <c r="D11" s="7"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Decline</v>
      </c>
      <c r="E11" s="7"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decined</v>
      </c>
      <c r="F11" s="7" t="str">
        <f ca="1">IF(Table_Triggers[[#This Row],[Header]]="Yes","",IF(Table_Triggers[[#This Row],[Property]]&lt;&gt;"",SUBSTITUTE(Table_Triggers[[#This Row],[Type]]," ","")&amp;SUBSTITUTE(Table_Triggers[[#This Row],[Property]]," ",""),""))</f>
        <v>DeclineDecined</v>
      </c>
      <c r="G11" s="7" t="str">
        <f>IF(Table_Triggers[[#This Row],[Header]]&lt;&gt;"Yes",IF(Table_Triggers[[#This Row],[Value]]=FALSE,"false",IF(Table_Triggers[[#This Row],[Value]]=TRUE,"true","")),"")</f>
        <v>false</v>
      </c>
      <c r="H11" s="7" t="str">
        <f xml:space="preserve">
IF(AND(Table_Triggers[[#This Row],[Header]]&lt;&gt;"Yes",Table_Triggers[[#This Row],[Property]]&lt;&gt;"",Table_Triggers[[#This Row],[Text]]&lt;&gt;""),
"""" &amp;  Table_Triggers[[#This Row],[Key]] &amp; """: """ &amp; Table_Triggers[[#This Row],[Message]] &amp; """",
"")</f>
        <v>"decined": ""</v>
      </c>
      <c r="I11" s="7"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"decined": "","claim": ""</v>
      </c>
      <c r="J11" s="7"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1" s="7" t="str">
        <f ca="1">IF(ISNUMBER(Table_Triggers[[#This Row],[Config Use Row]]),INDEX(Table_Triggers[Config Rollup],Table_Triggers[[#This Row],[Config Use Row]]),"")</f>
        <v/>
      </c>
      <c r="L11" s="7" t="str">
        <f xml:space="preserve">
IF(AND(Table_Triggers[[#This Row],[Header]]&lt;&gt;"Yes",Table_Triggers[[#This Row],[Property]]&lt;&gt;"",Table_Triggers[[#This Row],[Text]]&lt;&gt;""),
""""&amp;Table_Triggers[[#This Row],[Key]]&amp;""":"&amp;Table_Triggers[[#This Row],[Text]],
"")</f>
        <v>"decined":false</v>
      </c>
      <c r="M11" s="7"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"decined":false,"claim":false</v>
      </c>
      <c r="N11" s="7" t="str">
        <f ca="1">IF(ISNUMBER(Table_Triggers[[#This Row],[Config Use Row]]),INDEX(Table_Triggers[Calculation Rollup],Table_Triggers[[#This Row],[Config Use Row]]),"")</f>
        <v/>
      </c>
      <c r="O11" s="7" t="b">
        <f>IF('Question Sets'!G52="Yes",TRUE,FALSE)</f>
        <v>0</v>
      </c>
      <c r="P11" s="88"/>
    </row>
    <row r="12" spans="2:16" s="12" customFormat="1" ht="21" customHeight="1">
      <c r="B12" s="8" t="s">
        <v>133</v>
      </c>
      <c r="C12" s="7"/>
      <c r="D12" s="7"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Decline</v>
      </c>
      <c r="E12" s="7"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claim</v>
      </c>
      <c r="F12" s="7" t="str">
        <f ca="1">IF(Table_Triggers[[#This Row],[Header]]="Yes","",IF(Table_Triggers[[#This Row],[Property]]&lt;&gt;"",SUBSTITUTE(Table_Triggers[[#This Row],[Type]]," ","")&amp;SUBSTITUTE(Table_Triggers[[#This Row],[Property]]," ",""),""))</f>
        <v>DeclineClaim</v>
      </c>
      <c r="G12" s="7" t="str">
        <f>IF(Table_Triggers[[#This Row],[Header]]&lt;&gt;"Yes",IF(Table_Triggers[[#This Row],[Value]]=FALSE,"false",IF(Table_Triggers[[#This Row],[Value]]=TRUE,"true","")),"")</f>
        <v>false</v>
      </c>
      <c r="H12" s="7" t="str">
        <f xml:space="preserve">
IF(AND(Table_Triggers[[#This Row],[Header]]&lt;&gt;"Yes",Table_Triggers[[#This Row],[Property]]&lt;&gt;"",Table_Triggers[[#This Row],[Text]]&lt;&gt;""),
"""" &amp;  Table_Triggers[[#This Row],[Key]] &amp; """: """ &amp; Table_Triggers[[#This Row],[Message]] &amp; """",
"")</f>
        <v>"claim": ""</v>
      </c>
      <c r="I12" s="7"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"claim": ""</v>
      </c>
      <c r="J12" s="7"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2" s="7" t="str">
        <f ca="1">IF(ISNUMBER(Table_Triggers[[#This Row],[Config Use Row]]),INDEX(Table_Triggers[Config Rollup],Table_Triggers[[#This Row],[Config Use Row]]),"")</f>
        <v/>
      </c>
      <c r="L12" s="7" t="str">
        <f xml:space="preserve">
IF(AND(Table_Triggers[[#This Row],[Header]]&lt;&gt;"Yes",Table_Triggers[[#This Row],[Property]]&lt;&gt;"",Table_Triggers[[#This Row],[Text]]&lt;&gt;""),
""""&amp;Table_Triggers[[#This Row],[Key]]&amp;""":"&amp;Table_Triggers[[#This Row],[Text]],
"")</f>
        <v>"claim":false</v>
      </c>
      <c r="M12" s="7"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"claim":false</v>
      </c>
      <c r="N12" s="7" t="str">
        <f ca="1">IF(ISNUMBER(Table_Triggers[[#This Row],[Config Use Row]]),INDEX(Table_Triggers[Calculation Rollup],Table_Triggers[[#This Row],[Config Use Row]]),"")</f>
        <v/>
      </c>
      <c r="O12" s="7" t="b">
        <f>IF('Question Sets'!G51="Yes",TRUE,FALSE)</f>
        <v>0</v>
      </c>
      <c r="P12" s="7"/>
    </row>
    <row r="13" spans="2:16" ht="29.25" thickBot="1">
      <c r="B13" s="3" t="s">
        <v>290</v>
      </c>
      <c r="C13" s="3" t="s">
        <v>71</v>
      </c>
      <c r="D13" s="3"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
      </c>
      <c r="E13" s="3"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error</v>
      </c>
      <c r="F13" s="3" t="str">
        <f>IF(Table_Triggers[[#This Row],[Header]]="Yes","",IF(Table_Triggers[[#This Row],[Property]]&lt;&gt;"",SUBSTITUTE(Table_Triggers[[#This Row],[Type]]," ","")&amp;SUBSTITUTE(Table_Triggers[[#This Row],[Property]]," ",""),""))</f>
        <v/>
      </c>
      <c r="G13" s="3" t="str">
        <f>IF(Table_Triggers[[#This Row],[Header]]&lt;&gt;"Yes",IF(Table_Triggers[[#This Row],[Value]]=FALSE,"false",IF(Table_Triggers[[#This Row],[Value]]=TRUE,"true","")),"")</f>
        <v/>
      </c>
      <c r="H13" s="3" t="str">
        <f xml:space="preserve">
IF(AND(Table_Triggers[[#This Row],[Header]]&lt;&gt;"Yes",Table_Triggers[[#This Row],[Property]]&lt;&gt;"",Table_Triggers[[#This Row],[Text]]&lt;&gt;""),
"""" &amp;  Table_Triggers[[#This Row],[Key]] &amp; """: """ &amp; Table_Triggers[[#This Row],[Message]] &amp; """",
"")</f>
        <v/>
      </c>
      <c r="I13" s="3"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"error":{"noCoverSelected": ""},</v>
      </c>
      <c r="J13" s="3"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3" s="3" t="str">
        <f ca="1">IF(ISNUMBER(Table_Triggers[[#This Row],[Config Use Row]]),INDEX(Table_Triggers[Config Rollup],Table_Triggers[[#This Row],[Config Use Row]]),"")</f>
        <v/>
      </c>
      <c r="L13" s="3" t="str">
        <f xml:space="preserve">
IF(AND(Table_Triggers[[#This Row],[Header]]&lt;&gt;"Yes",Table_Triggers[[#This Row],[Property]]&lt;&gt;"",Table_Triggers[[#This Row],[Text]]&lt;&gt;""),
""""&amp;Table_Triggers[[#This Row],[Key]]&amp;""":"&amp;Table_Triggers[[#This Row],[Text]],
"")</f>
        <v/>
      </c>
      <c r="M13" s="3"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"error":{"noCoverSelected":false},</v>
      </c>
      <c r="N13" s="3" t="str">
        <f ca="1">IF(ISNUMBER(Table_Triggers[[#This Row],[Config Use Row]]),INDEX(Table_Triggers[Calculation Rollup],Table_Triggers[[#This Row],[Config Use Row]]),"")</f>
        <v/>
      </c>
      <c r="O13" s="3"/>
      <c r="P13" s="3"/>
    </row>
    <row r="14" spans="2:16" s="12" customFormat="1" ht="21" hidden="1" customHeight="1">
      <c r="B14" s="7"/>
      <c r="C14" s="7"/>
      <c r="D14" s="7"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Error</v>
      </c>
      <c r="E14" s="7"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
      </c>
      <c r="F14" s="7" t="str">
        <f>IF(Table_Triggers[[#This Row],[Header]]="Yes","",IF(Table_Triggers[[#This Row],[Property]]&lt;&gt;"",SUBSTITUTE(Table_Triggers[[#This Row],[Type]]," ","")&amp;SUBSTITUTE(Table_Triggers[[#This Row],[Property]]," ",""),""))</f>
        <v/>
      </c>
      <c r="G14" s="7" t="str">
        <f>IF(Table_Triggers[[#This Row],[Header]]&lt;&gt;"Yes",IF(Table_Triggers[[#This Row],[Value]]=FALSE,"false",IF(Table_Triggers[[#This Row],[Value]]=TRUE,"true","")),"")</f>
        <v>false</v>
      </c>
      <c r="H14" s="7" t="str">
        <f xml:space="preserve">
IF(AND(Table_Triggers[[#This Row],[Header]]&lt;&gt;"Yes",Table_Triggers[[#This Row],[Property]]&lt;&gt;"",Table_Triggers[[#This Row],[Text]]&lt;&gt;""),
"""" &amp;  Table_Triggers[[#This Row],[Key]] &amp; """: """ &amp; Table_Triggers[[#This Row],[Message]] &amp; """",
"")</f>
        <v/>
      </c>
      <c r="I14" s="7"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"noCoverSelected": ""</v>
      </c>
      <c r="J14" s="7"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4" s="7" t="str">
        <f ca="1">IF(ISNUMBER(Table_Triggers[[#This Row],[Config Use Row]]),INDEX(Table_Triggers[Config Rollup],Table_Triggers[[#This Row],[Config Use Row]]),"")</f>
        <v/>
      </c>
      <c r="L14" s="7" t="str">
        <f xml:space="preserve">
IF(AND(Table_Triggers[[#This Row],[Header]]&lt;&gt;"Yes",Table_Triggers[[#This Row],[Property]]&lt;&gt;"",Table_Triggers[[#This Row],[Text]]&lt;&gt;""),
""""&amp;Table_Triggers[[#This Row],[Key]]&amp;""":"&amp;Table_Triggers[[#This Row],[Text]],
"")</f>
        <v/>
      </c>
      <c r="M14" s="7"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"noCoverSelected":false</v>
      </c>
      <c r="N14" s="7" t="str">
        <f ca="1">IF(ISNUMBER(Table_Triggers[[#This Row],[Config Use Row]]),INDEX(Table_Triggers[Calculation Rollup],Table_Triggers[[#This Row],[Config Use Row]]),"")</f>
        <v/>
      </c>
      <c r="O14" s="7"/>
      <c r="P14" s="7"/>
    </row>
    <row r="15" spans="2:16" s="12" customFormat="1" ht="21" customHeight="1">
      <c r="B15" s="7" t="s">
        <v>291</v>
      </c>
      <c r="C15" s="7"/>
      <c r="D15" s="7"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Error</v>
      </c>
      <c r="E15" s="7"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noCoverSelected</v>
      </c>
      <c r="F15" s="7" t="str">
        <f ca="1">IF(Table_Triggers[[#This Row],[Header]]="Yes","",IF(Table_Triggers[[#This Row],[Property]]&lt;&gt;"",SUBSTITUTE(Table_Triggers[[#This Row],[Type]]," ","")&amp;SUBSTITUTE(Table_Triggers[[#This Row],[Property]]," ",""),""))</f>
        <v>ErrorNoCoverSelected</v>
      </c>
      <c r="G15" s="7" t="str">
        <f>IF(Table_Triggers[[#This Row],[Header]]&lt;&gt;"Yes",IF(Table_Triggers[[#This Row],[Value]]=FALSE,"false",IF(Table_Triggers[[#This Row],[Value]]=TRUE,"true","")),"")</f>
        <v>false</v>
      </c>
      <c r="H15" s="7" t="str">
        <f xml:space="preserve">
IF(AND(Table_Triggers[[#This Row],[Header]]&lt;&gt;"Yes",Table_Triggers[[#This Row],[Property]]&lt;&gt;"",Table_Triggers[[#This Row],[Text]]&lt;&gt;""),
"""" &amp;  Table_Triggers[[#This Row],[Key]] &amp; """: """ &amp; Table_Triggers[[#This Row],[Message]] &amp; """",
"")</f>
        <v>"noCoverSelected": ""</v>
      </c>
      <c r="I15" s="7"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"noCoverSelected": ""</v>
      </c>
      <c r="J15" s="7"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5" s="7" t="str">
        <f ca="1">IF(ISNUMBER(Table_Triggers[[#This Row],[Config Use Row]]),INDEX(Table_Triggers[Config Rollup],Table_Triggers[[#This Row],[Config Use Row]]),"")</f>
        <v/>
      </c>
      <c r="L15" s="7" t="str">
        <f xml:space="preserve">
IF(AND(Table_Triggers[[#This Row],[Header]]&lt;&gt;"Yes",Table_Triggers[[#This Row],[Property]]&lt;&gt;"",Table_Triggers[[#This Row],[Text]]&lt;&gt;""),
""""&amp;Table_Triggers[[#This Row],[Key]]&amp;""":"&amp;Table_Triggers[[#This Row],[Text]],
"")</f>
        <v>"noCoverSelected":false</v>
      </c>
      <c r="M15" s="7"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"noCoverSelected":false</v>
      </c>
      <c r="N15" s="7" t="str">
        <f ca="1">IF(ISNUMBER(Table_Triggers[[#This Row],[Config Use Row]]),INDEX(Table_Triggers[Calculation Rollup],Table_Triggers[[#This Row],[Config Use Row]]),"")</f>
        <v/>
      </c>
      <c r="O15" s="7" t="b">
        <f>FALSE</f>
        <v>0</v>
      </c>
      <c r="P15" s="7"/>
    </row>
  </sheetData>
  <sheetProtection insertRows="0" deleteRows="0"/>
  <conditionalFormatting sqref="O5:O15">
    <cfRule type="cellIs" dxfId="362" priority="1" operator="equal">
      <formula>TRUE</formula>
    </cfRule>
  </conditionalFormatting>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1F5F34"/>
  </sheetPr>
  <dimension ref="B2:N49"/>
  <sheetViews>
    <sheetView topLeftCell="A5" zoomScaleNormal="100" workbookViewId="0">
      <selection activeCell="J31" sqref="J31"/>
    </sheetView>
  </sheetViews>
  <sheetFormatPr defaultColWidth="9.140625" defaultRowHeight="21" customHeight="1"/>
  <cols>
    <col min="1" max="1" width="9.140625" style="2" customWidth="1"/>
    <col min="2" max="2" width="57.140625" style="2" customWidth="1"/>
    <col min="3" max="3" width="12.42578125" style="2" hidden="1" customWidth="1"/>
    <col min="4" max="4" width="19.85546875" style="2" hidden="1" customWidth="1"/>
    <col min="5" max="7" width="36.42578125" style="2" hidden="1" customWidth="1"/>
    <col min="8" max="8" width="29.85546875" style="2" hidden="1" customWidth="1"/>
    <col min="9" max="9" width="51.140625" style="2" hidden="1" customWidth="1"/>
    <col min="10" max="10" width="29.85546875" style="2" customWidth="1"/>
    <col min="11" max="14" width="24.85546875" style="2" hidden="1" customWidth="1"/>
    <col min="15" max="18" width="15" style="2" customWidth="1"/>
    <col min="19" max="22" width="9.140625" style="2"/>
    <col min="23" max="23" width="41.7109375" style="2" customWidth="1"/>
    <col min="24" max="24" width="34.7109375" style="2" customWidth="1"/>
    <col min="25" max="16384" width="9.140625" style="2"/>
  </cols>
  <sheetData>
    <row r="2" spans="2:14" ht="47.25" thickBot="1">
      <c r="B2" s="11" t="str">
        <f>"Risk 1 - " &amp; Risk_1_Name</f>
        <v>Risk 1 - Motor Loan Protection</v>
      </c>
      <c r="C2" s="11"/>
      <c r="D2" s="11"/>
      <c r="E2" s="11"/>
      <c r="F2" s="11"/>
      <c r="G2" s="11"/>
      <c r="H2" s="11"/>
      <c r="I2" s="11"/>
      <c r="J2" s="11"/>
      <c r="K2" s="11"/>
      <c r="L2" s="11"/>
      <c r="M2" s="11"/>
      <c r="N2" s="11"/>
    </row>
    <row r="4" spans="2:14" ht="15">
      <c r="B4" t="s">
        <v>1</v>
      </c>
      <c r="C4" t="s">
        <v>2</v>
      </c>
      <c r="D4" t="s">
        <v>3</v>
      </c>
      <c r="E4" t="s">
        <v>4</v>
      </c>
      <c r="F4" t="s">
        <v>5</v>
      </c>
      <c r="G4" t="s">
        <v>47</v>
      </c>
      <c r="H4" t="s">
        <v>48</v>
      </c>
      <c r="I4" s="1" t="s">
        <v>69</v>
      </c>
      <c r="J4" t="s">
        <v>6</v>
      </c>
      <c r="K4" t="s">
        <v>292</v>
      </c>
      <c r="L4" t="s">
        <v>293</v>
      </c>
      <c r="M4" t="s">
        <v>294</v>
      </c>
      <c r="N4" t="s">
        <v>295</v>
      </c>
    </row>
    <row r="5" spans="2:14" ht="29.25" thickBot="1">
      <c r="B5" s="3" t="s">
        <v>296</v>
      </c>
      <c r="C5" s="3" t="s">
        <v>71</v>
      </c>
      <c r="D5" s="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5" s="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settings</v>
      </c>
      <c r="F5" s="3" t="str">
        <f>IF(Table_Risk_1[[#This Row],[Header]]="Yes","",IF(Table_Risk_1[[#This Row],[Property]]&lt;&gt;"",Risk_1_Prefix&amp;SUBSTITUTE(Table_Risk_1[[#This Row],[Type]]," ","")&amp;SUBSTITUTE(Table_Risk_1[[#This Row],[Property]]," ",""),""))</f>
        <v/>
      </c>
      <c r="G5" s="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5" s="3" t="str">
        <f>IF(OR(Table_Risk_1[[#This Row],[Header]]="Yes",Table_Risk_1[[#This Row],[Property]]=""),"",IF(OR(Table_Risk_1[[#This Row],[Text]]="true",Table_Risk_1[[#This Row],[Text]]="false",ISNUMBER(Table_Risk_1[[#This Row],[Text]])),Table_Risk_1[[#This Row],[Text]],""""&amp;Table_Risk_1[[#This Row],[Text]]&amp;""""))</f>
        <v/>
      </c>
      <c r="I5" s="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"settings":{</v>
      </c>
      <c r="J5" s="3"/>
      <c r="K5" s="3"/>
      <c r="L5" s="3"/>
      <c r="M5" s="3"/>
      <c r="N5" s="3"/>
    </row>
    <row r="6" spans="2:14" s="12" customFormat="1" ht="21" hidden="1" customHeight="1">
      <c r="B6" s="7"/>
      <c r="C6" s="7"/>
      <c r="D6"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Setting</v>
      </c>
      <c r="E6"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6" s="7" t="str">
        <f>IF(Table_Risk_1[[#This Row],[Header]]="Yes","",IF(Table_Risk_1[[#This Row],[Property]]&lt;&gt;"",Risk_1_Prefix&amp;SUBSTITUTE(Table_Risk_1[[#This Row],[Type]]," ","")&amp;SUBSTITUTE(Table_Risk_1[[#This Row],[Property]]," ",""),""))</f>
        <v/>
      </c>
      <c r="G6"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6" s="7" t="str">
        <f>IF(OR(Table_Risk_1[[#This Row],[Header]]="Yes",Table_Risk_1[[#This Row],[Property]]=""),"",IF(OR(Table_Risk_1[[#This Row],[Text]]="true",Table_Risk_1[[#This Row],[Text]]="false",ISNUMBER(Table_Risk_1[[#This Row],[Text]])),Table_Risk_1[[#This Row],[Text]],""""&amp;Table_Risk_1[[#This Row],[Text]]&amp;""""))</f>
        <v/>
      </c>
      <c r="I6"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6" s="7"/>
      <c r="K6" s="7"/>
      <c r="L6" s="7"/>
      <c r="M6" s="7"/>
      <c r="N6" s="7"/>
    </row>
    <row r="7" spans="2:14" s="12" customFormat="1" ht="21" customHeight="1">
      <c r="B7" s="7" t="s">
        <v>297</v>
      </c>
      <c r="C7" s="7"/>
      <c r="D7"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Setting</v>
      </c>
      <c r="E7"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riskName</v>
      </c>
      <c r="F7" s="7" t="str">
        <f ca="1">IF(Table_Risk_1[[#This Row],[Header]]="Yes","",IF(Table_Risk_1[[#This Row],[Property]]&lt;&gt;"",Risk_1_Prefix&amp;SUBSTITUTE(Table_Risk_1[[#This Row],[Type]]," ","")&amp;SUBSTITUTE(Table_Risk_1[[#This Row],[Property]]," ",""),""))</f>
        <v>MSettingRiskName</v>
      </c>
      <c r="G7"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Motor Loan Protection</v>
      </c>
      <c r="H7" s="7" t="str">
        <f ca="1">IF(OR(Table_Risk_1[[#This Row],[Header]]="Yes",Table_Risk_1[[#This Row],[Property]]=""),"",IF(OR(Table_Risk_1[[#This Row],[Text]]="true",Table_Risk_1[[#This Row],[Text]]="false",ISNUMBER(Table_Risk_1[[#This Row],[Text]])),Table_Risk_1[[#This Row],[Text]],""""&amp;Table_Risk_1[[#This Row],[Text]]&amp;""""))</f>
        <v>"Motor Loan Protection"</v>
      </c>
      <c r="I7"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"riskName":"Motor Loan Protection",</v>
      </c>
      <c r="J7" s="106" t="s">
        <v>1009</v>
      </c>
      <c r="K7" s="7"/>
      <c r="L7" s="7"/>
      <c r="M7" s="7"/>
      <c r="N7" s="7"/>
    </row>
    <row r="8" spans="2:14" s="12" customFormat="1" ht="21" customHeight="1">
      <c r="B8" s="7" t="s">
        <v>298</v>
      </c>
      <c r="C8" s="7"/>
      <c r="D8"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Setting</v>
      </c>
      <c r="E8"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fieldCodePrefix</v>
      </c>
      <c r="F8" s="7" t="str">
        <f ca="1">IF(Table_Risk_1[[#This Row],[Header]]="Yes","",IF(Table_Risk_1[[#This Row],[Property]]&lt;&gt;"",Risk_1_Prefix&amp;SUBSTITUTE(Table_Risk_1[[#This Row],[Type]]," ","")&amp;SUBSTITUTE(Table_Risk_1[[#This Row],[Property]]," ",""),""))</f>
        <v>MSettingFieldCodePrefix</v>
      </c>
      <c r="G8"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M</v>
      </c>
      <c r="H8" s="7" t="str">
        <f ca="1">IF(OR(Table_Risk_1[[#This Row],[Header]]="Yes",Table_Risk_1[[#This Row],[Property]]=""),"",IF(OR(Table_Risk_1[[#This Row],[Text]]="true",Table_Risk_1[[#This Row],[Text]]="false",ISNUMBER(Table_Risk_1[[#This Row],[Text]])),Table_Risk_1[[#This Row],[Text]],""""&amp;Table_Risk_1[[#This Row],[Text]]&amp;""""))</f>
        <v>"M"</v>
      </c>
      <c r="I8"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"fieldCodePrefix":"M"},</v>
      </c>
      <c r="J8" s="106" t="s">
        <v>16</v>
      </c>
      <c r="K8" s="7"/>
      <c r="L8" s="7"/>
      <c r="M8" s="7"/>
      <c r="N8" s="7"/>
    </row>
    <row r="9" spans="2:14" ht="29.25" thickBot="1">
      <c r="B9" s="3" t="s">
        <v>299</v>
      </c>
      <c r="C9" s="3" t="s">
        <v>71</v>
      </c>
      <c r="D9" s="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9" s="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ratingFactors</v>
      </c>
      <c r="F9" s="3" t="str">
        <f>IF(Table_Risk_1[[#This Row],[Header]]="Yes","",IF(Table_Risk_1[[#This Row],[Property]]&lt;&gt;"",Risk_1_Prefix&amp;SUBSTITUTE(Table_Risk_1[[#This Row],[Type]]," ","")&amp;SUBSTITUTE(Table_Risk_1[[#This Row],[Property]]," ",""),""))</f>
        <v/>
      </c>
      <c r="G9" s="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9" s="3" t="str">
        <f>IF(OR(Table_Risk_1[[#This Row],[Header]]="Yes",Table_Risk_1[[#This Row],[Property]]=""),"",IF(OR(Table_Risk_1[[#This Row],[Text]]="true",Table_Risk_1[[#This Row],[Text]]="false",ISNUMBER(Table_Risk_1[[#This Row],[Text]])),Table_Risk_1[[#This Row],[Text]],""""&amp;Table_Risk_1[[#This Row],[Text]]&amp;""""))</f>
        <v/>
      </c>
      <c r="I9" s="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"ratingFactors":{</v>
      </c>
      <c r="J9" s="3"/>
      <c r="K9" s="3"/>
      <c r="L9" s="3"/>
      <c r="M9" s="3"/>
      <c r="N9" s="3"/>
    </row>
    <row r="10" spans="2:14" s="12" customFormat="1" ht="21" hidden="1" customHeight="1">
      <c r="B10" s="7"/>
      <c r="C10" s="7"/>
      <c r="D10"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0"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10" s="7" t="str">
        <f>IF(Table_Risk_1[[#This Row],[Header]]="Yes","",IF(Table_Risk_1[[#This Row],[Property]]&lt;&gt;"",Risk_1_Prefix&amp;SUBSTITUTE(Table_Risk_1[[#This Row],[Type]]," ","")&amp;SUBSTITUTE(Table_Risk_1[[#This Row],[Property]]," ",""),""))</f>
        <v/>
      </c>
      <c r="G10"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10" s="7" t="str">
        <f>IF(OR(Table_Risk_1[[#This Row],[Header]]="Yes",Table_Risk_1[[#This Row],[Property]]=""),"",IF(OR(Table_Risk_1[[#This Row],[Text]]="true",Table_Risk_1[[#This Row],[Text]]="false",ISNUMBER(Table_Risk_1[[#This Row],[Text]])),Table_Risk_1[[#This Row],[Text]],""""&amp;Table_Risk_1[[#This Row],[Text]]&amp;""""))</f>
        <v/>
      </c>
      <c r="I10"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10" s="7"/>
      <c r="K10" s="7"/>
      <c r="L10" s="7"/>
      <c r="M10" s="7"/>
      <c r="N10" s="7"/>
    </row>
    <row r="11" spans="2:14" s="12" customFormat="1" ht="21" customHeight="1">
      <c r="B11" s="97" t="s">
        <v>1005</v>
      </c>
      <c r="C11" s="97"/>
      <c r="D11" s="9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1" s="9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loanAmount</v>
      </c>
      <c r="F11" s="101" t="str">
        <f ca="1">IF(Table_Risk_1[[#This Row],[Header]]="Yes","",IF(Table_Risk_1[[#This Row],[Property]]&lt;&gt;"",Risk_1_Prefix&amp;SUBSTITUTE(Table_Risk_1[[#This Row],[Type]]," ","")&amp;SUBSTITUTE(Table_Risk_1[[#This Row],[Property]]," ",""),""))</f>
        <v>MRatingFactorLoanAmount</v>
      </c>
      <c r="G11" s="101"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$20000</v>
      </c>
      <c r="H11" s="98" t="str">
        <f ca="1">IF(OR(Table_Risk_1[[#This Row],[Header]]="Yes",Table_Risk_1[[#This Row],[Property]]=""),"",IF(OR(Table_Risk_1[[#This Row],[Text]]="true",Table_Risk_1[[#This Row],[Text]]="false",ISNUMBER(Table_Risk_1[[#This Row],[Text]])),Table_Risk_1[[#This Row],[Text]],""""&amp;Table_Risk_1[[#This Row],[Text]]&amp;""""))</f>
        <v>"$20000"</v>
      </c>
      <c r="I11" s="101"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"loanAmount":"$20000",</v>
      </c>
      <c r="J11" s="7">
        <f>INDEX(Table_Question_Sets[Used Value],MATCH(Table_Risk_1[[#This Row],[Property]],Table_Question_Sets[Property],0),0)</f>
        <v>20000</v>
      </c>
      <c r="K11" s="97"/>
      <c r="L11" s="97"/>
      <c r="M11" s="97"/>
      <c r="N11" s="97"/>
    </row>
    <row r="12" spans="2:14" s="12" customFormat="1" ht="21" customHeight="1">
      <c r="B12" s="7" t="s">
        <v>999</v>
      </c>
      <c r="C12" s="7"/>
      <c r="D12"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2"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loanTerm</v>
      </c>
      <c r="F12" s="7" t="str">
        <f ca="1">IF(Table_Risk_1[[#This Row],[Header]]="Yes","",IF(Table_Risk_1[[#This Row],[Property]]&lt;&gt;"",Risk_1_Prefix&amp;SUBSTITUTE(Table_Risk_1[[#This Row],[Type]]," ","")&amp;SUBSTITUTE(Table_Risk_1[[#This Row],[Property]]," ",""),""))</f>
        <v>MRatingFactorLoanTerm</v>
      </c>
      <c r="G12"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5</v>
      </c>
      <c r="H12" s="7" t="str">
        <f ca="1">IF(OR(Table_Risk_1[[#This Row],[Header]]="Yes",Table_Risk_1[[#This Row],[Property]]=""),"",IF(OR(Table_Risk_1[[#This Row],[Text]]="true",Table_Risk_1[[#This Row],[Text]]="false",ISNUMBER(Table_Risk_1[[#This Row],[Text]])),Table_Risk_1[[#This Row],[Text]],""""&amp;Table_Risk_1[[#This Row],[Text]]&amp;""""))</f>
        <v>"5"</v>
      </c>
      <c r="I12"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"loanTerm":"5",</v>
      </c>
      <c r="J12" s="7">
        <f>INDEX(Table_Question_Sets[Used Value],MATCH(Table_Risk_1[[#This Row],[Property]],Table_Question_Sets[Property],0),0)</f>
        <v>5</v>
      </c>
      <c r="K12" s="76" t="s">
        <v>300</v>
      </c>
      <c r="L12" s="76" t="s">
        <v>301</v>
      </c>
      <c r="M12" s="76" t="s">
        <v>302</v>
      </c>
      <c r="N12" s="78" t="s">
        <v>303</v>
      </c>
    </row>
    <row r="13" spans="2:14" s="12" customFormat="1" ht="21" customHeight="1">
      <c r="B13" s="7" t="s">
        <v>352</v>
      </c>
      <c r="C13" s="7"/>
      <c r="D13"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3"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interestRate</v>
      </c>
      <c r="F13" s="7" t="str">
        <f ca="1">IF(Table_Risk_1[[#This Row],[Header]]="Yes","",IF(Table_Risk_1[[#This Row],[Property]]&lt;&gt;"",Risk_1_Prefix&amp;SUBSTITUTE(Table_Risk_1[[#This Row],[Type]]," ","")&amp;SUBSTITUTE(Table_Risk_1[[#This Row],[Property]]," ",""),""))</f>
        <v>MRatingFactorInterestRate</v>
      </c>
      <c r="G13"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12</v>
      </c>
      <c r="H13" s="7" t="str">
        <f ca="1">IF(OR(Table_Risk_1[[#This Row],[Header]]="Yes",Table_Risk_1[[#This Row],[Property]]=""),"",IF(OR(Table_Risk_1[[#This Row],[Text]]="true",Table_Risk_1[[#This Row],[Text]]="false",ISNUMBER(Table_Risk_1[[#This Row],[Text]])),Table_Risk_1[[#This Row],[Text]],""""&amp;Table_Risk_1[[#This Row],[Text]]&amp;""""))</f>
        <v>"12"</v>
      </c>
      <c r="I13"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"interestRate":"12",</v>
      </c>
      <c r="J13" s="7" t="str">
        <f>INDEX(Table_Question_Sets[Used Value],MATCH(Table_Risk_1[[#This Row],[Property]],Table_Question_Sets[Property],0),0)</f>
        <v>12</v>
      </c>
      <c r="K13" s="7"/>
      <c r="L13" s="7"/>
      <c r="M13" s="7"/>
      <c r="N13" s="7"/>
    </row>
    <row r="14" spans="2:14" s="12" customFormat="1" ht="21" customHeight="1">
      <c r="B14" s="7" t="s">
        <v>1001</v>
      </c>
      <c r="C14" s="7"/>
      <c r="D14"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4"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age</v>
      </c>
      <c r="F14" s="7" t="str">
        <f ca="1">IF(Table_Risk_1[[#This Row],[Header]]="Yes","",IF(Table_Risk_1[[#This Row],[Property]]&lt;&gt;"",Risk_1_Prefix&amp;SUBSTITUTE(Table_Risk_1[[#This Row],[Type]]," ","")&amp;SUBSTITUTE(Table_Risk_1[[#This Row],[Property]]," ",""),""))</f>
        <v>MRatingFactorAge</v>
      </c>
      <c r="G14"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25</v>
      </c>
      <c r="H14" s="7" t="str">
        <f ca="1">IF(OR(Table_Risk_1[[#This Row],[Header]]="Yes",Table_Risk_1[[#This Row],[Property]]=""),"",IF(OR(Table_Risk_1[[#This Row],[Text]]="true",Table_Risk_1[[#This Row],[Text]]="false",ISNUMBER(Table_Risk_1[[#This Row],[Text]])),Table_Risk_1[[#This Row],[Text]],""""&amp;Table_Risk_1[[#This Row],[Text]]&amp;""""))</f>
        <v>"25"</v>
      </c>
      <c r="I14"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"age":"25",</v>
      </c>
      <c r="J14" s="7">
        <f>INDEX(Table_Question_Sets[Used Value],MATCH(Table_Risk_1[[#This Row],[Property]],Table_Question_Sets[Property],0),0)</f>
        <v>25</v>
      </c>
      <c r="K14" s="77">
        <v>0</v>
      </c>
      <c r="L14" s="77">
        <v>100</v>
      </c>
      <c r="M14" s="77">
        <v>0</v>
      </c>
      <c r="N14" s="77">
        <v>0</v>
      </c>
    </row>
    <row r="15" spans="2:14" s="12" customFormat="1" ht="21" customHeight="1">
      <c r="B15" s="7" t="s">
        <v>89</v>
      </c>
      <c r="C15" s="7"/>
      <c r="D15"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5"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ratingState</v>
      </c>
      <c r="F15" s="7" t="str">
        <f ca="1">IF(Table_Risk_1[[#This Row],[Header]]="Yes","",IF(Table_Risk_1[[#This Row],[Property]]&lt;&gt;"",Risk_1_Prefix&amp;SUBSTITUTE(Table_Risk_1[[#This Row],[Type]]," ","")&amp;SUBSTITUTE(Table_Risk_1[[#This Row],[Property]]," ",""),""))</f>
        <v>MRatingFactorRatingState</v>
      </c>
      <c r="G15"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VIC</v>
      </c>
      <c r="H15" s="7" t="str">
        <f ca="1">IF(OR(Table_Risk_1[[#This Row],[Header]]="Yes",Table_Risk_1[[#This Row],[Property]]=""),"",IF(OR(Table_Risk_1[[#This Row],[Text]]="true",Table_Risk_1[[#This Row],[Text]]="false",ISNUMBER(Table_Risk_1[[#This Row],[Text]])),Table_Risk_1[[#This Row],[Text]],""""&amp;Table_Risk_1[[#This Row],[Text]]&amp;""""))</f>
        <v>"VIC"</v>
      </c>
      <c r="I15"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"ratingState":"VIC",</v>
      </c>
      <c r="J15" s="7" t="str">
        <f>INDEX(Table_Question_Sets[Used Value],MATCH(Table_Risk_1[[#This Row],[Property]],Table_Question_Sets[Property],0),0)</f>
        <v>VIC</v>
      </c>
      <c r="K15" s="77" t="s">
        <v>90</v>
      </c>
      <c r="L15" s="77" t="s">
        <v>90</v>
      </c>
      <c r="M15" s="77" t="s">
        <v>90</v>
      </c>
      <c r="N15" s="77" t="s">
        <v>90</v>
      </c>
    </row>
    <row r="16" spans="2:14" s="12" customFormat="1" ht="21" customHeight="1">
      <c r="B16" s="7" t="s">
        <v>78</v>
      </c>
      <c r="C16" s="7"/>
      <c r="D16"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6"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policyStartDate</v>
      </c>
      <c r="F16" s="7" t="str">
        <f ca="1">IF(Table_Risk_1[[#This Row],[Header]]="Yes","",IF(Table_Risk_1[[#This Row],[Property]]&lt;&gt;"",Risk_1_Prefix&amp;SUBSTITUTE(Table_Risk_1[[#This Row],[Type]]," ","")&amp;SUBSTITUTE(Table_Risk_1[[#This Row],[Property]]," ",""),""))</f>
        <v>MRatingFactorPolicyStartDate</v>
      </c>
      <c r="G16"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43419</v>
      </c>
      <c r="H16" s="7">
        <f ca="1">IF(OR(Table_Risk_1[[#This Row],[Header]]="Yes",Table_Risk_1[[#This Row],[Property]]=""),"",IF(OR(Table_Risk_1[[#This Row],[Text]]="true",Table_Risk_1[[#This Row],[Text]]="false",ISNUMBER(Table_Risk_1[[#This Row],[Text]])),Table_Risk_1[[#This Row],[Text]],""""&amp;Table_Risk_1[[#This Row],[Text]]&amp;""""))</f>
        <v>43419</v>
      </c>
      <c r="I16"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"policyStartDate":43419,</v>
      </c>
      <c r="J16" s="23">
        <f ca="1">INDEX(Table_Question_Sets[Used Value],MATCH(Table_Risk_1[[#This Row],[Property]],Table_Question_Sets[Property],0),0)</f>
        <v>43419</v>
      </c>
      <c r="K16" s="10">
        <v>42948</v>
      </c>
      <c r="L16" s="10">
        <v>42948</v>
      </c>
      <c r="M16" s="10">
        <v>42948</v>
      </c>
      <c r="N16" s="10">
        <v>42948</v>
      </c>
    </row>
    <row r="17" spans="2:14" s="12" customFormat="1" ht="21" customHeight="1">
      <c r="B17" s="97" t="s">
        <v>1010</v>
      </c>
      <c r="C17" s="97"/>
      <c r="D17" s="9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7" s="9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deathBenefit</v>
      </c>
      <c r="F17" s="101" t="str">
        <f ca="1">IF(Table_Risk_1[[#This Row],[Header]]="Yes","",IF(Table_Risk_1[[#This Row],[Property]]&lt;&gt;"",Risk_1_Prefix&amp;SUBSTITUTE(Table_Risk_1[[#This Row],[Type]]," ","")&amp;SUBSTITUTE(Table_Risk_1[[#This Row],[Property]]," ",""),""))</f>
        <v>MRatingFactorDeathBenefit</v>
      </c>
      <c r="G17" s="101"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Yes</v>
      </c>
      <c r="H17" s="98" t="str">
        <f ca="1">IF(OR(Table_Risk_1[[#This Row],[Header]]="Yes",Table_Risk_1[[#This Row],[Property]]=""),"",IF(OR(Table_Risk_1[[#This Row],[Text]]="true",Table_Risk_1[[#This Row],[Text]]="false",ISNUMBER(Table_Risk_1[[#This Row],[Text]])),Table_Risk_1[[#This Row],[Text]],""""&amp;Table_Risk_1[[#This Row],[Text]]&amp;""""))</f>
        <v>"Yes"</v>
      </c>
      <c r="I17" s="101"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"deathBenefit":"Yes",</v>
      </c>
      <c r="J17" s="23" t="str">
        <f>INDEX(Table_Question_Sets[Used Value],MATCH(Table_Risk_1[[#This Row],[Property]],Table_Question_Sets[Property],0),0)</f>
        <v>Yes</v>
      </c>
      <c r="K17" s="97"/>
      <c r="L17" s="97"/>
      <c r="M17" s="97"/>
      <c r="N17" s="97"/>
    </row>
    <row r="18" spans="2:14" s="12" customFormat="1" ht="21" customHeight="1">
      <c r="B18" s="97" t="s">
        <v>1011</v>
      </c>
      <c r="C18" s="97"/>
      <c r="D18" s="9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8" s="9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accidentalDeathBenefit</v>
      </c>
      <c r="F18" s="101" t="str">
        <f ca="1">IF(Table_Risk_1[[#This Row],[Header]]="Yes","",IF(Table_Risk_1[[#This Row],[Property]]&lt;&gt;"",Risk_1_Prefix&amp;SUBSTITUTE(Table_Risk_1[[#This Row],[Type]]," ","")&amp;SUBSTITUTE(Table_Risk_1[[#This Row],[Property]]," ",""),""))</f>
        <v>MRatingFactorAccidentalDeathBenefit</v>
      </c>
      <c r="G18" s="101"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Yes</v>
      </c>
      <c r="H18" s="98" t="str">
        <f ca="1">IF(OR(Table_Risk_1[[#This Row],[Header]]="Yes",Table_Risk_1[[#This Row],[Property]]=""),"",IF(OR(Table_Risk_1[[#This Row],[Text]]="true",Table_Risk_1[[#This Row],[Text]]="false",ISNUMBER(Table_Risk_1[[#This Row],[Text]])),Table_Risk_1[[#This Row],[Text]],""""&amp;Table_Risk_1[[#This Row],[Text]]&amp;""""))</f>
        <v>"Yes"</v>
      </c>
      <c r="I18" s="101"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"accidentalDeathBenefit":"Yes",</v>
      </c>
      <c r="J18" s="23" t="str">
        <f>INDEX(Table_Question_Sets[Used Value],MATCH(Table_Risk_1[[#This Row],[Property]],Table_Question_Sets[Property],0),0)</f>
        <v>Yes</v>
      </c>
      <c r="K18" s="97"/>
      <c r="L18" s="97"/>
      <c r="M18" s="97"/>
      <c r="N18" s="97"/>
    </row>
    <row r="19" spans="2:14" s="12" customFormat="1" ht="21" customHeight="1">
      <c r="B19" s="97" t="s">
        <v>1012</v>
      </c>
      <c r="C19" s="97"/>
      <c r="D19" s="9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9" s="9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disabilityBenefit</v>
      </c>
      <c r="F19" s="101" t="str">
        <f ca="1">IF(Table_Risk_1[[#This Row],[Header]]="Yes","",IF(Table_Risk_1[[#This Row],[Property]]&lt;&gt;"",Risk_1_Prefix&amp;SUBSTITUTE(Table_Risk_1[[#This Row],[Type]]," ","")&amp;SUBSTITUTE(Table_Risk_1[[#This Row],[Property]]," ",""),""))</f>
        <v>MRatingFactorDisabilityBenefit</v>
      </c>
      <c r="G19" s="101"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Yes</v>
      </c>
      <c r="H19" s="98" t="str">
        <f ca="1">IF(OR(Table_Risk_1[[#This Row],[Header]]="Yes",Table_Risk_1[[#This Row],[Property]]=""),"",IF(OR(Table_Risk_1[[#This Row],[Text]]="true",Table_Risk_1[[#This Row],[Text]]="false",ISNUMBER(Table_Risk_1[[#This Row],[Text]])),Table_Risk_1[[#This Row],[Text]],""""&amp;Table_Risk_1[[#This Row],[Text]]&amp;""""))</f>
        <v>"Yes"</v>
      </c>
      <c r="I19" s="101"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"disabilityBenefit":"Yes",</v>
      </c>
      <c r="J19" s="23" t="str">
        <f>INDEX(Table_Question_Sets[Used Value],MATCH(Table_Risk_1[[#This Row],[Property]],Table_Question_Sets[Property],0),0)</f>
        <v>Yes</v>
      </c>
      <c r="K19" s="97"/>
      <c r="L19" s="97"/>
      <c r="M19" s="97"/>
      <c r="N19" s="97"/>
    </row>
    <row r="20" spans="2:14" s="12" customFormat="1" ht="21" customHeight="1">
      <c r="B20" s="97" t="s">
        <v>1013</v>
      </c>
      <c r="C20" s="97"/>
      <c r="D20" s="9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20" s="9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cashBoostBenefit</v>
      </c>
      <c r="F20" s="101" t="str">
        <f ca="1">IF(Table_Risk_1[[#This Row],[Header]]="Yes","",IF(Table_Risk_1[[#This Row],[Property]]&lt;&gt;"",Risk_1_Prefix&amp;SUBSTITUTE(Table_Risk_1[[#This Row],[Type]]," ","")&amp;SUBSTITUTE(Table_Risk_1[[#This Row],[Property]]," ",""),""))</f>
        <v>MRatingFactorCashBoostBenefit</v>
      </c>
      <c r="G20" s="101"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Yes</v>
      </c>
      <c r="H20" s="98" t="str">
        <f ca="1">IF(OR(Table_Risk_1[[#This Row],[Header]]="Yes",Table_Risk_1[[#This Row],[Property]]=""),"",IF(OR(Table_Risk_1[[#This Row],[Text]]="true",Table_Risk_1[[#This Row],[Text]]="false",ISNUMBER(Table_Risk_1[[#This Row],[Text]])),Table_Risk_1[[#This Row],[Text]],""""&amp;Table_Risk_1[[#This Row],[Text]]&amp;""""))</f>
        <v>"Yes"</v>
      </c>
      <c r="I20" s="101"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"cashBoostBenefit":"Yes",</v>
      </c>
      <c r="J20" s="23" t="str">
        <f>INDEX(Table_Question_Sets[Used Value],MATCH(Table_Risk_1[[#This Row],[Property]],Table_Question_Sets[Property],0),0)</f>
        <v>Yes</v>
      </c>
      <c r="K20" s="97"/>
      <c r="L20" s="97"/>
      <c r="M20" s="97"/>
      <c r="N20" s="97"/>
    </row>
    <row r="21" spans="2:14" s="12" customFormat="1" ht="21" customHeight="1">
      <c r="B21" s="97" t="s">
        <v>1036</v>
      </c>
      <c r="C21" s="97"/>
      <c r="D21" s="9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21" s="9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cashBoostBenefitExtension</v>
      </c>
      <c r="F21" s="101" t="str">
        <f ca="1">IF(Table_Risk_1[[#This Row],[Header]]="Yes","",IF(Table_Risk_1[[#This Row],[Property]]&lt;&gt;"",Risk_1_Prefix&amp;SUBSTITUTE(Table_Risk_1[[#This Row],[Type]]," ","")&amp;SUBSTITUTE(Table_Risk_1[[#This Row],[Property]]," ",""),""))</f>
        <v>MRatingFactorCashBoostBenefitExtension</v>
      </c>
      <c r="G21" s="101"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Yes</v>
      </c>
      <c r="H21" s="98" t="str">
        <f ca="1">IF(OR(Table_Risk_1[[#This Row],[Header]]="Yes",Table_Risk_1[[#This Row],[Property]]=""),"",IF(OR(Table_Risk_1[[#This Row],[Text]]="true",Table_Risk_1[[#This Row],[Text]]="false",ISNUMBER(Table_Risk_1[[#This Row],[Text]])),Table_Risk_1[[#This Row],[Text]],""""&amp;Table_Risk_1[[#This Row],[Text]]&amp;""""))</f>
        <v>"Yes"</v>
      </c>
      <c r="I21" s="101"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"cashBoostBenefitExtension":"Yes",</v>
      </c>
      <c r="J21" s="23" t="str">
        <f>INDEX(Table_Question_Sets[Used Value],MATCH(Table_Risk_1[[#This Row],[Property]],Table_Question_Sets[Property],0),0)</f>
        <v>Yes</v>
      </c>
      <c r="K21" s="97"/>
      <c r="L21" s="97"/>
      <c r="M21" s="97"/>
      <c r="N21" s="97"/>
    </row>
    <row r="22" spans="2:14" s="12" customFormat="1" ht="21" customHeight="1">
      <c r="B22" s="97" t="s">
        <v>1014</v>
      </c>
      <c r="C22" s="97"/>
      <c r="D22" s="9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22" s="9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involuntaryUnemploymentBenefit</v>
      </c>
      <c r="F22" s="101" t="str">
        <f ca="1">IF(Table_Risk_1[[#This Row],[Header]]="Yes","",IF(Table_Risk_1[[#This Row],[Property]]&lt;&gt;"",Risk_1_Prefix&amp;SUBSTITUTE(Table_Risk_1[[#This Row],[Type]]," ","")&amp;SUBSTITUTE(Table_Risk_1[[#This Row],[Property]]," ",""),""))</f>
        <v>MRatingFactorInvoluntaryUnemploymentBenefit</v>
      </c>
      <c r="G22" s="101"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Yes</v>
      </c>
      <c r="H22" s="98" t="str">
        <f ca="1">IF(OR(Table_Risk_1[[#This Row],[Header]]="Yes",Table_Risk_1[[#This Row],[Property]]=""),"",IF(OR(Table_Risk_1[[#This Row],[Text]]="true",Table_Risk_1[[#This Row],[Text]]="false",ISNUMBER(Table_Risk_1[[#This Row],[Text]])),Table_Risk_1[[#This Row],[Text]],""""&amp;Table_Risk_1[[#This Row],[Text]]&amp;""""))</f>
        <v>"Yes"</v>
      </c>
      <c r="I22" s="101"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"involuntaryUnemploymentBenefit":"Yes",</v>
      </c>
      <c r="J22" s="23" t="str">
        <f>INDEX(Table_Question_Sets[Used Value],MATCH(Table_Risk_1[[#This Row],[Property]],Table_Question_Sets[Property],0),0)</f>
        <v>Yes</v>
      </c>
      <c r="K22" s="97"/>
      <c r="L22" s="97"/>
      <c r="M22" s="97"/>
      <c r="N22" s="97"/>
    </row>
    <row r="23" spans="2:14" s="12" customFormat="1" ht="21" customHeight="1">
      <c r="B23" s="97" t="s">
        <v>1035</v>
      </c>
      <c r="C23" s="97"/>
      <c r="D23" s="9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23" s="9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involuntaryUnemploymentBenefitExtension</v>
      </c>
      <c r="F23" s="101" t="str">
        <f ca="1">IF(Table_Risk_1[[#This Row],[Header]]="Yes","",IF(Table_Risk_1[[#This Row],[Property]]&lt;&gt;"",Risk_1_Prefix&amp;SUBSTITUTE(Table_Risk_1[[#This Row],[Type]]," ","")&amp;SUBSTITUTE(Table_Risk_1[[#This Row],[Property]]," ",""),""))</f>
        <v>MRatingFactorInvoluntaryUnemploymentBenefitExtension</v>
      </c>
      <c r="G23" s="101"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Yes</v>
      </c>
      <c r="H23" s="98" t="str">
        <f ca="1">IF(OR(Table_Risk_1[[#This Row],[Header]]="Yes",Table_Risk_1[[#This Row],[Property]]=""),"",IF(OR(Table_Risk_1[[#This Row],[Text]]="true",Table_Risk_1[[#This Row],[Text]]="false",ISNUMBER(Table_Risk_1[[#This Row],[Text]])),Table_Risk_1[[#This Row],[Text]],""""&amp;Table_Risk_1[[#This Row],[Text]]&amp;""""))</f>
        <v>"Yes"</v>
      </c>
      <c r="I23" s="101"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"involuntaryUnemploymentBenefitExtension":"Yes"},</v>
      </c>
      <c r="J23" s="23" t="str">
        <f>INDEX(Table_Question_Sets[Used Value],MATCH(Table_Risk_1[[#This Row],[Property]],Table_Question_Sets[Property],0),0)</f>
        <v>Yes</v>
      </c>
      <c r="K23" s="97"/>
      <c r="L23" s="97"/>
      <c r="M23" s="97"/>
      <c r="N23" s="97"/>
    </row>
    <row r="24" spans="2:14" ht="29.25" thickBot="1">
      <c r="B24" s="3" t="s">
        <v>304</v>
      </c>
      <c r="C24" s="3" t="s">
        <v>71</v>
      </c>
      <c r="D24" s="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24" s="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checks</v>
      </c>
      <c r="F24" s="3" t="str">
        <f>IF(Table_Risk_1[[#This Row],[Header]]="Yes","",IF(Table_Risk_1[[#This Row],[Property]]&lt;&gt;"",Risk_1_Prefix&amp;SUBSTITUTE(Table_Risk_1[[#This Row],[Type]]," ","")&amp;SUBSTITUTE(Table_Risk_1[[#This Row],[Property]]," ",""),""))</f>
        <v/>
      </c>
      <c r="G24" s="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24" s="3" t="str">
        <f>IF(OR(Table_Risk_1[[#This Row],[Header]]="Yes",Table_Risk_1[[#This Row],[Property]]=""),"",IF(OR(Table_Risk_1[[#This Row],[Text]]="true",Table_Risk_1[[#This Row],[Text]]="false",ISNUMBER(Table_Risk_1[[#This Row],[Text]])),Table_Risk_1[[#This Row],[Text]],""""&amp;Table_Risk_1[[#This Row],[Text]]&amp;""""))</f>
        <v/>
      </c>
      <c r="I24" s="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"checks":{</v>
      </c>
      <c r="J24" s="3"/>
      <c r="K24" s="3"/>
      <c r="L24" s="3"/>
      <c r="M24" s="3"/>
      <c r="N24" s="3"/>
    </row>
    <row r="25" spans="2:14" s="12" customFormat="1" ht="21" hidden="1" customHeight="1">
      <c r="B25" s="7"/>
      <c r="C25" s="7"/>
      <c r="D25"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Check</v>
      </c>
      <c r="E25"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25" s="7" t="str">
        <f>IF(Table_Risk_1[[#This Row],[Header]]="Yes","",IF(Table_Risk_1[[#This Row],[Property]]&lt;&gt;"",Risk_1_Prefix&amp;SUBSTITUTE(Table_Risk_1[[#This Row],[Type]]," ","")&amp;SUBSTITUTE(Table_Risk_1[[#This Row],[Property]]," ",""),""))</f>
        <v/>
      </c>
      <c r="G25"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25" s="7" t="str">
        <f>IF(OR(Table_Risk_1[[#This Row],[Header]]="Yes",Table_Risk_1[[#This Row],[Property]]=""),"",IF(OR(Table_Risk_1[[#This Row],[Text]]="true",Table_Risk_1[[#This Row],[Text]]="false",ISNUMBER(Table_Risk_1[[#This Row],[Text]])),Table_Risk_1[[#This Row],[Text]],""""&amp;Table_Risk_1[[#This Row],[Text]]&amp;""""))</f>
        <v/>
      </c>
      <c r="I25"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25" s="7"/>
      <c r="K25" s="7"/>
      <c r="L25" s="7"/>
      <c r="M25" s="7"/>
      <c r="N25" s="7"/>
    </row>
    <row r="26" spans="2:14" s="12" customFormat="1" ht="21" customHeight="1">
      <c r="B26" s="7" t="s">
        <v>305</v>
      </c>
      <c r="C26" s="7"/>
      <c r="D26"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Check</v>
      </c>
      <c r="E26"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includeRisk</v>
      </c>
      <c r="F26" s="7" t="str">
        <f ca="1">IF(Table_Risk_1[[#This Row],[Header]]="Yes","",IF(Table_Risk_1[[#This Row],[Property]]&lt;&gt;"",Risk_1_Prefix&amp;SUBSTITUTE(Table_Risk_1[[#This Row],[Type]]," ","")&amp;SUBSTITUTE(Table_Risk_1[[#This Row],[Property]]," ",""),""))</f>
        <v>MCheckIncludeRisk</v>
      </c>
      <c r="G26"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true</v>
      </c>
      <c r="H26" s="7" t="str">
        <f ca="1">IF(OR(Table_Risk_1[[#This Row],[Header]]="Yes",Table_Risk_1[[#This Row],[Property]]=""),"",IF(OR(Table_Risk_1[[#This Row],[Text]]="true",Table_Risk_1[[#This Row],[Text]]="false",ISNUMBER(Table_Risk_1[[#This Row],[Text]])),Table_Risk_1[[#This Row],[Text]],""""&amp;Table_Risk_1[[#This Row],[Text]]&amp;""""))</f>
        <v>true</v>
      </c>
      <c r="I26"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"includeRisk":true},</v>
      </c>
      <c r="J26" s="7" t="b">
        <v>1</v>
      </c>
      <c r="K26" s="7" t="b">
        <v>1</v>
      </c>
      <c r="L26" s="7" t="b">
        <v>1</v>
      </c>
      <c r="M26" s="7" t="b">
        <v>1</v>
      </c>
      <c r="N26" s="7" t="b">
        <v>1</v>
      </c>
    </row>
    <row r="27" spans="2:14" ht="29.25" thickBot="1">
      <c r="B27" s="3" t="s">
        <v>306</v>
      </c>
      <c r="C27" s="3" t="s">
        <v>71</v>
      </c>
      <c r="D27" s="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27" s="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premium</v>
      </c>
      <c r="F27" s="3" t="str">
        <f>IF(Table_Risk_1[[#This Row],[Header]]="Yes","",IF(Table_Risk_1[[#This Row],[Property]]&lt;&gt;"",Risk_1_Prefix&amp;SUBSTITUTE(Table_Risk_1[[#This Row],[Type]]," ","")&amp;SUBSTITUTE(Table_Risk_1[[#This Row],[Property]]," ",""),""))</f>
        <v/>
      </c>
      <c r="G27" s="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27" s="3" t="str">
        <f>IF(OR(Table_Risk_1[[#This Row],[Header]]="Yes",Table_Risk_1[[#This Row],[Property]]=""),"",IF(OR(Table_Risk_1[[#This Row],[Text]]="true",Table_Risk_1[[#This Row],[Text]]="false",ISNUMBER(Table_Risk_1[[#This Row],[Text]])),Table_Risk_1[[#This Row],[Text]],""""&amp;Table_Risk_1[[#This Row],[Text]]&amp;""""))</f>
        <v/>
      </c>
      <c r="I27" s="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"premium":{</v>
      </c>
      <c r="J27" s="3"/>
      <c r="K27" s="3"/>
      <c r="L27" s="3"/>
      <c r="M27" s="3"/>
      <c r="N27" s="3"/>
    </row>
    <row r="28" spans="2:14" s="12" customFormat="1" ht="21" hidden="1" customHeight="1">
      <c r="B28" s="7"/>
      <c r="C28" s="7"/>
      <c r="D28"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28"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28" s="7" t="str">
        <f>IF(Table_Risk_1[[#This Row],[Header]]="Yes","",IF(Table_Risk_1[[#This Row],[Property]]&lt;&gt;"",Risk_1_Prefix&amp;SUBSTITUTE(Table_Risk_1[[#This Row],[Type]]," ","")&amp;SUBSTITUTE(Table_Risk_1[[#This Row],[Property]]," ",""),""))</f>
        <v/>
      </c>
      <c r="G28"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28" s="7" t="str">
        <f>IF(OR(Table_Risk_1[[#This Row],[Header]]="Yes",Table_Risk_1[[#This Row],[Property]]=""),"",IF(OR(Table_Risk_1[[#This Row],[Text]]="true",Table_Risk_1[[#This Row],[Text]]="false",ISNUMBER(Table_Risk_1[[#This Row],[Text]])),Table_Risk_1[[#This Row],[Text]],""""&amp;Table_Risk_1[[#This Row],[Text]]&amp;""""))</f>
        <v/>
      </c>
      <c r="I28"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28" s="7"/>
      <c r="K28" s="7"/>
      <c r="L28" s="7"/>
      <c r="M28" s="7"/>
      <c r="N28" s="7"/>
    </row>
    <row r="29" spans="2:14" s="12" customFormat="1" ht="21" customHeight="1">
      <c r="B29" s="7" t="s">
        <v>306</v>
      </c>
      <c r="C29" s="7"/>
      <c r="D29"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29"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premium</v>
      </c>
      <c r="F29" s="7" t="str">
        <f ca="1">IF(Table_Risk_1[[#This Row],[Header]]="Yes","",IF(Table_Risk_1[[#This Row],[Property]]&lt;&gt;"",Risk_1_Prefix&amp;SUBSTITUTE(Table_Risk_1[[#This Row],[Type]]," ","")&amp;SUBSTITUTE(Table_Risk_1[[#This Row],[Property]]," ",""),""))</f>
        <v>MPremiumPremium</v>
      </c>
      <c r="G29"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240</v>
      </c>
      <c r="H29" s="7">
        <f ca="1">IF(OR(Table_Risk_1[[#This Row],[Header]]="Yes",Table_Risk_1[[#This Row],[Property]]=""),"",IF(OR(Table_Risk_1[[#This Row],[Text]]="true",Table_Risk_1[[#This Row],[Text]]="false",ISNUMBER(Table_Risk_1[[#This Row],[Text]])),Table_Risk_1[[#This Row],[Text]],""""&amp;Table_Risk_1[[#This Row],[Text]]&amp;""""))</f>
        <v>240</v>
      </c>
      <c r="I29"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"premium":240,</v>
      </c>
      <c r="J29" s="9">
        <f>(J11*0.004)*(J12/2)*((J13/100)/0.1)*(J14/25)</f>
        <v>240</v>
      </c>
      <c r="K29" s="7"/>
      <c r="L29" s="7"/>
      <c r="M29" s="7"/>
      <c r="N29" s="7"/>
    </row>
    <row r="30" spans="2:14" s="12" customFormat="1" ht="21" customHeight="1">
      <c r="B30" s="97" t="s">
        <v>1025</v>
      </c>
      <c r="C30" s="97"/>
      <c r="D30" s="9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30" s="9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loadedPremium</v>
      </c>
      <c r="F30" s="101" t="str">
        <f ca="1">IF(Table_Risk_1[[#This Row],[Header]]="Yes","",IF(Table_Risk_1[[#This Row],[Property]]&lt;&gt;"",Risk_1_Prefix&amp;SUBSTITUTE(Table_Risk_1[[#This Row],[Type]]," ","")&amp;SUBSTITUTE(Table_Risk_1[[#This Row],[Property]]," ",""),""))</f>
        <v>MPremiumLoadedPremium</v>
      </c>
      <c r="G30" s="101">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458.40000000000009</v>
      </c>
      <c r="H30" s="98">
        <f ca="1">IF(OR(Table_Risk_1[[#This Row],[Header]]="Yes",Table_Risk_1[[#This Row],[Property]]=""),"",IF(OR(Table_Risk_1[[#This Row],[Text]]="true",Table_Risk_1[[#This Row],[Text]]="false",ISNUMBER(Table_Risk_1[[#This Row],[Text]])),Table_Risk_1[[#This Row],[Text]],""""&amp;Table_Risk_1[[#This Row],[Text]]&amp;""""))</f>
        <v>458.40000000000009</v>
      </c>
      <c r="I30" s="101"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"loadedPremium":458.4,</v>
      </c>
      <c r="J30" s="108">
        <f>J29+J29*IF(J17="Yes",0.2,0)+J29*IF(J18="Yes",0.15,0)+J29*IF(J19="Yes",0.17,0)+J29*IF(J20="Yes",0.14,0)+J29*IF(J21="Yes",0.04,0)+J29*IF(J22="Yes",0.09,0)+J29*IF(J23="Yes",0.12,0)</f>
        <v>458.40000000000009</v>
      </c>
      <c r="K30" s="97"/>
      <c r="L30" s="97"/>
      <c r="M30" s="97"/>
      <c r="N30" s="97"/>
    </row>
    <row r="31" spans="2:14" s="12" customFormat="1" ht="21" customHeight="1">
      <c r="B31" s="8" t="s">
        <v>307</v>
      </c>
      <c r="C31" s="7"/>
      <c r="D31"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31"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basePremium</v>
      </c>
      <c r="F31" s="7" t="str">
        <f ca="1">IF(Table_Risk_1[[#This Row],[Header]]="Yes","",IF(Table_Risk_1[[#This Row],[Property]]&lt;&gt;"",Risk_1_Prefix&amp;SUBSTITUTE(Table_Risk_1[[#This Row],[Type]]," ","")&amp;SUBSTITUTE(Table_Risk_1[[#This Row],[Property]]," ",""),""))</f>
        <v>MPremiumBasePremium</v>
      </c>
      <c r="G31"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458.40000000000009</v>
      </c>
      <c r="H31" s="7">
        <f ca="1">IF(OR(Table_Risk_1[[#This Row],[Header]]="Yes",Table_Risk_1[[#This Row],[Property]]=""),"",IF(OR(Table_Risk_1[[#This Row],[Text]]="true",Table_Risk_1[[#This Row],[Text]]="false",ISNUMBER(Table_Risk_1[[#This Row],[Text]])),Table_Risk_1[[#This Row],[Text]],""""&amp;Table_Risk_1[[#This Row],[Text]]&amp;""""))</f>
        <v>458.40000000000009</v>
      </c>
      <c r="I31"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"basePremium":458.4},</v>
      </c>
      <c r="J31" s="26">
        <f>J30</f>
        <v>458.40000000000009</v>
      </c>
      <c r="K31" s="7"/>
      <c r="L31" s="7"/>
      <c r="M31" s="7"/>
      <c r="N31" s="7"/>
    </row>
    <row r="32" spans="2:14" ht="29.25" thickBot="1">
      <c r="B32" s="3" t="s">
        <v>310</v>
      </c>
      <c r="C32" s="3" t="s">
        <v>71</v>
      </c>
      <c r="D32" s="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32" s="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commission</v>
      </c>
      <c r="F32" s="3" t="str">
        <f>IF(Table_Risk_1[[#This Row],[Header]]="Yes","",IF(Table_Risk_1[[#This Row],[Property]]&lt;&gt;"",Risk_1_Prefix&amp;SUBSTITUTE(Table_Risk_1[[#This Row],[Type]]," ","")&amp;SUBSTITUTE(Table_Risk_1[[#This Row],[Property]]," ",""),""))</f>
        <v/>
      </c>
      <c r="G32" s="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32" s="3" t="str">
        <f>IF(OR(Table_Risk_1[[#This Row],[Header]]="Yes",Table_Risk_1[[#This Row],[Property]]=""),"",IF(OR(Table_Risk_1[[#This Row],[Text]]="true",Table_Risk_1[[#This Row],[Text]]="false",ISNUMBER(Table_Risk_1[[#This Row],[Text]])),Table_Risk_1[[#This Row],[Text]],""""&amp;Table_Risk_1[[#This Row],[Text]]&amp;""""))</f>
        <v/>
      </c>
      <c r="I32" s="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"commission":{</v>
      </c>
      <c r="J32" s="3"/>
      <c r="K32" s="3"/>
      <c r="L32" s="3"/>
      <c r="M32" s="3"/>
      <c r="N32" s="3"/>
    </row>
    <row r="33" spans="2:14" s="12" customFormat="1" ht="21" hidden="1" customHeight="1">
      <c r="B33" s="7"/>
      <c r="C33" s="7"/>
      <c r="D33"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Commission</v>
      </c>
      <c r="E33"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33" s="7" t="str">
        <f>IF(Table_Risk_1[[#This Row],[Header]]="Yes","",IF(Table_Risk_1[[#This Row],[Property]]&lt;&gt;"",Risk_1_Prefix&amp;SUBSTITUTE(Table_Risk_1[[#This Row],[Type]]," ","")&amp;SUBSTITUTE(Table_Risk_1[[#This Row],[Property]]," ",""),""))</f>
        <v/>
      </c>
      <c r="G33"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33" s="7" t="str">
        <f>IF(OR(Table_Risk_1[[#This Row],[Header]]="Yes",Table_Risk_1[[#This Row],[Property]]=""),"",IF(OR(Table_Risk_1[[#This Row],[Text]]="true",Table_Risk_1[[#This Row],[Text]]="false",ISNUMBER(Table_Risk_1[[#This Row],[Text]])),Table_Risk_1[[#This Row],[Text]],""""&amp;Table_Risk_1[[#This Row],[Text]]&amp;""""))</f>
        <v/>
      </c>
      <c r="I33"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33" s="7"/>
      <c r="K33" s="7"/>
      <c r="L33" s="7"/>
      <c r="M33" s="7"/>
      <c r="N33" s="7"/>
    </row>
    <row r="34" spans="2:14" s="12" customFormat="1" ht="21" customHeight="1">
      <c r="B34" s="7" t="s">
        <v>311</v>
      </c>
      <c r="C34" s="7"/>
      <c r="D34"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Commission</v>
      </c>
      <c r="E34"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salesCommission</v>
      </c>
      <c r="F34" s="7" t="str">
        <f ca="1">IF(Table_Risk_1[[#This Row],[Header]]="Yes","",IF(Table_Risk_1[[#This Row],[Property]]&lt;&gt;"",Risk_1_Prefix&amp;SUBSTITUTE(Table_Risk_1[[#This Row],[Type]]," ","")&amp;SUBSTITUTE(Table_Risk_1[[#This Row],[Property]]," ",""),""))</f>
        <v>MCommissionSalesCommission</v>
      </c>
      <c r="G34"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0.2</v>
      </c>
      <c r="H34" s="7">
        <f ca="1">IF(OR(Table_Risk_1[[#This Row],[Header]]="Yes",Table_Risk_1[[#This Row],[Property]]=""),"",IF(OR(Table_Risk_1[[#This Row],[Text]]="true",Table_Risk_1[[#This Row],[Text]]="false",ISNUMBER(Table_Risk_1[[#This Row],[Text]])),Table_Risk_1[[#This Row],[Text]],""""&amp;Table_Risk_1[[#This Row],[Text]]&amp;""""))</f>
        <v>0.2</v>
      </c>
      <c r="I34"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"salesCommission":0.2,</v>
      </c>
      <c r="J34" s="67">
        <f>INDEX(Table_Rates[], MATCH("Sales Commission", Table_Rates[Rate],0), MATCH("Value",Table_Rates[#Headers],0))</f>
        <v>0.2</v>
      </c>
      <c r="K34" s="7"/>
      <c r="L34" s="7"/>
      <c r="M34" s="7"/>
      <c r="N34" s="7"/>
    </row>
    <row r="35" spans="2:14" s="12" customFormat="1" ht="21" customHeight="1">
      <c r="B35" s="7" t="s">
        <v>312</v>
      </c>
      <c r="C35" s="7"/>
      <c r="D35"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Commission</v>
      </c>
      <c r="E35"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netPremium</v>
      </c>
      <c r="F35" s="7" t="str">
        <f ca="1">IF(Table_Risk_1[[#This Row],[Header]]="Yes","",IF(Table_Risk_1[[#This Row],[Property]]&lt;&gt;"",Risk_1_Prefix&amp;SUBSTITUTE(Table_Risk_1[[#This Row],[Type]]," ","")&amp;SUBSTITUTE(Table_Risk_1[[#This Row],[Property]]," ",""),""))</f>
        <v>MCommissionNetPremium</v>
      </c>
      <c r="G35"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550.08000000000015</v>
      </c>
      <c r="H35" s="7">
        <f ca="1">IF(OR(Table_Risk_1[[#This Row],[Header]]="Yes",Table_Risk_1[[#This Row],[Property]]=""),"",IF(OR(Table_Risk_1[[#This Row],[Text]]="true",Table_Risk_1[[#This Row],[Text]]="false",ISNUMBER(Table_Risk_1[[#This Row],[Text]])),Table_Risk_1[[#This Row],[Text]],""""&amp;Table_Risk_1[[#This Row],[Text]]&amp;""""))</f>
        <v>550.08000000000015</v>
      </c>
      <c r="I35"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"netPremium":550.08},</v>
      </c>
      <c r="J35" s="26">
        <f>J31+J31*J34</f>
        <v>550.08000000000015</v>
      </c>
      <c r="K35" s="7"/>
      <c r="L35" s="7"/>
      <c r="M35" s="7"/>
      <c r="N35" s="7"/>
    </row>
    <row r="36" spans="2:14" ht="29.25" thickBot="1">
      <c r="B36" s="3" t="s">
        <v>313</v>
      </c>
      <c r="C36" s="3" t="s">
        <v>71</v>
      </c>
      <c r="D36" s="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36" s="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statutoryRates</v>
      </c>
      <c r="F36" s="3" t="str">
        <f>IF(Table_Risk_1[[#This Row],[Header]]="Yes","",IF(Table_Risk_1[[#This Row],[Property]]&lt;&gt;"",Risk_1_Prefix&amp;SUBSTITUTE(Table_Risk_1[[#This Row],[Type]]," ","")&amp;SUBSTITUTE(Table_Risk_1[[#This Row],[Property]]," ",""),""))</f>
        <v/>
      </c>
      <c r="G36" s="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36" s="3" t="str">
        <f>IF(OR(Table_Risk_1[[#This Row],[Header]]="Yes",Table_Risk_1[[#This Row],[Property]]=""),"",IF(OR(Table_Risk_1[[#This Row],[Text]]="true",Table_Risk_1[[#This Row],[Text]]="false",ISNUMBER(Table_Risk_1[[#This Row],[Text]])),Table_Risk_1[[#This Row],[Text]],""""&amp;Table_Risk_1[[#This Row],[Text]]&amp;""""))</f>
        <v/>
      </c>
      <c r="I36" s="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"statutoryRates":{</v>
      </c>
      <c r="J36" s="3"/>
      <c r="K36" s="3"/>
      <c r="L36" s="3"/>
      <c r="M36" s="3"/>
      <c r="N36" s="3"/>
    </row>
    <row r="37" spans="2:14" s="12" customFormat="1" ht="21" hidden="1" customHeight="1">
      <c r="B37" s="7"/>
      <c r="C37" s="7"/>
      <c r="D37"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37"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37" s="7" t="str">
        <f>IF(Table_Risk_1[[#This Row],[Header]]="Yes","",IF(Table_Risk_1[[#This Row],[Property]]&lt;&gt;"",Risk_1_Prefix&amp;SUBSTITUTE(Table_Risk_1[[#This Row],[Type]]," ","")&amp;SUBSTITUTE(Table_Risk_1[[#This Row],[Property]]," ",""),""))</f>
        <v/>
      </c>
      <c r="G37"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37" s="7" t="str">
        <f>IF(OR(Table_Risk_1[[#This Row],[Header]]="Yes",Table_Risk_1[[#This Row],[Property]]=""),"",IF(OR(Table_Risk_1[[#This Row],[Text]]="true",Table_Risk_1[[#This Row],[Text]]="false",ISNUMBER(Table_Risk_1[[#This Row],[Text]])),Table_Risk_1[[#This Row],[Text]],""""&amp;Table_Risk_1[[#This Row],[Text]]&amp;""""))</f>
        <v/>
      </c>
      <c r="I37"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37" s="7"/>
      <c r="K37" s="7"/>
      <c r="L37" s="7"/>
      <c r="M37" s="7"/>
      <c r="N37" s="7"/>
    </row>
    <row r="38" spans="2:14" s="12" customFormat="1" ht="21" customHeight="1">
      <c r="B38" s="7" t="s">
        <v>314</v>
      </c>
      <c r="C38" s="7"/>
      <c r="D38"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38"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riskType</v>
      </c>
      <c r="F38" s="7" t="str">
        <f ca="1">IF(Table_Risk_1[[#This Row],[Header]]="Yes","",IF(Table_Risk_1[[#This Row],[Property]]&lt;&gt;"",Risk_1_Prefix&amp;SUBSTITUTE(Table_Risk_1[[#This Row],[Type]]," ","")&amp;SUBSTITUTE(Table_Risk_1[[#This Row],[Property]]," ",""),""))</f>
        <v>MStatutoryRateRiskType</v>
      </c>
      <c r="G38"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General</v>
      </c>
      <c r="H38" s="7" t="str">
        <f ca="1">IF(OR(Table_Risk_1[[#This Row],[Header]]="Yes",Table_Risk_1[[#This Row],[Property]]=""),"",IF(OR(Table_Risk_1[[#This Row],[Text]]="true",Table_Risk_1[[#This Row],[Text]]="false",ISNUMBER(Table_Risk_1[[#This Row],[Text]])),Table_Risk_1[[#This Row],[Text]],""""&amp;Table_Risk_1[[#This Row],[Text]]&amp;""""))</f>
        <v>"General"</v>
      </c>
      <c r="I38"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"riskType":"General",</v>
      </c>
      <c r="J38" s="7" t="s">
        <v>315</v>
      </c>
      <c r="K38" s="7" t="s">
        <v>315</v>
      </c>
      <c r="L38" s="7" t="s">
        <v>315</v>
      </c>
      <c r="M38" s="7" t="s">
        <v>315</v>
      </c>
      <c r="N38" s="7" t="s">
        <v>315</v>
      </c>
    </row>
    <row r="39" spans="2:14" s="12" customFormat="1" ht="21" customHeight="1">
      <c r="B39" s="8" t="s">
        <v>316</v>
      </c>
      <c r="C39" s="7"/>
      <c r="D39"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39"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ESLApplicability</v>
      </c>
      <c r="F39" s="7" t="str">
        <f ca="1">IF(Table_Risk_1[[#This Row],[Header]]="Yes","",IF(Table_Risk_1[[#This Row],[Property]]&lt;&gt;"",Risk_1_Prefix&amp;SUBSTITUTE(Table_Risk_1[[#This Row],[Type]]," ","")&amp;SUBSTITUTE(Table_Risk_1[[#This Row],[Property]]," ",""),""))</f>
        <v>MStatutoryRateESLApplicability</v>
      </c>
      <c r="G39"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Not Applicable</v>
      </c>
      <c r="H39" s="7" t="str">
        <f ca="1">IF(OR(Table_Risk_1[[#This Row],[Header]]="Yes",Table_Risk_1[[#This Row],[Property]]=""),"",IF(OR(Table_Risk_1[[#This Row],[Text]]="true",Table_Risk_1[[#This Row],[Text]]="false",ISNUMBER(Table_Risk_1[[#This Row],[Text]])),Table_Risk_1[[#This Row],[Text]],""""&amp;Table_Risk_1[[#This Row],[Text]]&amp;""""))</f>
        <v>"Not Applicable"</v>
      </c>
      <c r="I39"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"ESLApplicability":"Not Applicable",</v>
      </c>
      <c r="J39" s="7" t="s">
        <v>317</v>
      </c>
      <c r="K39" s="7" t="s">
        <v>317</v>
      </c>
      <c r="L39" s="7" t="s">
        <v>317</v>
      </c>
      <c r="M39" s="7" t="s">
        <v>317</v>
      </c>
      <c r="N39" s="7" t="s">
        <v>317</v>
      </c>
    </row>
    <row r="40" spans="2:14" s="12" customFormat="1" ht="21" customHeight="1">
      <c r="B40" s="7" t="s">
        <v>318</v>
      </c>
      <c r="C40" s="7"/>
      <c r="D40"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40"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jurisdiction</v>
      </c>
      <c r="F40" s="7" t="str">
        <f ca="1">IF(Table_Risk_1[[#This Row],[Header]]="Yes","",IF(Table_Risk_1[[#This Row],[Property]]&lt;&gt;"",Risk_1_Prefix&amp;SUBSTITUTE(Table_Risk_1[[#This Row],[Type]]," ","")&amp;SUBSTITUTE(Table_Risk_1[[#This Row],[Property]]," ",""),""))</f>
        <v>MStatutoryRateJurisdiction</v>
      </c>
      <c r="G40"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VIC</v>
      </c>
      <c r="H40" s="7" t="str">
        <f ca="1">IF(OR(Table_Risk_1[[#This Row],[Header]]="Yes",Table_Risk_1[[#This Row],[Property]]=""),"",IF(OR(Table_Risk_1[[#This Row],[Text]]="true",Table_Risk_1[[#This Row],[Text]]="false",ISNUMBER(Table_Risk_1[[#This Row],[Text]])),Table_Risk_1[[#This Row],[Text]],""""&amp;Table_Risk_1[[#This Row],[Text]]&amp;""""))</f>
        <v>"VIC"</v>
      </c>
      <c r="I40"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"jurisdiction":"VIC",</v>
      </c>
      <c r="J40" s="7" t="str">
        <f t="shared" ref="J40:N41" si="0">J15</f>
        <v>VIC</v>
      </c>
      <c r="K40" s="7" t="str">
        <f t="shared" si="0"/>
        <v>VIC</v>
      </c>
      <c r="L40" s="7" t="str">
        <f t="shared" si="0"/>
        <v>VIC</v>
      </c>
      <c r="M40" s="7" t="str">
        <f t="shared" si="0"/>
        <v>VIC</v>
      </c>
      <c r="N40" s="7" t="str">
        <f t="shared" si="0"/>
        <v>VIC</v>
      </c>
    </row>
    <row r="41" spans="2:14" s="12" customFormat="1" ht="21" customHeight="1">
      <c r="B41" s="8" t="s">
        <v>78</v>
      </c>
      <c r="C41" s="7"/>
      <c r="D41"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41"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policyStartDate</v>
      </c>
      <c r="F41" s="7" t="str">
        <f ca="1">IF(Table_Risk_1[[#This Row],[Header]]="Yes","",IF(Table_Risk_1[[#This Row],[Property]]&lt;&gt;"",Risk_1_Prefix&amp;SUBSTITUTE(Table_Risk_1[[#This Row],[Type]]," ","")&amp;SUBSTITUTE(Table_Risk_1[[#This Row],[Property]]," ",""),""))</f>
        <v>MStatutoryRatePolicyStartDate</v>
      </c>
      <c r="G41"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43419</v>
      </c>
      <c r="H41" s="7">
        <f ca="1">IF(OR(Table_Risk_1[[#This Row],[Header]]="Yes",Table_Risk_1[[#This Row],[Property]]=""),"",IF(OR(Table_Risk_1[[#This Row],[Text]]="true",Table_Risk_1[[#This Row],[Text]]="false",ISNUMBER(Table_Risk_1[[#This Row],[Text]])),Table_Risk_1[[#This Row],[Text]],""""&amp;Table_Risk_1[[#This Row],[Text]]&amp;""""))</f>
        <v>43419</v>
      </c>
      <c r="I41"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"policyStartDate":43419,</v>
      </c>
      <c r="J41" s="23">
        <f t="shared" ca="1" si="0"/>
        <v>43419</v>
      </c>
      <c r="K41" s="23">
        <f t="shared" si="0"/>
        <v>42948</v>
      </c>
      <c r="L41" s="23">
        <f t="shared" si="0"/>
        <v>42948</v>
      </c>
      <c r="M41" s="23">
        <f t="shared" si="0"/>
        <v>42948</v>
      </c>
      <c r="N41" s="23">
        <f t="shared" si="0"/>
        <v>42948</v>
      </c>
    </row>
    <row r="42" spans="2:14" s="12" customFormat="1" ht="21" customHeight="1">
      <c r="B42" s="7" t="s">
        <v>334</v>
      </c>
      <c r="C42" s="7"/>
      <c r="D42"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42"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GST</v>
      </c>
      <c r="F42" s="7" t="str">
        <f ca="1">IF(Table_Risk_1[[#This Row],[Header]]="Yes","",IF(Table_Risk_1[[#This Row],[Property]]&lt;&gt;"",Risk_1_Prefix&amp;SUBSTITUTE(Table_Risk_1[[#This Row],[Type]]," ","")&amp;SUBSTITUTE(Table_Risk_1[[#This Row],[Property]]," ",""),""))</f>
        <v>MStatutoryRateGST</v>
      </c>
      <c r="G42"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0.1</v>
      </c>
      <c r="H42" s="7">
        <f ca="1">IF(OR(Table_Risk_1[[#This Row],[Header]]="Yes",Table_Risk_1[[#This Row],[Property]]=""),"",IF(OR(Table_Risk_1[[#This Row],[Text]]="true",Table_Risk_1[[#This Row],[Text]]="false",ISNUMBER(Table_Risk_1[[#This Row],[Text]])),Table_Risk_1[[#This Row],[Text]],""""&amp;Table_Risk_1[[#This Row],[Text]]&amp;""""))</f>
        <v>0.1</v>
      </c>
      <c r="I42"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"GST":0.1,</v>
      </c>
      <c r="J42" s="16">
        <v>0.1</v>
      </c>
      <c r="K42" s="16">
        <f t="array" aca="1" ref="K42" ca="1">IF(NOT(ISNA(MATCH(K40,Table_Statutory_Rates[#Headers],0))),
INDEX(
Table_Statutory_Rates[],
MATCH(1,(Table_Statutory_Rates[Type]="GST")*(Table_Statutory_Rates[Next Value]&gt;K41),0),
MATCH(K40,Table_Statutory_Rates[#Headers],0)
),0)</f>
        <v>0.1</v>
      </c>
      <c r="L42" s="16">
        <f t="array" aca="1" ref="L42" ca="1">IF(NOT(ISNA(MATCH(L40,Table_Statutory_Rates[#Headers],0))),
INDEX(
Table_Statutory_Rates[],
MATCH(1,(Table_Statutory_Rates[Type]="GST")*(Table_Statutory_Rates[Next Value]&gt;L41),0),
MATCH(L40,Table_Statutory_Rates[#Headers],0)
),0)</f>
        <v>0.1</v>
      </c>
      <c r="M42" s="16">
        <f t="array" aca="1" ref="M42" ca="1">IF(NOT(ISNA(MATCH(M40,Table_Statutory_Rates[#Headers],0))),
INDEX(
Table_Statutory_Rates[],
MATCH(1,(Table_Statutory_Rates[Type]="GST")*(Table_Statutory_Rates[Next Value]&gt;M41),0),
MATCH(M40,Table_Statutory_Rates[#Headers],0)
),0)</f>
        <v>0.1</v>
      </c>
      <c r="N42" s="16">
        <f t="array" aca="1" ref="N42" ca="1">IF(NOT(ISNA(MATCH(N40,Table_Statutory_Rates[#Headers],0))),
INDEX(
Table_Statutory_Rates[],
MATCH(1,(Table_Statutory_Rates[Type]="GST")*(Table_Statutory_Rates[Next Value]&gt;N41),0),
MATCH(N40,Table_Statutory_Rates[#Headers],0)
),0)</f>
        <v>0.1</v>
      </c>
    </row>
    <row r="43" spans="2:14" s="12" customFormat="1" ht="21" customHeight="1">
      <c r="B43" s="7" t="s">
        <v>339</v>
      </c>
      <c r="C43" s="7"/>
      <c r="D43"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43"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stampDuty</v>
      </c>
      <c r="F43" s="7" t="str">
        <f ca="1">IF(Table_Risk_1[[#This Row],[Header]]="Yes","",IF(Table_Risk_1[[#This Row],[Property]]&lt;&gt;"",Risk_1_Prefix&amp;SUBSTITUTE(Table_Risk_1[[#This Row],[Type]]," ","")&amp;SUBSTITUTE(Table_Risk_1[[#This Row],[Property]]," ",""),""))</f>
        <v>MStatutoryRateStampDuty</v>
      </c>
      <c r="G43"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0.1</v>
      </c>
      <c r="H43" s="7">
        <f ca="1">IF(OR(Table_Risk_1[[#This Row],[Header]]="Yes",Table_Risk_1[[#This Row],[Property]]=""),"",IF(OR(Table_Risk_1[[#This Row],[Text]]="true",Table_Risk_1[[#This Row],[Text]]="false",ISNUMBER(Table_Risk_1[[#This Row],[Text]])),Table_Risk_1[[#This Row],[Text]],""""&amp;Table_Risk_1[[#This Row],[Text]]&amp;""""))</f>
        <v>0.1</v>
      </c>
      <c r="I43"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"stampDuty":0.1},</v>
      </c>
      <c r="J43" s="16">
        <v>0.1</v>
      </c>
      <c r="K43" s="16">
        <f t="array" aca="1" ref="K43" ca="1">IF(NOT(ISNA(MATCH(K40,Table_Statutory_Rates[#Headers],0))),
INDEX(
Table_Statutory_Rates[],
MATCH(1,(Table_Statutory_Rates[Type]=Risk_1_Type)*(Table_Statutory_Rates[Next Value]&gt;K41),0),
MATCH(K40,Table_Statutory_Rates[#Headers],0)
),0)</f>
        <v>0.1</v>
      </c>
      <c r="L43" s="16">
        <f t="array" aca="1" ref="L43" ca="1">IF(NOT(ISNA(MATCH(L40,Table_Statutory_Rates[#Headers],0))),
INDEX(
Table_Statutory_Rates[],
MATCH(1,(Table_Statutory_Rates[Type]=Risk_1_Type)*(Table_Statutory_Rates[Next Value]&gt;L41),0),
MATCH(L40,Table_Statutory_Rates[#Headers],0)
),0)</f>
        <v>0.1</v>
      </c>
      <c r="M43" s="16">
        <f t="array" aca="1" ref="M43" ca="1">IF(NOT(ISNA(MATCH(M40,Table_Statutory_Rates[#Headers],0))),
INDEX(
Table_Statutory_Rates[],
MATCH(1,(Table_Statutory_Rates[Type]=Risk_1_Type)*(Table_Statutory_Rates[Next Value]&gt;M41),0),
MATCH(M40,Table_Statutory_Rates[#Headers],0)
),0)</f>
        <v>0.1</v>
      </c>
      <c r="N43" s="16">
        <f t="array" aca="1" ref="N43" ca="1">IF(NOT(ISNA(MATCH(N40,Table_Statutory_Rates[#Headers],0))),
INDEX(
Table_Statutory_Rates[],
MATCH(1,(Table_Statutory_Rates[Type]=Risk_1_Type)*(Table_Statutory_Rates[Next Value]&gt;N41),0),
MATCH(N40,Table_Statutory_Rates[#Headers],0)
),0)</f>
        <v>0.1</v>
      </c>
    </row>
    <row r="44" spans="2:14" ht="29.25" thickBot="1">
      <c r="B44" s="3" t="s">
        <v>320</v>
      </c>
      <c r="C44" s="3" t="s">
        <v>71</v>
      </c>
      <c r="D44" s="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44" s="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payment</v>
      </c>
      <c r="F44" s="3" t="str">
        <f>IF(Table_Risk_1[[#This Row],[Header]]="Yes","",IF(Table_Risk_1[[#This Row],[Property]]&lt;&gt;"",Risk_1_Prefix&amp;SUBSTITUTE(Table_Risk_1[[#This Row],[Type]]," ","")&amp;SUBSTITUTE(Table_Risk_1[[#This Row],[Property]]," ",""),""))</f>
        <v/>
      </c>
      <c r="G44" s="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44" s="3" t="str">
        <f>IF(OR(Table_Risk_1[[#This Row],[Header]]="Yes",Table_Risk_1[[#This Row],[Property]]=""),"",IF(OR(Table_Risk_1[[#This Row],[Text]]="true",Table_Risk_1[[#This Row],[Text]]="false",ISNUMBER(Table_Risk_1[[#This Row],[Text]])),Table_Risk_1[[#This Row],[Text]],""""&amp;Table_Risk_1[[#This Row],[Text]]&amp;""""))</f>
        <v/>
      </c>
      <c r="I44" s="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"payment":{</v>
      </c>
      <c r="J44" s="3"/>
      <c r="K44" s="3"/>
      <c r="L44" s="3"/>
      <c r="M44" s="3"/>
      <c r="N44" s="3"/>
    </row>
    <row r="45" spans="2:14" s="12" customFormat="1" ht="21" hidden="1" customHeight="1">
      <c r="B45" s="7"/>
      <c r="C45" s="7"/>
      <c r="D45"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45"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45" s="7" t="str">
        <f>IF(Table_Risk_1[[#This Row],[Header]]="Yes","",IF(Table_Risk_1[[#This Row],[Property]]&lt;&gt;"",Risk_1_Prefix&amp;SUBSTITUTE(Table_Risk_1[[#This Row],[Type]]," ","")&amp;SUBSTITUTE(Table_Risk_1[[#This Row],[Property]]," ",""),""))</f>
        <v/>
      </c>
      <c r="G45"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45" s="7" t="str">
        <f>IF(OR(Table_Risk_1[[#This Row],[Header]]="Yes",Table_Risk_1[[#This Row],[Property]]=""),"",IF(OR(Table_Risk_1[[#This Row],[Text]]="true",Table_Risk_1[[#This Row],[Text]]="false",ISNUMBER(Table_Risk_1[[#This Row],[Text]])),Table_Risk_1[[#This Row],[Text]],""""&amp;Table_Risk_1[[#This Row],[Text]]&amp;""""))</f>
        <v/>
      </c>
      <c r="I45"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45" s="7"/>
      <c r="K45" s="7"/>
      <c r="L45" s="7"/>
      <c r="M45" s="7"/>
      <c r="N45" s="7"/>
    </row>
    <row r="46" spans="2:14" s="12" customFormat="1" ht="21" customHeight="1">
      <c r="B46" s="7" t="s">
        <v>306</v>
      </c>
      <c r="C46" s="7"/>
      <c r="D46"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46"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premium</v>
      </c>
      <c r="F46" s="7" t="str">
        <f ca="1">IF(Table_Risk_1[[#This Row],[Header]]="Yes","",IF(Table_Risk_1[[#This Row],[Property]]&lt;&gt;"",Risk_1_Prefix&amp;SUBSTITUTE(Table_Risk_1[[#This Row],[Type]]," ","")&amp;SUBSTITUTE(Table_Risk_1[[#This Row],[Property]]," ",""),""))</f>
        <v>MPaymentPremium</v>
      </c>
      <c r="G46"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550.08000000000015</v>
      </c>
      <c r="H46" s="7">
        <f ca="1">IF(OR(Table_Risk_1[[#This Row],[Header]]="Yes",Table_Risk_1[[#This Row],[Property]]=""),"",IF(OR(Table_Risk_1[[#This Row],[Text]]="true",Table_Risk_1[[#This Row],[Text]]="false",ISNUMBER(Table_Risk_1[[#This Row],[Text]])),Table_Risk_1[[#This Row],[Text]],""""&amp;Table_Risk_1[[#This Row],[Text]]&amp;""""))</f>
        <v>550.08000000000015</v>
      </c>
      <c r="I46"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"premium":550.08,</v>
      </c>
      <c r="J46" s="26">
        <f>J35</f>
        <v>550.08000000000015</v>
      </c>
      <c r="K46" s="26" t="e">
        <f>#REF!</f>
        <v>#REF!</v>
      </c>
      <c r="L46" s="26" t="e">
        <f>#REF!</f>
        <v>#REF!</v>
      </c>
      <c r="M46" s="26" t="e">
        <f>#REF!</f>
        <v>#REF!</v>
      </c>
      <c r="N46" s="26" t="e">
        <f>#REF!</f>
        <v>#REF!</v>
      </c>
    </row>
    <row r="47" spans="2:14" s="12" customFormat="1" ht="21" customHeight="1">
      <c r="B47" s="7" t="s">
        <v>334</v>
      </c>
      <c r="C47" s="7"/>
      <c r="D47"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47"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GST</v>
      </c>
      <c r="F47" s="7" t="str">
        <f ca="1">IF(Table_Risk_1[[#This Row],[Header]]="Yes","",IF(Table_Risk_1[[#This Row],[Property]]&lt;&gt;"",Risk_1_Prefix&amp;SUBSTITUTE(Table_Risk_1[[#This Row],[Type]]," ","")&amp;SUBSTITUTE(Table_Risk_1[[#This Row],[Property]]," ",""),""))</f>
        <v>MPaymentGST</v>
      </c>
      <c r="G47"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55.008000000000017</v>
      </c>
      <c r="H47" s="7">
        <f ca="1">IF(OR(Table_Risk_1[[#This Row],[Header]]="Yes",Table_Risk_1[[#This Row],[Property]]=""),"",IF(OR(Table_Risk_1[[#This Row],[Text]]="true",Table_Risk_1[[#This Row],[Text]]="false",ISNUMBER(Table_Risk_1[[#This Row],[Text]])),Table_Risk_1[[#This Row],[Text]],""""&amp;Table_Risk_1[[#This Row],[Text]]&amp;""""))</f>
        <v>55.008000000000017</v>
      </c>
      <c r="I47"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"GST":55.008,</v>
      </c>
      <c r="J47" s="30">
        <f>SUM(J46:J46)*J42</f>
        <v>55.008000000000017</v>
      </c>
      <c r="K47" s="30" t="e">
        <f ca="1">SUM(K46:K46)*K42</f>
        <v>#REF!</v>
      </c>
      <c r="L47" s="30" t="e">
        <f ca="1">SUM(L46:L46)*L42</f>
        <v>#REF!</v>
      </c>
      <c r="M47" s="30" t="e">
        <f ca="1">SUM(M46:M46)*M42</f>
        <v>#REF!</v>
      </c>
      <c r="N47" s="30" t="e">
        <f ca="1">SUM(N46:N46)*N42</f>
        <v>#REF!</v>
      </c>
    </row>
    <row r="48" spans="2:14" s="12" customFormat="1" ht="21" customHeight="1">
      <c r="B48" s="7" t="s">
        <v>339</v>
      </c>
      <c r="C48" s="7"/>
      <c r="D48"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48"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stampDuty</v>
      </c>
      <c r="F48" s="7" t="str">
        <f ca="1">IF(Table_Risk_1[[#This Row],[Header]]="Yes","",IF(Table_Risk_1[[#This Row],[Property]]&lt;&gt;"",Risk_1_Prefix&amp;SUBSTITUTE(Table_Risk_1[[#This Row],[Type]]," ","")&amp;SUBSTITUTE(Table_Risk_1[[#This Row],[Property]]," ",""),""))</f>
        <v>MPaymentStampDuty</v>
      </c>
      <c r="G48"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60.508800000000022</v>
      </c>
      <c r="H48" s="7">
        <f ca="1">IF(OR(Table_Risk_1[[#This Row],[Header]]="Yes",Table_Risk_1[[#This Row],[Property]]=""),"",IF(OR(Table_Risk_1[[#This Row],[Text]]="true",Table_Risk_1[[#This Row],[Text]]="false",ISNUMBER(Table_Risk_1[[#This Row],[Text]])),Table_Risk_1[[#This Row],[Text]],""""&amp;Table_Risk_1[[#This Row],[Text]]&amp;""""))</f>
        <v>60.508800000000022</v>
      </c>
      <c r="I48"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"stampDuty":60.5088,</v>
      </c>
      <c r="J48" s="30">
        <f>SUM(J46:J47)*J43</f>
        <v>60.508800000000022</v>
      </c>
      <c r="K48" s="30" t="e">
        <f ca="1">SUM(K46:K47)*K43</f>
        <v>#REF!</v>
      </c>
      <c r="L48" s="30" t="e">
        <f ca="1">SUM(L46:L47)*L43</f>
        <v>#REF!</v>
      </c>
      <c r="M48" s="30" t="e">
        <f ca="1">SUM(M46:M47)*M43</f>
        <v>#REF!</v>
      </c>
      <c r="N48" s="30" t="e">
        <f ca="1">SUM(N46:N47)*N43</f>
        <v>#REF!</v>
      </c>
    </row>
    <row r="49" spans="2:14" s="12" customFormat="1" ht="21" customHeight="1">
      <c r="B49" s="7" t="s">
        <v>195</v>
      </c>
      <c r="C49" s="7"/>
      <c r="D49"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49"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total</v>
      </c>
      <c r="F49" s="7" t="str">
        <f ca="1">IF(Table_Risk_1[[#This Row],[Header]]="Yes","",IF(Table_Risk_1[[#This Row],[Property]]&lt;&gt;"",Risk_1_Prefix&amp;SUBSTITUTE(Table_Risk_1[[#This Row],[Type]]," ","")&amp;SUBSTITUTE(Table_Risk_1[[#This Row],[Property]]," ",""),""))</f>
        <v>MPaymentTotal</v>
      </c>
      <c r="G49"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665.59680000000026</v>
      </c>
      <c r="H49" s="7">
        <f ca="1">IF(OR(Table_Risk_1[[#This Row],[Header]]="Yes",Table_Risk_1[[#This Row],[Property]]=""),"",IF(OR(Table_Risk_1[[#This Row],[Text]]="true",Table_Risk_1[[#This Row],[Text]]="false",ISNUMBER(Table_Risk_1[[#This Row],[Text]])),Table_Risk_1[[#This Row],[Text]],""""&amp;Table_Risk_1[[#This Row],[Text]]&amp;""""))</f>
        <v>665.59680000000026</v>
      </c>
      <c r="I49"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"total":665.5968}</v>
      </c>
      <c r="J49" s="9">
        <f>SUM(J46:J48)</f>
        <v>665.59680000000026</v>
      </c>
      <c r="K49" s="9" t="e">
        <f t="shared" ref="K49:N49" si="1">SUM(K46:K48)</f>
        <v>#REF!</v>
      </c>
      <c r="L49" s="9" t="e">
        <f t="shared" si="1"/>
        <v>#REF!</v>
      </c>
      <c r="M49" s="9" t="e">
        <f t="shared" si="1"/>
        <v>#REF!</v>
      </c>
      <c r="N49" s="9" t="e">
        <f t="shared" si="1"/>
        <v>#REF!</v>
      </c>
    </row>
  </sheetData>
  <sheetProtection insertRows="0" deleteRows="0"/>
  <conditionalFormatting sqref="J25:N26">
    <cfRule type="cellIs" dxfId="344" priority="2" operator="equal">
      <formula>FALSE</formula>
    </cfRule>
  </conditionalFormatting>
  <dataValidations count="4">
    <dataValidation type="list" allowBlank="1" showInputMessage="1" showErrorMessage="1" sqref="J38:N38" xr:uid="{00000000-0002-0000-0400-000000000000}">
      <formula1>Select_Risk_Type</formula1>
    </dataValidation>
    <dataValidation type="list" allowBlank="1" showInputMessage="1" showErrorMessage="1" sqref="J37 J39:N39" xr:uid="{00000000-0002-0000-0400-000001000000}">
      <formula1>Select_ESL_Eligibility</formula1>
    </dataValidation>
    <dataValidation type="list" allowBlank="1" showInputMessage="1" showErrorMessage="1" sqref="K10:N11" xr:uid="{00000000-0002-0000-0400-000002000000}">
      <formula1>#REF!</formula1>
    </dataValidation>
    <dataValidation type="list" allowBlank="1" showInputMessage="1" showErrorMessage="1" sqref="B10:B23 B29:B31" xr:uid="{00000000-0002-0000-0400-000003000000}">
      <formula1>Select_Rating_Factor</formula1>
    </dataValidation>
  </dataValidations>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1F5F34"/>
  </sheetPr>
  <dimension ref="B2:N38"/>
  <sheetViews>
    <sheetView topLeftCell="A13" workbookViewId="0">
      <selection activeCell="J30" sqref="J30"/>
    </sheetView>
  </sheetViews>
  <sheetFormatPr defaultColWidth="9.140625" defaultRowHeight="21" customHeight="1"/>
  <cols>
    <col min="1" max="1" width="9.140625" style="2" customWidth="1"/>
    <col min="2" max="2" width="57.140625" style="2" customWidth="1"/>
    <col min="3" max="3" width="12.85546875" style="2" hidden="1" customWidth="1"/>
    <col min="4" max="4" width="34.85546875" style="2" hidden="1" customWidth="1"/>
    <col min="5" max="6" width="35.140625" style="2" hidden="1" customWidth="1"/>
    <col min="7" max="7" width="36.28515625" style="2" hidden="1" customWidth="1"/>
    <col min="8" max="8" width="43.7109375" style="2" hidden="1" customWidth="1"/>
    <col min="9" max="9" width="55.140625" style="2" hidden="1" customWidth="1"/>
    <col min="10" max="10" width="42.85546875" style="2" customWidth="1"/>
    <col min="11" max="13" width="20.140625" style="2" hidden="1" customWidth="1"/>
    <col min="14" max="14" width="0.28515625" style="2" hidden="1" customWidth="1"/>
    <col min="15" max="18" width="15" style="2" customWidth="1"/>
    <col min="19" max="22" width="9.140625" style="2"/>
    <col min="23" max="23" width="41.7109375" style="2" customWidth="1"/>
    <col min="24" max="24" width="34.7109375" style="2" customWidth="1"/>
    <col min="25" max="16384" width="9.140625" style="2"/>
  </cols>
  <sheetData>
    <row r="2" spans="2:14" ht="47.25" thickBot="1">
      <c r="B2" s="11" t="str">
        <f>"Risk 2 - "&amp;Risk_2_Name</f>
        <v>Risk 2 - Public Liability</v>
      </c>
      <c r="C2" s="11"/>
      <c r="D2" s="11"/>
      <c r="E2" s="11"/>
      <c r="F2" s="11"/>
      <c r="G2" s="11"/>
      <c r="H2" s="11"/>
      <c r="I2" s="11"/>
      <c r="J2" s="11"/>
      <c r="K2" s="11"/>
      <c r="L2" s="11"/>
      <c r="M2" s="11"/>
      <c r="N2" s="11"/>
    </row>
    <row r="4" spans="2:14" ht="15">
      <c r="B4" t="s">
        <v>1</v>
      </c>
      <c r="C4" t="s">
        <v>2</v>
      </c>
      <c r="D4" t="s">
        <v>3</v>
      </c>
      <c r="E4" t="s">
        <v>4</v>
      </c>
      <c r="F4" t="s">
        <v>5</v>
      </c>
      <c r="G4" t="s">
        <v>47</v>
      </c>
      <c r="H4" t="s">
        <v>48</v>
      </c>
      <c r="I4" s="1" t="s">
        <v>69</v>
      </c>
      <c r="J4" t="s">
        <v>6</v>
      </c>
      <c r="K4" t="s">
        <v>292</v>
      </c>
      <c r="L4" t="s">
        <v>293</v>
      </c>
      <c r="M4" t="s">
        <v>294</v>
      </c>
      <c r="N4" t="s">
        <v>295</v>
      </c>
    </row>
    <row r="5" spans="2:14" ht="29.25" thickBot="1">
      <c r="B5" s="3" t="s">
        <v>296</v>
      </c>
      <c r="C5" s="3" t="s">
        <v>71</v>
      </c>
      <c r="D5" s="3"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5" s="3"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settings</v>
      </c>
      <c r="F5" s="3" t="str">
        <f>IF(Table_Risk_2[[#This Row],[Header]]="Yes","",IF(Table_Risk_2[[#This Row],[Property]]&lt;&gt;"",Risk_2_Prefix&amp;SUBSTITUTE(Table_Risk_2[[#This Row],[Type]]," ","")&amp;SUBSTITUTE(Table_Risk_2[[#This Row],[Property]]," ",""),""))</f>
        <v/>
      </c>
      <c r="G5" s="18"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5" s="18" t="str">
        <f>IF(OR(Table_Risk_2[[#This Row],[Header]]="Yes",Table_Risk_2[[#This Row],[Property]]=""),"",IF(OR(Table_Risk_2[[#This Row],[Text]]="true",Table_Risk_2[[#This Row],[Text]]="false",ISNUMBER(Table_Risk_2[[#This Row],[Text]])),Table_Risk_2[[#This Row],[Text]],""""&amp;Table_Risk_2[[#This Row],[Text]]&amp;""""))</f>
        <v/>
      </c>
      <c r="I5" s="3"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"settings":{</v>
      </c>
      <c r="J5" s="3"/>
      <c r="K5" s="3"/>
      <c r="L5" s="3"/>
      <c r="M5" s="3"/>
      <c r="N5" s="3"/>
    </row>
    <row r="6" spans="2:14" s="12" customFormat="1" ht="21" hidden="1" customHeight="1">
      <c r="B6" s="7"/>
      <c r="C6" s="7"/>
      <c r="D6"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Setting</v>
      </c>
      <c r="E6"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6" s="7" t="str">
        <f>IF(Table_Risk_2[[#This Row],[Header]]="Yes","",IF(Table_Risk_2[[#This Row],[Property]]&lt;&gt;"",Risk_2_Prefix&amp;SUBSTITUTE(Table_Risk_2[[#This Row],[Type]]," ","")&amp;SUBSTITUTE(Table_Risk_2[[#This Row],[Property]]," ",""),""))</f>
        <v/>
      </c>
      <c r="G6" s="1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6" s="15" t="str">
        <f>IF(OR(Table_Risk_2[[#This Row],[Header]]="Yes",Table_Risk_2[[#This Row],[Property]]=""),"",IF(OR(Table_Risk_2[[#This Row],[Text]]="true",Table_Risk_2[[#This Row],[Text]]="false",ISNUMBER(Table_Risk_2[[#This Row],[Text]])),Table_Risk_2[[#This Row],[Text]],""""&amp;Table_Risk_2[[#This Row],[Text]]&amp;""""))</f>
        <v/>
      </c>
      <c r="I6"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6" s="7"/>
      <c r="K6" s="7"/>
      <c r="L6" s="7"/>
      <c r="M6" s="7"/>
      <c r="N6" s="7"/>
    </row>
    <row r="7" spans="2:14" s="12" customFormat="1" ht="21" customHeight="1">
      <c r="B7" s="7" t="s">
        <v>297</v>
      </c>
      <c r="C7" s="7"/>
      <c r="D7"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Setting</v>
      </c>
      <c r="E7"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riskName</v>
      </c>
      <c r="F7" s="7" t="str">
        <f ca="1">IF(Table_Risk_2[[#This Row],[Header]]="Yes","",IF(Table_Risk_2[[#This Row],[Property]]&lt;&gt;"",Risk_2_Prefix&amp;SUBSTITUTE(Table_Risk_2[[#This Row],[Type]]," ","")&amp;SUBSTITUTE(Table_Risk_2[[#This Row],[Property]]," ",""),""))</f>
        <v>PLSettingRiskName</v>
      </c>
      <c r="G7" s="1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Public Liability</v>
      </c>
      <c r="H7" s="15" t="str">
        <f ca="1">IF(OR(Table_Risk_2[[#This Row],[Header]]="Yes",Table_Risk_2[[#This Row],[Property]]=""),"",IF(OR(Table_Risk_2[[#This Row],[Text]]="true",Table_Risk_2[[#This Row],[Text]]="false",ISNUMBER(Table_Risk_2[[#This Row],[Text]])),Table_Risk_2[[#This Row],[Text]],""""&amp;Table_Risk_2[[#This Row],[Text]]&amp;""""))</f>
        <v>"Public Liability"</v>
      </c>
      <c r="I7"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"riskName":"Public Liability",</v>
      </c>
      <c r="J7" s="7" t="s">
        <v>322</v>
      </c>
      <c r="K7" s="7"/>
      <c r="L7" s="7"/>
      <c r="M7" s="7"/>
      <c r="N7" s="7"/>
    </row>
    <row r="8" spans="2:14" s="12" customFormat="1" ht="21" customHeight="1">
      <c r="B8" s="7" t="s">
        <v>323</v>
      </c>
      <c r="C8" s="7"/>
      <c r="D8"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Setting</v>
      </c>
      <c r="E8"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keyPrefix</v>
      </c>
      <c r="F8" s="7" t="str">
        <f ca="1">IF(Table_Risk_2[[#This Row],[Header]]="Yes","",IF(Table_Risk_2[[#This Row],[Property]]&lt;&gt;"",Risk_2_Prefix&amp;SUBSTITUTE(Table_Risk_2[[#This Row],[Type]]," ","")&amp;SUBSTITUTE(Table_Risk_2[[#This Row],[Property]]," ",""),""))</f>
        <v>PLSettingKeyPrefix</v>
      </c>
      <c r="G8" s="1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PL</v>
      </c>
      <c r="H8" s="15" t="str">
        <f ca="1">IF(OR(Table_Risk_2[[#This Row],[Header]]="Yes",Table_Risk_2[[#This Row],[Property]]=""),"",IF(OR(Table_Risk_2[[#This Row],[Text]]="true",Table_Risk_2[[#This Row],[Text]]="false",ISNUMBER(Table_Risk_2[[#This Row],[Text]])),Table_Risk_2[[#This Row],[Text]],""""&amp;Table_Risk_2[[#This Row],[Text]]&amp;""""))</f>
        <v>"PL"</v>
      </c>
      <c r="I8"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"keyPrefix":"PL"},</v>
      </c>
      <c r="J8" s="7" t="s">
        <v>324</v>
      </c>
      <c r="K8" s="7"/>
      <c r="L8" s="7"/>
      <c r="M8" s="7"/>
      <c r="N8" s="7"/>
    </row>
    <row r="9" spans="2:14" ht="29.25" thickBot="1">
      <c r="B9" s="3" t="s">
        <v>299</v>
      </c>
      <c r="C9" s="3" t="s">
        <v>71</v>
      </c>
      <c r="D9" s="3"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9" s="3"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ratingFactors</v>
      </c>
      <c r="F9" s="3" t="str">
        <f>IF(Table_Risk_2[[#This Row],[Header]]="Yes","",IF(Table_Risk_2[[#This Row],[Property]]&lt;&gt;"",Risk_2_Prefix&amp;SUBSTITUTE(Table_Risk_2[[#This Row],[Type]]," ","")&amp;SUBSTITUTE(Table_Risk_2[[#This Row],[Property]]," ",""),""))</f>
        <v/>
      </c>
      <c r="G9" s="18"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9" s="18" t="str">
        <f>IF(OR(Table_Risk_2[[#This Row],[Header]]="Yes",Table_Risk_2[[#This Row],[Property]]=""),"",IF(OR(Table_Risk_2[[#This Row],[Text]]="true",Table_Risk_2[[#This Row],[Text]]="false",ISNUMBER(Table_Risk_2[[#This Row],[Text]])),Table_Risk_2[[#This Row],[Text]],""""&amp;Table_Risk_2[[#This Row],[Text]]&amp;""""))</f>
        <v/>
      </c>
      <c r="I9" s="3"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"ratingFactors":{</v>
      </c>
      <c r="J9" s="3"/>
      <c r="K9" s="3"/>
      <c r="L9" s="3"/>
      <c r="M9" s="3"/>
      <c r="N9" s="3"/>
    </row>
    <row r="10" spans="2:14" s="12" customFormat="1" ht="21" hidden="1" customHeight="1">
      <c r="B10" s="7"/>
      <c r="C10" s="7"/>
      <c r="D10"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Rating Factor</v>
      </c>
      <c r="E10"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10" s="7" t="str">
        <f>IF(Table_Risk_2[[#This Row],[Header]]="Yes","",IF(Table_Risk_2[[#This Row],[Property]]&lt;&gt;"",Risk_2_Prefix&amp;SUBSTITUTE(Table_Risk_2[[#This Row],[Type]]," ","")&amp;SUBSTITUTE(Table_Risk_2[[#This Row],[Property]]," ",""),""))</f>
        <v/>
      </c>
      <c r="G10" s="1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10" s="15" t="str">
        <f>IF(OR(Table_Risk_2[[#This Row],[Header]]="Yes",Table_Risk_2[[#This Row],[Property]]=""),"",IF(OR(Table_Risk_2[[#This Row],[Text]]="true",Table_Risk_2[[#This Row],[Text]]="false",ISNUMBER(Table_Risk_2[[#This Row],[Text]])),Table_Risk_2[[#This Row],[Text]],""""&amp;Table_Risk_2[[#This Row],[Text]]&amp;""""))</f>
        <v/>
      </c>
      <c r="I10"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10" s="7"/>
      <c r="K10" s="7"/>
      <c r="L10" s="7"/>
      <c r="M10" s="7"/>
      <c r="N10" s="7"/>
    </row>
    <row r="11" spans="2:14" s="12" customFormat="1" ht="21" customHeight="1">
      <c r="B11" s="8" t="s">
        <v>89</v>
      </c>
      <c r="C11" s="7"/>
      <c r="D11"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Rating Factor</v>
      </c>
      <c r="E11"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ratingState</v>
      </c>
      <c r="F11" s="7" t="str">
        <f ca="1">IF(Table_Risk_2[[#This Row],[Header]]="Yes","",IF(Table_Risk_2[[#This Row],[Property]]&lt;&gt;"",Risk_2_Prefix&amp;SUBSTITUTE(Table_Risk_2[[#This Row],[Type]]," ","")&amp;SUBSTITUTE(Table_Risk_2[[#This Row],[Property]]," ",""),""))</f>
        <v>PLRatingFactorRatingState</v>
      </c>
      <c r="G11" s="1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VIC</v>
      </c>
      <c r="H11" s="15" t="str">
        <f ca="1">IF(OR(Table_Risk_2[[#This Row],[Header]]="Yes",Table_Risk_2[[#This Row],[Property]]=""),"",IF(OR(Table_Risk_2[[#This Row],[Text]]="true",Table_Risk_2[[#This Row],[Text]]="false",ISNUMBER(Table_Risk_2[[#This Row],[Text]])),Table_Risk_2[[#This Row],[Text]],""""&amp;Table_Risk_2[[#This Row],[Text]]&amp;""""))</f>
        <v>"VIC"</v>
      </c>
      <c r="I11"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"ratingState":"VIC",</v>
      </c>
      <c r="J11" s="7" t="str">
        <f>INDEX(Table_Question_Sets[Used Value],MATCH(Table_Risk_2[[#This Row],[Property]],Table_Question_Sets[Property],0),0)</f>
        <v>VIC</v>
      </c>
      <c r="K11" s="7"/>
      <c r="L11" s="7"/>
      <c r="M11" s="7"/>
      <c r="N11" s="7"/>
    </row>
    <row r="12" spans="2:14" s="12" customFormat="1" ht="21" customHeight="1">
      <c r="B12" s="8" t="s">
        <v>78</v>
      </c>
      <c r="C12" s="7"/>
      <c r="D12"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Rating Factor</v>
      </c>
      <c r="E12"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policyStartDate</v>
      </c>
      <c r="F12" s="7" t="str">
        <f ca="1">IF(Table_Risk_2[[#This Row],[Header]]="Yes","",IF(Table_Risk_2[[#This Row],[Property]]&lt;&gt;"",Risk_2_Prefix&amp;SUBSTITUTE(Table_Risk_2[[#This Row],[Type]]," ","")&amp;SUBSTITUTE(Table_Risk_2[[#This Row],[Property]]," ",""),""))</f>
        <v>PLRatingFactorPolicyStartDate</v>
      </c>
      <c r="G12" s="15">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43419</v>
      </c>
      <c r="H12" s="15">
        <f ca="1">IF(OR(Table_Risk_2[[#This Row],[Header]]="Yes",Table_Risk_2[[#This Row],[Property]]=""),"",IF(OR(Table_Risk_2[[#This Row],[Text]]="true",Table_Risk_2[[#This Row],[Text]]="false",ISNUMBER(Table_Risk_2[[#This Row],[Text]])),Table_Risk_2[[#This Row],[Text]],""""&amp;Table_Risk_2[[#This Row],[Text]]&amp;""""))</f>
        <v>43419</v>
      </c>
      <c r="I12"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"policyStartDate":43419},</v>
      </c>
      <c r="J12" s="23">
        <f ca="1">INDEX(Table_Question_Sets[Used Value],MATCH(Table_Risk_2[[#This Row],[Property]],Table_Question_Sets[Property],0),0)</f>
        <v>43419</v>
      </c>
      <c r="K12" s="10">
        <f ca="1">Table_Risk_2[[#This Row],[Value]]</f>
        <v>43419</v>
      </c>
      <c r="L12" s="10">
        <f ca="1">Table_Risk_2[[#This Row],[Value]]</f>
        <v>43419</v>
      </c>
      <c r="M12" s="10">
        <f ca="1">Table_Risk_2[[#This Row],[Value]]</f>
        <v>43419</v>
      </c>
      <c r="N12" s="10">
        <f ca="1">Table_Risk_2[[#This Row],[Value]]</f>
        <v>43419</v>
      </c>
    </row>
    <row r="13" spans="2:14" ht="29.25" thickBot="1">
      <c r="B13" s="3" t="s">
        <v>304</v>
      </c>
      <c r="C13" s="3" t="s">
        <v>71</v>
      </c>
      <c r="D13" s="3"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13" s="3"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checks</v>
      </c>
      <c r="F13" s="3" t="str">
        <f>IF(Table_Risk_2[[#This Row],[Header]]="Yes","",IF(Table_Risk_2[[#This Row],[Property]]&lt;&gt;"",Risk_2_Prefix&amp;SUBSTITUTE(Table_Risk_2[[#This Row],[Type]]," ","")&amp;SUBSTITUTE(Table_Risk_2[[#This Row],[Property]]," ",""),""))</f>
        <v/>
      </c>
      <c r="G13" s="18"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13" s="18" t="str">
        <f>IF(OR(Table_Risk_2[[#This Row],[Header]]="Yes",Table_Risk_2[[#This Row],[Property]]=""),"",IF(OR(Table_Risk_2[[#This Row],[Text]]="true",Table_Risk_2[[#This Row],[Text]]="false",ISNUMBER(Table_Risk_2[[#This Row],[Text]])),Table_Risk_2[[#This Row],[Text]],""""&amp;Table_Risk_2[[#This Row],[Text]]&amp;""""))</f>
        <v/>
      </c>
      <c r="I13" s="3"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"checks":{</v>
      </c>
      <c r="J13" s="3"/>
      <c r="K13" s="3"/>
      <c r="L13" s="3"/>
      <c r="M13" s="3"/>
      <c r="N13" s="3"/>
    </row>
    <row r="14" spans="2:14" s="12" customFormat="1" ht="21" hidden="1" customHeight="1">
      <c r="B14" s="7"/>
      <c r="C14" s="7"/>
      <c r="D14"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Check</v>
      </c>
      <c r="E14"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14" s="7" t="str">
        <f>IF(Table_Risk_2[[#This Row],[Header]]="Yes","",IF(Table_Risk_2[[#This Row],[Property]]&lt;&gt;"",Risk_2_Prefix&amp;SUBSTITUTE(Table_Risk_2[[#This Row],[Type]]," ","")&amp;SUBSTITUTE(Table_Risk_2[[#This Row],[Property]]," ",""),""))</f>
        <v/>
      </c>
      <c r="G14" s="1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14" s="15" t="str">
        <f>IF(OR(Table_Risk_2[[#This Row],[Header]]="Yes",Table_Risk_2[[#This Row],[Property]]=""),"",IF(OR(Table_Risk_2[[#This Row],[Text]]="true",Table_Risk_2[[#This Row],[Text]]="false",ISNUMBER(Table_Risk_2[[#This Row],[Text]])),Table_Risk_2[[#This Row],[Text]],""""&amp;Table_Risk_2[[#This Row],[Text]]&amp;""""))</f>
        <v/>
      </c>
      <c r="I14"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14" s="7"/>
      <c r="K14" s="7"/>
      <c r="L14" s="7"/>
      <c r="M14" s="7"/>
      <c r="N14" s="7"/>
    </row>
    <row r="15" spans="2:14" s="12" customFormat="1" ht="21" customHeight="1">
      <c r="B15" s="8" t="s">
        <v>305</v>
      </c>
      <c r="C15" s="7"/>
      <c r="D15"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Check</v>
      </c>
      <c r="E15"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includeRisk</v>
      </c>
      <c r="F15" s="7" t="str">
        <f ca="1">IF(Table_Risk_2[[#This Row],[Header]]="Yes","",IF(Table_Risk_2[[#This Row],[Property]]&lt;&gt;"",Risk_2_Prefix&amp;SUBSTITUTE(Table_Risk_2[[#This Row],[Type]]," ","")&amp;SUBSTITUTE(Table_Risk_2[[#This Row],[Property]]," ",""),""))</f>
        <v>PLCheckIncludeRisk</v>
      </c>
      <c r="G15" s="1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false</v>
      </c>
      <c r="H15" s="15" t="str">
        <f ca="1">IF(OR(Table_Risk_2[[#This Row],[Header]]="Yes",Table_Risk_2[[#This Row],[Property]]=""),"",IF(OR(Table_Risk_2[[#This Row],[Text]]="true",Table_Risk_2[[#This Row],[Text]]="false",ISNUMBER(Table_Risk_2[[#This Row],[Text]])),Table_Risk_2[[#This Row],[Text]],""""&amp;Table_Risk_2[[#This Row],[Text]]&amp;""""))</f>
        <v>false</v>
      </c>
      <c r="I15"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"includeRisk":false},</v>
      </c>
      <c r="J15" s="7" t="b">
        <f>IF(Risk_1_Name="Premises",TRUE,FALSE)</f>
        <v>0</v>
      </c>
      <c r="K15" s="7" t="e">
        <f>VLOOKUP(#REF!,#REF!,MATCH("Can Buy PI and PL",#REF!,0),FALSE)</f>
        <v>#REF!</v>
      </c>
      <c r="L15" s="7" t="e">
        <f>VLOOKUP(#REF!,#REF!,MATCH("Can Buy PI and PL",#REF!,0),FALSE)</f>
        <v>#REF!</v>
      </c>
      <c r="M15" s="7" t="e">
        <f>VLOOKUP(#REF!,#REF!,MATCH("Can Buy PI and PL",#REF!,0),FALSE)</f>
        <v>#REF!</v>
      </c>
      <c r="N15" s="7" t="e">
        <f>VLOOKUP(#REF!,#REF!,MATCH("Can Buy PI and PL",#REF!,0),FALSE)</f>
        <v>#REF!</v>
      </c>
    </row>
    <row r="16" spans="2:14" ht="29.25" thickBot="1">
      <c r="B16" s="3" t="s">
        <v>306</v>
      </c>
      <c r="C16" s="3" t="s">
        <v>71</v>
      </c>
      <c r="D16" s="3"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16" s="3"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premium</v>
      </c>
      <c r="F16" s="3" t="str">
        <f>IF(Table_Risk_2[[#This Row],[Header]]="Yes","",IF(Table_Risk_2[[#This Row],[Property]]&lt;&gt;"",Risk_2_Prefix&amp;SUBSTITUTE(Table_Risk_2[[#This Row],[Type]]," ","")&amp;SUBSTITUTE(Table_Risk_2[[#This Row],[Property]]," ",""),""))</f>
        <v/>
      </c>
      <c r="G16" s="18"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16" s="18" t="str">
        <f>IF(OR(Table_Risk_2[[#This Row],[Header]]="Yes",Table_Risk_2[[#This Row],[Property]]=""),"",IF(OR(Table_Risk_2[[#This Row],[Text]]="true",Table_Risk_2[[#This Row],[Text]]="false",ISNUMBER(Table_Risk_2[[#This Row],[Text]])),Table_Risk_2[[#This Row],[Text]],""""&amp;Table_Risk_2[[#This Row],[Text]]&amp;""""))</f>
        <v/>
      </c>
      <c r="I16" s="3"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"premium":{</v>
      </c>
      <c r="J16" s="3"/>
      <c r="K16" s="3"/>
      <c r="L16" s="3"/>
      <c r="M16" s="3"/>
      <c r="N16" s="3"/>
    </row>
    <row r="17" spans="2:14" s="12" customFormat="1" ht="21" hidden="1" customHeight="1">
      <c r="B17" s="7"/>
      <c r="C17" s="7"/>
      <c r="D17"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Premium</v>
      </c>
      <c r="E17"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17" s="7" t="str">
        <f>IF(Table_Risk_2[[#This Row],[Header]]="Yes","",IF(Table_Risk_2[[#This Row],[Property]]&lt;&gt;"",Risk_2_Prefix&amp;SUBSTITUTE(Table_Risk_2[[#This Row],[Type]]," ","")&amp;SUBSTITUTE(Table_Risk_2[[#This Row],[Property]]," ",""),""))</f>
        <v/>
      </c>
      <c r="G17" s="1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17" s="15" t="str">
        <f>IF(OR(Table_Risk_2[[#This Row],[Header]]="Yes",Table_Risk_2[[#This Row],[Property]]=""),"",IF(OR(Table_Risk_2[[#This Row],[Text]]="true",Table_Risk_2[[#This Row],[Text]]="false",ISNUMBER(Table_Risk_2[[#This Row],[Text]])),Table_Risk_2[[#This Row],[Text]],""""&amp;Table_Risk_2[[#This Row],[Text]]&amp;""""))</f>
        <v/>
      </c>
      <c r="I17"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17" s="7"/>
      <c r="K17" s="7"/>
      <c r="L17" s="7"/>
      <c r="M17" s="7"/>
      <c r="N17" s="7"/>
    </row>
    <row r="18" spans="2:14" s="12" customFormat="1" ht="21" customHeight="1">
      <c r="B18" s="8" t="s">
        <v>325</v>
      </c>
      <c r="C18" s="7"/>
      <c r="D18"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Premium</v>
      </c>
      <c r="E18"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basepremium</v>
      </c>
      <c r="F18" s="7" t="str">
        <f ca="1">IF(Table_Risk_2[[#This Row],[Header]]="Yes","",IF(Table_Risk_2[[#This Row],[Property]]&lt;&gt;"",Risk_2_Prefix&amp;SUBSTITUTE(Table_Risk_2[[#This Row],[Type]]," ","")&amp;SUBSTITUTE(Table_Risk_2[[#This Row],[Property]]," ",""),""))</f>
        <v>PLPremiumBasepremium</v>
      </c>
      <c r="G18" s="15">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18" s="15">
        <f ca="1">IF(OR(Table_Risk_2[[#This Row],[Header]]="Yes",Table_Risk_2[[#This Row],[Property]]=""),"",IF(OR(Table_Risk_2[[#This Row],[Text]]="true",Table_Risk_2[[#This Row],[Text]]="false",ISNUMBER(Table_Risk_2[[#This Row],[Text]])),Table_Risk_2[[#This Row],[Text]],""""&amp;Table_Risk_2[[#This Row],[Text]]&amp;""""))</f>
        <v>0</v>
      </c>
      <c r="I18"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"basepremium":0,</v>
      </c>
      <c r="J18" s="9">
        <v>0</v>
      </c>
      <c r="K18" s="9" t="e">
        <f>IF(#REF!,ROUND(VLOOKUP(#REF!,#REF!,2,FALSE)*#REF!,2),0)</f>
        <v>#REF!</v>
      </c>
      <c r="L18" s="9" t="e">
        <f>IF(#REF!,ROUND(VLOOKUP(#REF!,#REF!,2,FALSE)*#REF!,2),0)</f>
        <v>#REF!</v>
      </c>
      <c r="M18" s="9" t="e">
        <f>IF(#REF!,ROUND(VLOOKUP(#REF!,#REF!,2,FALSE)*#REF!,2),0)</f>
        <v>#REF!</v>
      </c>
      <c r="N18" s="9" t="e">
        <f>IF(#REF!,ROUND(VLOOKUP(#REF!,#REF!,2,FALSE)*#REF!,2),0)</f>
        <v>#REF!</v>
      </c>
    </row>
    <row r="19" spans="2:14" s="12" customFormat="1" ht="21" customHeight="1">
      <c r="B19" s="7" t="s">
        <v>326</v>
      </c>
      <c r="C19" s="7"/>
      <c r="D19"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Premium</v>
      </c>
      <c r="E19"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totalPremium</v>
      </c>
      <c r="F19" s="7" t="str">
        <f ca="1">IF(Table_Risk_2[[#This Row],[Header]]="Yes","",IF(Table_Risk_2[[#This Row],[Property]]&lt;&gt;"",Risk_2_Prefix&amp;SUBSTITUTE(Table_Risk_2[[#This Row],[Type]]," ","")&amp;SUBSTITUTE(Table_Risk_2[[#This Row],[Property]]," ",""),""))</f>
        <v>PLPremiumTotalPremium</v>
      </c>
      <c r="G19" s="15">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19" s="15">
        <f ca="1">IF(OR(Table_Risk_2[[#This Row],[Header]]="Yes",Table_Risk_2[[#This Row],[Property]]=""),"",IF(OR(Table_Risk_2[[#This Row],[Text]]="true",Table_Risk_2[[#This Row],[Text]]="false",ISNUMBER(Table_Risk_2[[#This Row],[Text]])),Table_Risk_2[[#This Row],[Text]],""""&amp;Table_Risk_2[[#This Row],[Text]]&amp;""""))</f>
        <v>0</v>
      </c>
      <c r="I19"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"totalPremium":0},</v>
      </c>
      <c r="J19" s="9">
        <f>J18</f>
        <v>0</v>
      </c>
      <c r="K19" s="9" t="e">
        <f>IF(#REF!,IF(#REF!,K18,IF(#REF!,#REF!,0)),0)</f>
        <v>#REF!</v>
      </c>
      <c r="L19" s="9" t="e">
        <f>IF(#REF!,IF(#REF!,L18,IF(#REF!,#REF!,0)),0)</f>
        <v>#REF!</v>
      </c>
      <c r="M19" s="9" t="e">
        <f>IF(#REF!,IF(#REF!,M18,IF(#REF!,#REF!,0)),0)</f>
        <v>#REF!</v>
      </c>
      <c r="N19" s="9" t="e">
        <f>IF(#REF!,IF(#REF!,N18,IF(#REF!,#REF!,0)),0)</f>
        <v>#REF!</v>
      </c>
    </row>
    <row r="20" spans="2:14" ht="29.25" thickBot="1">
      <c r="B20" s="3" t="s">
        <v>258</v>
      </c>
      <c r="C20" s="3" t="s">
        <v>71</v>
      </c>
      <c r="D20" s="3"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20" s="3"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other</v>
      </c>
      <c r="F20" s="3" t="str">
        <f>IF(Table_Risk_2[[#This Row],[Header]]="Yes","",IF(Table_Risk_2[[#This Row],[Property]]&lt;&gt;"",Risk_2_Prefix&amp;SUBSTITUTE(Table_Risk_2[[#This Row],[Type]]," ","")&amp;SUBSTITUTE(Table_Risk_2[[#This Row],[Property]]," ",""),""))</f>
        <v/>
      </c>
      <c r="G20" s="18"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20" s="18" t="str">
        <f>IF(OR(Table_Risk_2[[#This Row],[Header]]="Yes",Table_Risk_2[[#This Row],[Property]]=""),"",IF(OR(Table_Risk_2[[#This Row],[Text]]="true",Table_Risk_2[[#This Row],[Text]]="false",ISNUMBER(Table_Risk_2[[#This Row],[Text]])),Table_Risk_2[[#This Row],[Text]],""""&amp;Table_Risk_2[[#This Row],[Text]]&amp;""""))</f>
        <v/>
      </c>
      <c r="I20" s="3"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"other":{</v>
      </c>
      <c r="J20" s="3"/>
      <c r="K20" s="3"/>
      <c r="L20" s="3"/>
      <c r="M20" s="3"/>
      <c r="N20" s="3"/>
    </row>
    <row r="21" spans="2:14" s="12" customFormat="1" ht="21" hidden="1" customHeight="1">
      <c r="B21" s="7"/>
      <c r="C21" s="7"/>
      <c r="D21"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Other</v>
      </c>
      <c r="E21"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21" s="7" t="str">
        <f>IF(Table_Risk_2[[#This Row],[Header]]="Yes","",IF(Table_Risk_2[[#This Row],[Property]]&lt;&gt;"",Risk_2_Prefix&amp;SUBSTITUTE(Table_Risk_2[[#This Row],[Type]]," ","")&amp;SUBSTITUTE(Table_Risk_2[[#This Row],[Property]]," ",""),""))</f>
        <v/>
      </c>
      <c r="G21" s="1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21" s="15" t="str">
        <f>IF(OR(Table_Risk_2[[#This Row],[Header]]="Yes",Table_Risk_2[[#This Row],[Property]]=""),"",IF(OR(Table_Risk_2[[#This Row],[Text]]="true",Table_Risk_2[[#This Row],[Text]]="false",ISNUMBER(Table_Risk_2[[#This Row],[Text]])),Table_Risk_2[[#This Row],[Text]],""""&amp;Table_Risk_2[[#This Row],[Text]]&amp;""""))</f>
        <v/>
      </c>
      <c r="I21"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21" s="7"/>
      <c r="K21" s="7"/>
      <c r="L21" s="7"/>
      <c r="M21" s="7"/>
      <c r="N21" s="7"/>
    </row>
    <row r="22" spans="2:14" s="12" customFormat="1" ht="21" customHeight="1">
      <c r="B22" s="7" t="s">
        <v>327</v>
      </c>
      <c r="C22" s="7"/>
      <c r="D22"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Other</v>
      </c>
      <c r="E22"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blah</v>
      </c>
      <c r="F22" s="7" t="str">
        <f ca="1">IF(Table_Risk_2[[#This Row],[Header]]="Yes","",IF(Table_Risk_2[[#This Row],[Property]]&lt;&gt;"",Risk_2_Prefix&amp;SUBSTITUTE(Table_Risk_2[[#This Row],[Type]]," ","")&amp;SUBSTITUTE(Table_Risk_2[[#This Row],[Property]]," ",""),""))</f>
        <v>PLOtherBlah</v>
      </c>
      <c r="G22" s="1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Val</v>
      </c>
      <c r="H22" s="15" t="str">
        <f ca="1">IF(OR(Table_Risk_2[[#This Row],[Header]]="Yes",Table_Risk_2[[#This Row],[Property]]=""),"",IF(OR(Table_Risk_2[[#This Row],[Text]]="true",Table_Risk_2[[#This Row],[Text]]="false",ISNUMBER(Table_Risk_2[[#This Row],[Text]])),Table_Risk_2[[#This Row],[Text]],""""&amp;Table_Risk_2[[#This Row],[Text]]&amp;""""))</f>
        <v>"Val"</v>
      </c>
      <c r="I22"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"blah":"Val"},</v>
      </c>
      <c r="J22" s="7" t="s">
        <v>328</v>
      </c>
      <c r="K22" s="7"/>
      <c r="L22" s="7"/>
      <c r="M22" s="7"/>
      <c r="N22" s="7"/>
    </row>
    <row r="23" spans="2:14" ht="29.25" thickBot="1">
      <c r="B23" s="3" t="s">
        <v>313</v>
      </c>
      <c r="C23" s="3" t="s">
        <v>71</v>
      </c>
      <c r="D23" s="3"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23" s="3"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statutoryRates</v>
      </c>
      <c r="F23" s="3" t="str">
        <f>IF(Table_Risk_2[[#This Row],[Header]]="Yes","",IF(Table_Risk_2[[#This Row],[Property]]&lt;&gt;"",Risk_2_Prefix&amp;SUBSTITUTE(Table_Risk_2[[#This Row],[Type]]," ","")&amp;SUBSTITUTE(Table_Risk_2[[#This Row],[Property]]," ",""),""))</f>
        <v/>
      </c>
      <c r="G23" s="18"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23" s="18" t="str">
        <f>IF(OR(Table_Risk_2[[#This Row],[Header]]="Yes",Table_Risk_2[[#This Row],[Property]]=""),"",IF(OR(Table_Risk_2[[#This Row],[Text]]="true",Table_Risk_2[[#This Row],[Text]]="false",ISNUMBER(Table_Risk_2[[#This Row],[Text]])),Table_Risk_2[[#This Row],[Text]],""""&amp;Table_Risk_2[[#This Row],[Text]]&amp;""""))</f>
        <v/>
      </c>
      <c r="I23" s="3"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"statutoryRates":{</v>
      </c>
      <c r="J23" s="3"/>
      <c r="K23" s="3"/>
      <c r="L23" s="3"/>
      <c r="M23" s="3"/>
      <c r="N23" s="3"/>
    </row>
    <row r="24" spans="2:14" s="12" customFormat="1" ht="21" hidden="1" customHeight="1">
      <c r="B24" s="7"/>
      <c r="C24" s="7"/>
      <c r="D24"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4"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24" s="7" t="str">
        <f>IF(Table_Risk_2[[#This Row],[Header]]="Yes","",IF(Table_Risk_2[[#This Row],[Property]]&lt;&gt;"",Risk_2_Prefix&amp;SUBSTITUTE(Table_Risk_2[[#This Row],[Type]]," ","")&amp;SUBSTITUTE(Table_Risk_2[[#This Row],[Property]]," ",""),""))</f>
        <v/>
      </c>
      <c r="G24" s="1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24" s="15" t="str">
        <f>IF(OR(Table_Risk_2[[#This Row],[Header]]="Yes",Table_Risk_2[[#This Row],[Property]]=""),"",IF(OR(Table_Risk_2[[#This Row],[Text]]="true",Table_Risk_2[[#This Row],[Text]]="false",ISNUMBER(Table_Risk_2[[#This Row],[Text]])),Table_Risk_2[[#This Row],[Text]],""""&amp;Table_Risk_2[[#This Row],[Text]]&amp;""""))</f>
        <v/>
      </c>
      <c r="I24"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24" s="7"/>
      <c r="K24" s="7"/>
      <c r="L24" s="7"/>
      <c r="M24" s="7"/>
      <c r="N24" s="7"/>
    </row>
    <row r="25" spans="2:14" s="12" customFormat="1" ht="21" customHeight="1">
      <c r="B25" s="7" t="s">
        <v>314</v>
      </c>
      <c r="C25" s="7"/>
      <c r="D25"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5"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riskType</v>
      </c>
      <c r="F25" s="7" t="str">
        <f ca="1">IF(Table_Risk_2[[#This Row],[Header]]="Yes","",IF(Table_Risk_2[[#This Row],[Property]]&lt;&gt;"",Risk_2_Prefix&amp;SUBSTITUTE(Table_Risk_2[[#This Row],[Type]]," ","")&amp;SUBSTITUTE(Table_Risk_2[[#This Row],[Property]]," ",""),""))</f>
        <v>PLStatutoryRateRiskType</v>
      </c>
      <c r="G25" s="1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General</v>
      </c>
      <c r="H25" s="15" t="str">
        <f ca="1">IF(OR(Table_Risk_2[[#This Row],[Header]]="Yes",Table_Risk_2[[#This Row],[Property]]=""),"",IF(OR(Table_Risk_2[[#This Row],[Text]]="true",Table_Risk_2[[#This Row],[Text]]="false",ISNUMBER(Table_Risk_2[[#This Row],[Text]])),Table_Risk_2[[#This Row],[Text]],""""&amp;Table_Risk_2[[#This Row],[Text]]&amp;""""))</f>
        <v>"General"</v>
      </c>
      <c r="I25"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"riskType":"General",</v>
      </c>
      <c r="J25" s="7" t="s">
        <v>315</v>
      </c>
      <c r="K25" s="7" t="str">
        <f>Risk_2_Type</f>
        <v>General</v>
      </c>
      <c r="L25" s="7" t="str">
        <f>Risk_2_Type</f>
        <v>General</v>
      </c>
      <c r="M25" s="7" t="str">
        <f>Risk_2_Type</f>
        <v>General</v>
      </c>
      <c r="N25" s="7" t="str">
        <f>Risk_2_Type</f>
        <v>General</v>
      </c>
    </row>
    <row r="26" spans="2:14" s="12" customFormat="1" ht="21" customHeight="1">
      <c r="B26" s="8" t="s">
        <v>316</v>
      </c>
      <c r="C26" s="7"/>
      <c r="D26"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6"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ESLApplicability</v>
      </c>
      <c r="F26" s="7" t="str">
        <f ca="1">IF(Table_Risk_2[[#This Row],[Header]]="Yes","",IF(Table_Risk_2[[#This Row],[Property]]&lt;&gt;"",Risk_2_Prefix&amp;SUBSTITUTE(Table_Risk_2[[#This Row],[Type]]," ","")&amp;SUBSTITUTE(Table_Risk_2[[#This Row],[Property]]," ",""),""))</f>
        <v>PLStatutoryRateESLApplicability</v>
      </c>
      <c r="G26" s="1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Applicable</v>
      </c>
      <c r="H26" s="15" t="str">
        <f ca="1">IF(OR(Table_Risk_2[[#This Row],[Header]]="Yes",Table_Risk_2[[#This Row],[Property]]=""),"",IF(OR(Table_Risk_2[[#This Row],[Text]]="true",Table_Risk_2[[#This Row],[Text]]="false",ISNUMBER(Table_Risk_2[[#This Row],[Text]])),Table_Risk_2[[#This Row],[Text]],""""&amp;Table_Risk_2[[#This Row],[Text]]&amp;""""))</f>
        <v>"Applicable"</v>
      </c>
      <c r="I26"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"ESLApplicability":"Applicable",</v>
      </c>
      <c r="J26" s="7" t="s">
        <v>329</v>
      </c>
      <c r="K26" s="7" t="str">
        <f>Risk_2_ESL</f>
        <v>Applicable</v>
      </c>
      <c r="L26" s="7" t="str">
        <f>Risk_2_ESL</f>
        <v>Applicable</v>
      </c>
      <c r="M26" s="7" t="str">
        <f>Risk_2_ESL</f>
        <v>Applicable</v>
      </c>
      <c r="N26" s="7" t="str">
        <f>Risk_2_ESL</f>
        <v>Applicable</v>
      </c>
    </row>
    <row r="27" spans="2:14" s="12" customFormat="1" ht="21" customHeight="1">
      <c r="B27" s="8" t="s">
        <v>318</v>
      </c>
      <c r="C27" s="7"/>
      <c r="D27"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7"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jurisdiction</v>
      </c>
      <c r="F27" s="7" t="str">
        <f ca="1">IF(Table_Risk_2[[#This Row],[Header]]="Yes","",IF(Table_Risk_2[[#This Row],[Property]]&lt;&gt;"",Risk_2_Prefix&amp;SUBSTITUTE(Table_Risk_2[[#This Row],[Type]]," ","")&amp;SUBSTITUTE(Table_Risk_2[[#This Row],[Property]]," ",""),""))</f>
        <v>PLStatutoryRateJurisdiction</v>
      </c>
      <c r="G27" s="1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VIC</v>
      </c>
      <c r="H27" s="15" t="str">
        <f ca="1">IF(OR(Table_Risk_2[[#This Row],[Header]]="Yes",Table_Risk_2[[#This Row],[Property]]=""),"",IF(OR(Table_Risk_2[[#This Row],[Text]]="true",Table_Risk_2[[#This Row],[Text]]="false",ISNUMBER(Table_Risk_2[[#This Row],[Text]])),Table_Risk_2[[#This Row],[Text]],""""&amp;Table_Risk_2[[#This Row],[Text]]&amp;""""))</f>
        <v>"VIC"</v>
      </c>
      <c r="I27"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"jurisdiction":"VIC",</v>
      </c>
      <c r="J27" s="7" t="str">
        <f>J11</f>
        <v>VIC</v>
      </c>
      <c r="K27" s="7" t="e">
        <f>#REF!</f>
        <v>#REF!</v>
      </c>
      <c r="L27" s="7" t="e">
        <f>#REF!</f>
        <v>#REF!</v>
      </c>
      <c r="M27" s="7" t="e">
        <f>#REF!</f>
        <v>#REF!</v>
      </c>
      <c r="N27" s="7" t="e">
        <f>#REF!</f>
        <v>#REF!</v>
      </c>
    </row>
    <row r="28" spans="2:14" s="12" customFormat="1" ht="21" customHeight="1">
      <c r="B28" s="8" t="s">
        <v>78</v>
      </c>
      <c r="C28" s="7"/>
      <c r="D28"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8"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policyStartDate</v>
      </c>
      <c r="F28" s="7" t="str">
        <f ca="1">IF(Table_Risk_2[[#This Row],[Header]]="Yes","",IF(Table_Risk_2[[#This Row],[Property]]&lt;&gt;"",Risk_2_Prefix&amp;SUBSTITUTE(Table_Risk_2[[#This Row],[Type]]," ","")&amp;SUBSTITUTE(Table_Risk_2[[#This Row],[Property]]," ",""),""))</f>
        <v>PLStatutoryRatePolicyStartDate</v>
      </c>
      <c r="G28" s="15">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43419</v>
      </c>
      <c r="H28" s="15">
        <f ca="1">IF(OR(Table_Risk_2[[#This Row],[Header]]="Yes",Table_Risk_2[[#This Row],[Property]]=""),"",IF(OR(Table_Risk_2[[#This Row],[Text]]="true",Table_Risk_2[[#This Row],[Text]]="false",ISNUMBER(Table_Risk_2[[#This Row],[Text]])),Table_Risk_2[[#This Row],[Text]],""""&amp;Table_Risk_2[[#This Row],[Text]]&amp;""""))</f>
        <v>43419</v>
      </c>
      <c r="I28"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"policyStartDate":43419,</v>
      </c>
      <c r="J28" s="23">
        <f ca="1">J12</f>
        <v>43419</v>
      </c>
      <c r="K28" s="23">
        <f ca="1">K12</f>
        <v>43419</v>
      </c>
      <c r="L28" s="23">
        <f ca="1">L12</f>
        <v>43419</v>
      </c>
      <c r="M28" s="23">
        <f ca="1">M12</f>
        <v>43419</v>
      </c>
      <c r="N28" s="23">
        <f ca="1">N12</f>
        <v>43419</v>
      </c>
    </row>
    <row r="29" spans="2:14" s="12" customFormat="1" ht="21" customHeight="1">
      <c r="B29" s="8" t="s">
        <v>330</v>
      </c>
      <c r="C29" s="7"/>
      <c r="D29"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9"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ESLRate</v>
      </c>
      <c r="F29" s="7" t="str">
        <f ca="1">IF(Table_Risk_2[[#This Row],[Header]]="Yes","",IF(Table_Risk_2[[#This Row],[Property]]&lt;&gt;"",Risk_2_Prefix&amp;SUBSTITUTE(Table_Risk_2[[#This Row],[Type]]," ","")&amp;SUBSTITUTE(Table_Risk_2[[#This Row],[Property]]," ",""),""))</f>
        <v>PLStatutoryRateESLRate</v>
      </c>
      <c r="G29" s="15">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29" s="15">
        <f ca="1">IF(OR(Table_Risk_2[[#This Row],[Header]]="Yes",Table_Risk_2[[#This Row],[Property]]=""),"",IF(OR(Table_Risk_2[[#This Row],[Text]]="true",Table_Risk_2[[#This Row],[Text]]="false",ISNUMBER(Table_Risk_2[[#This Row],[Text]])),Table_Risk_2[[#This Row],[Text]],""""&amp;Table_Risk_2[[#This Row],[Text]]&amp;""""))</f>
        <v>0</v>
      </c>
      <c r="I29"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"ESLRate":0,</v>
      </c>
      <c r="J29" s="16">
        <v>0</v>
      </c>
      <c r="K29" s="16" t="e">
        <f t="array" aca="1" ref="K29" ca="1">IF(Risk_2_ESL="Applicable",
INDEX(
Table_Statutory_Rates[],
MATCH(1,(Table_Statutory_Rates[Type]="ESL")*(Table_Statutory_Rates[Next Value]&gt;K28),0),
MATCH(K27,Table_Statutory_Rates[#Headers],0)
),0)</f>
        <v>#REF!</v>
      </c>
      <c r="L29" s="16" t="e">
        <f t="array" aca="1" ref="L29" ca="1">IF(Risk_2_ESL="Applicable",
INDEX(
Table_Statutory_Rates[],
MATCH(1,(Table_Statutory_Rates[Type]="ESL")*(Table_Statutory_Rates[Next Value]&gt;L28),0),
MATCH(L27,Table_Statutory_Rates[#Headers],0)
),0)</f>
        <v>#REF!</v>
      </c>
      <c r="M29" s="16" t="e">
        <f t="array" aca="1" ref="M29" ca="1">IF(Risk_2_ESL="Applicable",
INDEX(
Table_Statutory_Rates[],
MATCH(1,(Table_Statutory_Rates[Type]="ESL")*(Table_Statutory_Rates[Next Value]&gt;M28),0),
MATCH(M27,Table_Statutory_Rates[#Headers],0)
),0)</f>
        <v>#REF!</v>
      </c>
      <c r="N29" s="16" t="e">
        <f t="array" aca="1" ref="N29" ca="1">IF(Risk_2_ESL="Applicable",
INDEX(
Table_Statutory_Rates[],
MATCH(1,(Table_Statutory_Rates[Type]="ESL")*(Table_Statutory_Rates[Next Value]&gt;N28),0),
MATCH(N27,Table_Statutory_Rates[#Headers],0)
),0)</f>
        <v>#REF!</v>
      </c>
    </row>
    <row r="30" spans="2:14" s="12" customFormat="1" ht="21" customHeight="1">
      <c r="B30" s="7" t="s">
        <v>331</v>
      </c>
      <c r="C30" s="7"/>
      <c r="D30"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30"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GSTRate</v>
      </c>
      <c r="F30" s="7" t="str">
        <f ca="1">IF(Table_Risk_2[[#This Row],[Header]]="Yes","",IF(Table_Risk_2[[#This Row],[Property]]&lt;&gt;"",Risk_2_Prefix&amp;SUBSTITUTE(Table_Risk_2[[#This Row],[Type]]," ","")&amp;SUBSTITUTE(Table_Risk_2[[#This Row],[Property]]," ",""),""))</f>
        <v>PLStatutoryRateGSTRate</v>
      </c>
      <c r="G30" s="15">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0.1</v>
      </c>
      <c r="H30" s="15">
        <f ca="1">IF(OR(Table_Risk_2[[#This Row],[Header]]="Yes",Table_Risk_2[[#This Row],[Property]]=""),"",IF(OR(Table_Risk_2[[#This Row],[Text]]="true",Table_Risk_2[[#This Row],[Text]]="false",ISNUMBER(Table_Risk_2[[#This Row],[Text]])),Table_Risk_2[[#This Row],[Text]],""""&amp;Table_Risk_2[[#This Row],[Text]]&amp;""""))</f>
        <v>0.1</v>
      </c>
      <c r="I30"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"GSTRate":0.1,</v>
      </c>
      <c r="J30" s="16">
        <f t="array" aca="1" ref="J30" ca="1">IF(NOT(ISNA(MATCH(J27,Table_Statutory_Rates[#Headers],0))),
INDEX(
Table_Statutory_Rates[],
MATCH(1,(Table_Statutory_Rates[Type]="GST")*(Table_Statutory_Rates[Next Value]&gt;J28),0),
MATCH(J27,Table_Statutory_Rates[#Headers],0)
),0)</f>
        <v>0.1</v>
      </c>
      <c r="K30" s="16" t="e">
        <f t="array" aca="1" ref="K30" ca="1">INDEX(
Table_Statutory_Rates[],
MATCH(1,(Table_Statutory_Rates[Type]="GST")*(Table_Statutory_Rates[Next Value]&gt;K28),0),
MATCH(K27,Table_Statutory_Rates[#Headers],0)
)</f>
        <v>#REF!</v>
      </c>
      <c r="L30" s="16" t="e">
        <f t="array" aca="1" ref="L30" ca="1">INDEX(
Table_Statutory_Rates[],
MATCH(1,(Table_Statutory_Rates[Type]="GST")*(Table_Statutory_Rates[Next Value]&gt;L28),0),
MATCH(L27,Table_Statutory_Rates[#Headers],0)
)</f>
        <v>#REF!</v>
      </c>
      <c r="M30" s="16" t="e">
        <f t="array" aca="1" ref="M30" ca="1">INDEX(
Table_Statutory_Rates[],
MATCH(1,(Table_Statutory_Rates[Type]="GST")*(Table_Statutory_Rates[Next Value]&gt;M28),0),
MATCH(M27,Table_Statutory_Rates[#Headers],0)
)</f>
        <v>#REF!</v>
      </c>
      <c r="N30" s="16" t="e">
        <f t="array" aca="1" ref="N30" ca="1">INDEX(
Table_Statutory_Rates[],
MATCH(1,(Table_Statutory_Rates[Type]="GST")*(Table_Statutory_Rates[Next Value]&gt;N28),0),
MATCH(N27,Table_Statutory_Rates[#Headers],0)
)</f>
        <v>#REF!</v>
      </c>
    </row>
    <row r="31" spans="2:14" s="12" customFormat="1" ht="21" customHeight="1">
      <c r="B31" s="7" t="s">
        <v>332</v>
      </c>
      <c r="C31" s="7"/>
      <c r="D31"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31"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SDRate</v>
      </c>
      <c r="F31" s="7" t="str">
        <f ca="1">IF(Table_Risk_2[[#This Row],[Header]]="Yes","",IF(Table_Risk_2[[#This Row],[Property]]&lt;&gt;"",Risk_2_Prefix&amp;SUBSTITUTE(Table_Risk_2[[#This Row],[Type]]," ","")&amp;SUBSTITUTE(Table_Risk_2[[#This Row],[Property]]," ",""),""))</f>
        <v>PLStatutoryRateSDRate</v>
      </c>
      <c r="G31" s="15">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0.1</v>
      </c>
      <c r="H31" s="15">
        <f ca="1">IF(OR(Table_Risk_2[[#This Row],[Header]]="Yes",Table_Risk_2[[#This Row],[Property]]=""),"",IF(OR(Table_Risk_2[[#This Row],[Text]]="true",Table_Risk_2[[#This Row],[Text]]="false",ISNUMBER(Table_Risk_2[[#This Row],[Text]])),Table_Risk_2[[#This Row],[Text]],""""&amp;Table_Risk_2[[#This Row],[Text]]&amp;""""))</f>
        <v>0.1</v>
      </c>
      <c r="I31"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"SDRate":0.1},</v>
      </c>
      <c r="J31" s="16">
        <f t="array" aca="1" ref="J31" ca="1">IF(NOT(ISNA(MATCH(J27,Table_Statutory_Rates[#Headers],0))),
INDEX(
Table_Statutory_Rates[],
MATCH(1,(Table_Statutory_Rates[Type]=Risk_2_Type)*(Table_Statutory_Rates[Next Value]&gt;J28),0),
MATCH(J27,Table_Statutory_Rates[#Headers],0)
),0)</f>
        <v>0.1</v>
      </c>
      <c r="K31" s="16" t="e">
        <f t="array" aca="1" ref="K31" ca="1">INDEX(
Table_Statutory_Rates[],
MATCH(1,(Table_Statutory_Rates[Type]=Risk_2_Type)*(Table_Statutory_Rates[Next Value]&gt;K28),0),
MATCH(K27,Table_Statutory_Rates[#Headers],0)
)</f>
        <v>#REF!</v>
      </c>
      <c r="L31" s="16" t="e">
        <f t="array" aca="1" ref="L31" ca="1">INDEX(
Table_Statutory_Rates[],
MATCH(1,(Table_Statutory_Rates[Type]=Risk_2_Type)*(Table_Statutory_Rates[Next Value]&gt;L28),0),
MATCH(L27,Table_Statutory_Rates[#Headers],0)
)</f>
        <v>#REF!</v>
      </c>
      <c r="M31" s="16" t="e">
        <f t="array" aca="1" ref="M31" ca="1">INDEX(
Table_Statutory_Rates[],
MATCH(1,(Table_Statutory_Rates[Type]=Risk_2_Type)*(Table_Statutory_Rates[Next Value]&gt;M28),0),
MATCH(M27,Table_Statutory_Rates[#Headers],0)
)</f>
        <v>#REF!</v>
      </c>
      <c r="N31" s="16" t="e">
        <f t="array" aca="1" ref="N31" ca="1">INDEX(
Table_Statutory_Rates[],
MATCH(1,(Table_Statutory_Rates[Type]=Risk_2_Type)*(Table_Statutory_Rates[Next Value]&gt;N28),0),
MATCH(N27,Table_Statutory_Rates[#Headers],0)
)</f>
        <v>#REF!</v>
      </c>
    </row>
    <row r="32" spans="2:14" ht="29.25" thickBot="1">
      <c r="B32" s="3" t="s">
        <v>320</v>
      </c>
      <c r="C32" s="3" t="s">
        <v>71</v>
      </c>
      <c r="D32" s="3"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32" s="3"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payment</v>
      </c>
      <c r="F32" s="3" t="str">
        <f>IF(Table_Risk_2[[#This Row],[Header]]="Yes","",IF(Table_Risk_2[[#This Row],[Property]]&lt;&gt;"",Risk_2_Prefix&amp;SUBSTITUTE(Table_Risk_2[[#This Row],[Type]]," ","")&amp;SUBSTITUTE(Table_Risk_2[[#This Row],[Property]]," ",""),""))</f>
        <v/>
      </c>
      <c r="G32" s="18"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32" s="18" t="str">
        <f>IF(OR(Table_Risk_2[[#This Row],[Header]]="Yes",Table_Risk_2[[#This Row],[Property]]=""),"",IF(OR(Table_Risk_2[[#This Row],[Text]]="true",Table_Risk_2[[#This Row],[Text]]="false",ISNUMBER(Table_Risk_2[[#This Row],[Text]])),Table_Risk_2[[#This Row],[Text]],""""&amp;Table_Risk_2[[#This Row],[Text]]&amp;""""))</f>
        <v/>
      </c>
      <c r="I32" s="3"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"payment":{</v>
      </c>
      <c r="J32" s="3"/>
      <c r="K32" s="3"/>
      <c r="L32" s="3"/>
      <c r="M32" s="3"/>
      <c r="N32" s="3"/>
    </row>
    <row r="33" spans="2:14" s="12" customFormat="1" ht="21" hidden="1" customHeight="1">
      <c r="B33" s="7"/>
      <c r="C33" s="7"/>
      <c r="D33"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33"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33" s="7" t="str">
        <f>IF(Table_Risk_2[[#This Row],[Header]]="Yes","",IF(Table_Risk_2[[#This Row],[Property]]&lt;&gt;"",Risk_2_Prefix&amp;SUBSTITUTE(Table_Risk_2[[#This Row],[Type]]," ","")&amp;SUBSTITUTE(Table_Risk_2[[#This Row],[Property]]," ",""),""))</f>
        <v/>
      </c>
      <c r="G33" s="1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33" s="15" t="str">
        <f>IF(OR(Table_Risk_2[[#This Row],[Header]]="Yes",Table_Risk_2[[#This Row],[Property]]=""),"",IF(OR(Table_Risk_2[[#This Row],[Text]]="true",Table_Risk_2[[#This Row],[Text]]="false",ISNUMBER(Table_Risk_2[[#This Row],[Text]])),Table_Risk_2[[#This Row],[Text]],""""&amp;Table_Risk_2[[#This Row],[Text]]&amp;""""))</f>
        <v/>
      </c>
      <c r="I33"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33" s="7"/>
      <c r="K33" s="7"/>
      <c r="L33" s="7"/>
      <c r="M33" s="7"/>
      <c r="N33" s="7"/>
    </row>
    <row r="34" spans="2:14" s="12" customFormat="1" ht="21" customHeight="1">
      <c r="B34" s="8" t="s">
        <v>306</v>
      </c>
      <c r="C34" s="7"/>
      <c r="D34"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34"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premium</v>
      </c>
      <c r="F34" s="7" t="str">
        <f ca="1">IF(Table_Risk_2[[#This Row],[Header]]="Yes","",IF(Table_Risk_2[[#This Row],[Property]]&lt;&gt;"",Risk_2_Prefix&amp;SUBSTITUTE(Table_Risk_2[[#This Row],[Type]]," ","")&amp;SUBSTITUTE(Table_Risk_2[[#This Row],[Property]]," ",""),""))</f>
        <v>PLPaymentPremium</v>
      </c>
      <c r="G34" s="15">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34" s="15">
        <f ca="1">IF(OR(Table_Risk_2[[#This Row],[Header]]="Yes",Table_Risk_2[[#This Row],[Property]]=""),"",IF(OR(Table_Risk_2[[#This Row],[Text]]="true",Table_Risk_2[[#This Row],[Text]]="false",ISNUMBER(Table_Risk_2[[#This Row],[Text]])),Table_Risk_2[[#This Row],[Text]],""""&amp;Table_Risk_2[[#This Row],[Text]]&amp;""""))</f>
        <v>0</v>
      </c>
      <c r="I34"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"premium":0,</v>
      </c>
      <c r="J34" s="26">
        <f>J19</f>
        <v>0</v>
      </c>
      <c r="K34" s="26" t="e">
        <f>K19</f>
        <v>#REF!</v>
      </c>
      <c r="L34" s="26" t="e">
        <f>L19</f>
        <v>#REF!</v>
      </c>
      <c r="M34" s="26" t="e">
        <f>M19</f>
        <v>#REF!</v>
      </c>
      <c r="N34" s="26" t="e">
        <f>N19</f>
        <v>#REF!</v>
      </c>
    </row>
    <row r="35" spans="2:14" s="12" customFormat="1" ht="21" customHeight="1">
      <c r="B35" s="8" t="s">
        <v>333</v>
      </c>
      <c r="C35" s="7"/>
      <c r="D35"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35"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ESL</v>
      </c>
      <c r="F35" s="7" t="str">
        <f ca="1">IF(Table_Risk_2[[#This Row],[Header]]="Yes","",IF(Table_Risk_2[[#This Row],[Property]]&lt;&gt;"",Risk_2_Prefix&amp;SUBSTITUTE(Table_Risk_2[[#This Row],[Type]]," ","")&amp;SUBSTITUTE(Table_Risk_2[[#This Row],[Property]]," ",""),""))</f>
        <v>PLPaymentESL</v>
      </c>
      <c r="G35" s="15">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35" s="15">
        <f ca="1">IF(OR(Table_Risk_2[[#This Row],[Header]]="Yes",Table_Risk_2[[#This Row],[Property]]=""),"",IF(OR(Table_Risk_2[[#This Row],[Text]]="true",Table_Risk_2[[#This Row],[Text]]="false",ISNUMBER(Table_Risk_2[[#This Row],[Text]])),Table_Risk_2[[#This Row],[Text]],""""&amp;Table_Risk_2[[#This Row],[Text]]&amp;""""))</f>
        <v>0</v>
      </c>
      <c r="I35"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"ESL":0,</v>
      </c>
      <c r="J35" s="9">
        <f>J34*J29</f>
        <v>0</v>
      </c>
      <c r="K35" s="9" t="e">
        <f ca="1">K34*K29</f>
        <v>#REF!</v>
      </c>
      <c r="L35" s="9" t="e">
        <f ca="1">L34*L29</f>
        <v>#REF!</v>
      </c>
      <c r="M35" s="9" t="e">
        <f ca="1">M34*M29</f>
        <v>#REF!</v>
      </c>
      <c r="N35" s="9" t="e">
        <f ca="1">N34*N29</f>
        <v>#REF!</v>
      </c>
    </row>
    <row r="36" spans="2:14" s="12" customFormat="1" ht="21" customHeight="1">
      <c r="B36" s="7" t="s">
        <v>334</v>
      </c>
      <c r="C36" s="7"/>
      <c r="D36"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36"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GST</v>
      </c>
      <c r="F36" s="7" t="str">
        <f ca="1">IF(Table_Risk_2[[#This Row],[Header]]="Yes","",IF(Table_Risk_2[[#This Row],[Property]]&lt;&gt;"",Risk_2_Prefix&amp;SUBSTITUTE(Table_Risk_2[[#This Row],[Type]]," ","")&amp;SUBSTITUTE(Table_Risk_2[[#This Row],[Property]]," ",""),""))</f>
        <v>PLPaymentGST</v>
      </c>
      <c r="G36" s="15">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36" s="15">
        <f ca="1">IF(OR(Table_Risk_2[[#This Row],[Header]]="Yes",Table_Risk_2[[#This Row],[Property]]=""),"",IF(OR(Table_Risk_2[[#This Row],[Text]]="true",Table_Risk_2[[#This Row],[Text]]="false",ISNUMBER(Table_Risk_2[[#This Row],[Text]])),Table_Risk_2[[#This Row],[Text]],""""&amp;Table_Risk_2[[#This Row],[Text]]&amp;""""))</f>
        <v>0</v>
      </c>
      <c r="I36"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"GST":0,</v>
      </c>
      <c r="J36" s="30">
        <f ca="1">SUM(J34:J35)*J30</f>
        <v>0</v>
      </c>
      <c r="K36" s="30" t="e">
        <f ca="1">SUM(K34:K35)*K30</f>
        <v>#REF!</v>
      </c>
      <c r="L36" s="30" t="e">
        <f ca="1">SUM(L34:L35)*L30</f>
        <v>#REF!</v>
      </c>
      <c r="M36" s="30" t="e">
        <f ca="1">SUM(M34:M35)*M30</f>
        <v>#REF!</v>
      </c>
      <c r="N36" s="30" t="e">
        <f ca="1">SUM(N34:N35)*N30</f>
        <v>#REF!</v>
      </c>
    </row>
    <row r="37" spans="2:14" s="12" customFormat="1" ht="21" customHeight="1">
      <c r="B37" s="7" t="s">
        <v>335</v>
      </c>
      <c r="C37" s="7"/>
      <c r="D37"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37"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SD</v>
      </c>
      <c r="F37" s="7" t="str">
        <f ca="1">IF(Table_Risk_2[[#This Row],[Header]]="Yes","",IF(Table_Risk_2[[#This Row],[Property]]&lt;&gt;"",Risk_2_Prefix&amp;SUBSTITUTE(Table_Risk_2[[#This Row],[Type]]," ","")&amp;SUBSTITUTE(Table_Risk_2[[#This Row],[Property]]," ",""),""))</f>
        <v>PLPaymentSD</v>
      </c>
      <c r="G37" s="15">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37" s="15">
        <f ca="1">IF(OR(Table_Risk_2[[#This Row],[Header]]="Yes",Table_Risk_2[[#This Row],[Property]]=""),"",IF(OR(Table_Risk_2[[#This Row],[Text]]="true",Table_Risk_2[[#This Row],[Text]]="false",ISNUMBER(Table_Risk_2[[#This Row],[Text]])),Table_Risk_2[[#This Row],[Text]],""""&amp;Table_Risk_2[[#This Row],[Text]]&amp;""""))</f>
        <v>0</v>
      </c>
      <c r="I37"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"SD":0,</v>
      </c>
      <c r="J37" s="30">
        <f ca="1">SUM(J34:J36)*J31</f>
        <v>0</v>
      </c>
      <c r="K37" s="30" t="e">
        <f ca="1">SUM(K34:K36)*K31</f>
        <v>#REF!</v>
      </c>
      <c r="L37" s="30" t="e">
        <f ca="1">SUM(L34:L36)*L31</f>
        <v>#REF!</v>
      </c>
      <c r="M37" s="30" t="e">
        <f ca="1">SUM(M34:M36)*M31</f>
        <v>#REF!</v>
      </c>
      <c r="N37" s="30" t="e">
        <f ca="1">SUM(N34:N36)*N31</f>
        <v>#REF!</v>
      </c>
    </row>
    <row r="38" spans="2:14" s="12" customFormat="1" ht="21" customHeight="1">
      <c r="B38" s="7" t="s">
        <v>195</v>
      </c>
      <c r="C38" s="7"/>
      <c r="D38"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38"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total</v>
      </c>
      <c r="F38" s="7" t="str">
        <f ca="1">IF(Table_Risk_2[[#This Row],[Header]]="Yes","",IF(Table_Risk_2[[#This Row],[Property]]&lt;&gt;"",Risk_2_Prefix&amp;SUBSTITUTE(Table_Risk_2[[#This Row],[Type]]," ","")&amp;SUBSTITUTE(Table_Risk_2[[#This Row],[Property]]," ",""),""))</f>
        <v>PLPaymentTotal</v>
      </c>
      <c r="G38" s="15">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38" s="15">
        <f ca="1">IF(OR(Table_Risk_2[[#This Row],[Header]]="Yes",Table_Risk_2[[#This Row],[Property]]=""),"",IF(OR(Table_Risk_2[[#This Row],[Text]]="true",Table_Risk_2[[#This Row],[Text]]="false",ISNUMBER(Table_Risk_2[[#This Row],[Text]])),Table_Risk_2[[#This Row],[Text]],""""&amp;Table_Risk_2[[#This Row],[Text]]&amp;""""))</f>
        <v>0</v>
      </c>
      <c r="I38"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"total":0}</v>
      </c>
      <c r="J38" s="9">
        <f ca="1">SUM(J34:J37)</f>
        <v>0</v>
      </c>
      <c r="K38" s="9" t="e">
        <f t="shared" ref="K38:N38" si="0">SUM(K34:K37)</f>
        <v>#REF!</v>
      </c>
      <c r="L38" s="9" t="e">
        <f t="shared" si="0"/>
        <v>#REF!</v>
      </c>
      <c r="M38" s="9" t="e">
        <f t="shared" si="0"/>
        <v>#REF!</v>
      </c>
      <c r="N38" s="9" t="e">
        <f t="shared" si="0"/>
        <v>#REF!</v>
      </c>
    </row>
  </sheetData>
  <sheetProtection insertRows="0" deleteRows="0"/>
  <conditionalFormatting sqref="J14:N15">
    <cfRule type="cellIs" dxfId="315" priority="2" operator="equal">
      <formula>FALSE</formula>
    </cfRule>
  </conditionalFormatting>
  <dataValidations count="4">
    <dataValidation type="list" allowBlank="1" showInputMessage="1" showErrorMessage="1" sqref="J26" xr:uid="{00000000-0002-0000-0500-000000000000}">
      <formula1>Select_ESL_Eligibility</formula1>
    </dataValidation>
    <dataValidation type="list" allowBlank="1" showInputMessage="1" showErrorMessage="1" sqref="B10:B11" xr:uid="{00000000-0002-0000-0500-000002000000}">
      <formula1>Select_Rating_Factor</formula1>
    </dataValidation>
    <dataValidation type="list" allowBlank="1" showInputMessage="1" showErrorMessage="1" sqref="K10:N11" xr:uid="{00000000-0002-0000-0500-000003000000}">
      <formula1>#REF!</formula1>
    </dataValidation>
    <dataValidation type="list" allowBlank="1" showInputMessage="1" showErrorMessage="1" sqref="J24:J25" xr:uid="{00000000-0002-0000-0500-000001000000}">
      <formula1>Select_Risk_Type</formula1>
    </dataValidation>
  </dataValidations>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1F5F34"/>
  </sheetPr>
  <dimension ref="B2:P40"/>
  <sheetViews>
    <sheetView zoomScaleNormal="100" workbookViewId="0">
      <selection activeCell="G9" sqref="G9"/>
    </sheetView>
  </sheetViews>
  <sheetFormatPr defaultColWidth="9.140625" defaultRowHeight="21" customHeight="1"/>
  <cols>
    <col min="1" max="1" width="9.140625" style="2"/>
    <col min="2" max="2" width="42.85546875" style="13" customWidth="1"/>
    <col min="3" max="3" width="12.7109375" style="13" hidden="1" customWidth="1"/>
    <col min="4" max="4" width="27" style="13" hidden="1" customWidth="1"/>
    <col min="5" max="5" width="27" style="21" hidden="1" customWidth="1"/>
    <col min="6" max="13" width="19.7109375" style="2" customWidth="1"/>
    <col min="14" max="15" width="9.140625" style="2"/>
    <col min="16" max="16" width="20.85546875" style="2" customWidth="1"/>
    <col min="17" max="16384" width="9.140625" style="2"/>
  </cols>
  <sheetData>
    <row r="2" spans="2:16" ht="47.25" thickBot="1">
      <c r="B2" s="14" t="s">
        <v>313</v>
      </c>
      <c r="C2" s="14"/>
      <c r="D2" s="14"/>
      <c r="E2" s="20"/>
      <c r="F2" s="11"/>
      <c r="G2" s="11"/>
      <c r="H2" s="11"/>
      <c r="I2" s="11"/>
      <c r="J2" s="11"/>
      <c r="K2" s="11"/>
      <c r="L2" s="11"/>
      <c r="M2" s="11"/>
    </row>
    <row r="4" spans="2:16" ht="21" customHeight="1">
      <c r="B4" s="13" t="s">
        <v>336</v>
      </c>
    </row>
    <row r="6" spans="2:16" ht="15">
      <c r="B6" s="37" t="s">
        <v>337</v>
      </c>
      <c r="C6" s="37" t="s">
        <v>2</v>
      </c>
      <c r="D6" s="37" t="s">
        <v>3</v>
      </c>
      <c r="E6" s="40" t="s">
        <v>338</v>
      </c>
      <c r="F6" t="s">
        <v>247</v>
      </c>
      <c r="G6" s="1" t="s">
        <v>248</v>
      </c>
      <c r="H6" t="s">
        <v>249</v>
      </c>
      <c r="I6" s="1" t="s">
        <v>250</v>
      </c>
      <c r="J6" t="s">
        <v>251</v>
      </c>
      <c r="K6" t="s">
        <v>252</v>
      </c>
      <c r="L6" t="s">
        <v>90</v>
      </c>
      <c r="M6" t="s">
        <v>253</v>
      </c>
    </row>
    <row r="7" spans="2:16" ht="29.25" thickBot="1">
      <c r="B7" s="18" t="s">
        <v>334</v>
      </c>
      <c r="C7" s="18" t="s">
        <v>71</v>
      </c>
      <c r="D7" s="18"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7" s="41">
        <f ca="1">IF(INDIRECT(SUBSTITUTE(ADDRESS(1,COLUMN(Table_Statutory_Rates[[#This Row],[Effective Date]]),4),"1","")&amp;ROW()+1)&lt;&gt;"",INDIRECT(SUBSTITUTE(ADDRESS(1,COLUMN(Table_Statutory_Rates[[#This Row],[Effective Date]]),4),"1","")&amp;ROW()+1),"END")</f>
        <v>42736</v>
      </c>
      <c r="F7" s="3"/>
      <c r="G7" s="3"/>
      <c r="H7" s="3"/>
      <c r="I7" s="3"/>
      <c r="J7" s="3"/>
      <c r="K7" s="3"/>
      <c r="L7" s="3"/>
      <c r="M7" s="3"/>
    </row>
    <row r="8" spans="2:16" s="12" customFormat="1" ht="21" customHeight="1">
      <c r="B8" s="19">
        <v>42736</v>
      </c>
      <c r="C8" s="19"/>
      <c r="D8" s="15"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GST</v>
      </c>
      <c r="E8" s="19" t="str">
        <f ca="1">IF(INDIRECT(SUBSTITUTE(ADDRESS(1,COLUMN(Table_Statutory_Rates[[#This Row],[Effective Date]]),4),"1","")&amp;ROW()+1)&lt;&gt;"",INDIRECT(SUBSTITUTE(ADDRESS(1,COLUMN(Table_Statutory_Rates[[#This Row],[Effective Date]]),4),"1","")&amp;ROW()+1),"END")</f>
        <v>Stamp Duty</v>
      </c>
      <c r="F8" s="16">
        <v>0.1</v>
      </c>
      <c r="G8" s="16">
        <f>Table_Statutory_Rates[[#This Row],[ACT]]</f>
        <v>0.1</v>
      </c>
      <c r="H8" s="16">
        <f>Table_Statutory_Rates[[#This Row],[NSW]]</f>
        <v>0.1</v>
      </c>
      <c r="I8" s="16">
        <f>Table_Statutory_Rates[[#This Row],[NT]]</f>
        <v>0.1</v>
      </c>
      <c r="J8" s="16">
        <f>Table_Statutory_Rates[[#This Row],[QLD]]</f>
        <v>0.1</v>
      </c>
      <c r="K8" s="16">
        <f>Table_Statutory_Rates[[#This Row],[SA]]</f>
        <v>0.1</v>
      </c>
      <c r="L8" s="16">
        <f>Table_Statutory_Rates[[#This Row],[TAS]]</f>
        <v>0.1</v>
      </c>
      <c r="M8" s="16">
        <f>Table_Statutory_Rates[[#This Row],[VIC]]</f>
        <v>0.1</v>
      </c>
    </row>
    <row r="9" spans="2:16" ht="29.25" thickBot="1">
      <c r="B9" s="18" t="s">
        <v>339</v>
      </c>
      <c r="C9" s="18" t="s">
        <v>71</v>
      </c>
      <c r="D9" s="18"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9" s="41" t="str">
        <f ca="1">IF(INDIRECT(SUBSTITUTE(ADDRESS(1,COLUMN(Table_Statutory_Rates[[#This Row],[Effective Date]]),4),"1","")&amp;ROW()+1)&lt;&gt;"",INDIRECT(SUBSTITUTE(ADDRESS(1,COLUMN(Table_Statutory_Rates[[#This Row],[Effective Date]]),4),"1","")&amp;ROW()+1),"END")</f>
        <v>General</v>
      </c>
      <c r="F9" s="42"/>
      <c r="G9" s="42"/>
      <c r="H9" s="42"/>
      <c r="I9" s="42"/>
      <c r="J9" s="42"/>
      <c r="K9" s="42"/>
      <c r="L9" s="42"/>
      <c r="M9" s="42"/>
    </row>
    <row r="10" spans="2:16" ht="21.75" thickBot="1">
      <c r="B10" s="54" t="str">
        <f>B30</f>
        <v>General</v>
      </c>
      <c r="C10" s="54" t="s">
        <v>71</v>
      </c>
      <c r="D10" s="54"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10" s="64">
        <f ca="1">IF(INDIRECT(SUBSTITUTE(ADDRESS(1,COLUMN(Table_Statutory_Rates[[#This Row],[Effective Date]]),4),"1","")&amp;ROW()+1)&lt;&gt;"",INDIRECT(SUBSTITUTE(ADDRESS(1,COLUMN(Table_Statutory_Rates[[#This Row],[Effective Date]]),4),"1","")&amp;ROW()+1),"END")</f>
        <v>42736</v>
      </c>
      <c r="F10" s="65"/>
      <c r="G10" s="65"/>
      <c r="H10" s="65"/>
      <c r="I10" s="65"/>
      <c r="J10" s="65"/>
      <c r="K10" s="65"/>
      <c r="L10" s="65"/>
      <c r="M10" s="65"/>
    </row>
    <row r="11" spans="2:16" s="12" customFormat="1" ht="21" customHeight="1">
      <c r="B11" s="19">
        <v>42736</v>
      </c>
      <c r="C11" s="19"/>
      <c r="D11" s="15"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General</v>
      </c>
      <c r="E11" s="19" t="str">
        <f ca="1">IF(INDIRECT(SUBSTITUTE(ADDRESS(1,COLUMN(Table_Statutory_Rates[[#This Row],[Effective Date]]),4),"1","")&amp;ROW()+1)&lt;&gt;"",INDIRECT(SUBSTITUTE(ADDRESS(1,COLUMN(Table_Statutory_Rates[[#This Row],[Effective Date]]),4),"1","")&amp;ROW()+1),"END")</f>
        <v>Public Liability</v>
      </c>
      <c r="F11" s="24">
        <v>0</v>
      </c>
      <c r="G11" s="24">
        <v>0.09</v>
      </c>
      <c r="H11" s="24">
        <v>0.1</v>
      </c>
      <c r="I11" s="24">
        <v>0.09</v>
      </c>
      <c r="J11" s="24">
        <v>0.11</v>
      </c>
      <c r="K11" s="24">
        <v>0.1</v>
      </c>
      <c r="L11" s="24">
        <v>0.1</v>
      </c>
      <c r="M11" s="16">
        <v>0.1</v>
      </c>
      <c r="P11" s="22"/>
    </row>
    <row r="12" spans="2:16" ht="21.75" thickBot="1">
      <c r="B12" s="54" t="str">
        <f>B31</f>
        <v>Public Liability</v>
      </c>
      <c r="C12" s="54" t="s">
        <v>71</v>
      </c>
      <c r="D12" s="54"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12" s="64">
        <f ca="1">IF(INDIRECT(SUBSTITUTE(ADDRESS(1,COLUMN(Table_Statutory_Rates[[#This Row],[Effective Date]]),4),"1","")&amp;ROW()+1)&lt;&gt;"",INDIRECT(SUBSTITUTE(ADDRESS(1,COLUMN(Table_Statutory_Rates[[#This Row],[Effective Date]]),4),"1","")&amp;ROW()+1),"END")</f>
        <v>42370</v>
      </c>
      <c r="F12" s="65"/>
      <c r="G12" s="65"/>
      <c r="H12" s="65"/>
      <c r="I12" s="65"/>
      <c r="J12" s="65"/>
      <c r="K12" s="65"/>
      <c r="L12" s="65"/>
      <c r="M12" s="65"/>
      <c r="P12" s="66"/>
    </row>
    <row r="13" spans="2:16" s="12" customFormat="1" ht="21" customHeight="1">
      <c r="B13" s="19">
        <v>42370</v>
      </c>
      <c r="C13" s="19"/>
      <c r="D13" s="15"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Public Liability</v>
      </c>
      <c r="E13" s="19" t="str">
        <f ca="1">IF(INDIRECT(SUBSTITUTE(ADDRESS(1,COLUMN(Table_Statutory_Rates[[#This Row],[Effective Date]]),4),"1","")&amp;ROW()+1)&lt;&gt;"",INDIRECT(SUBSTITUTE(ADDRESS(1,COLUMN(Table_Statutory_Rates[[#This Row],[Effective Date]]),4),"1","")&amp;ROW()+1),"END")</f>
        <v>Professional Indemnity</v>
      </c>
      <c r="F13" s="16">
        <v>0</v>
      </c>
      <c r="G13" s="16">
        <v>0.09</v>
      </c>
      <c r="H13" s="16">
        <v>0.1</v>
      </c>
      <c r="I13" s="16">
        <v>0.09</v>
      </c>
      <c r="J13" s="16">
        <v>0.11</v>
      </c>
      <c r="K13" s="16">
        <v>0.1</v>
      </c>
      <c r="L13" s="16">
        <v>0.1</v>
      </c>
      <c r="M13" s="16">
        <v>0.1</v>
      </c>
    </row>
    <row r="14" spans="2:16" ht="21" customHeight="1" thickBot="1">
      <c r="B14" s="54" t="str">
        <f>B32</f>
        <v>Professional Indemnity</v>
      </c>
      <c r="C14" s="54" t="s">
        <v>71</v>
      </c>
      <c r="D14" s="54"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14" s="64">
        <f ca="1">IF(INDIRECT(SUBSTITUTE(ADDRESS(1,COLUMN(Table_Statutory_Rates[[#This Row],[Effective Date]]),4),"1","")&amp;ROW()+1)&lt;&gt;"",INDIRECT(SUBSTITUTE(ADDRESS(1,COLUMN(Table_Statutory_Rates[[#This Row],[Effective Date]]),4),"1","")&amp;ROW()+1),"END")</f>
        <v>42736</v>
      </c>
      <c r="F14" s="65"/>
      <c r="G14" s="65"/>
      <c r="H14" s="65"/>
      <c r="I14" s="65"/>
      <c r="J14" s="65"/>
      <c r="K14" s="65"/>
      <c r="L14" s="65"/>
      <c r="M14" s="65"/>
    </row>
    <row r="15" spans="2:16" s="12" customFormat="1" ht="21" customHeight="1">
      <c r="B15" s="19">
        <v>42736</v>
      </c>
      <c r="C15" s="19"/>
      <c r="D15" s="15"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Professional Indemnity</v>
      </c>
      <c r="E15" s="19" t="str">
        <f ca="1">IF(INDIRECT(SUBSTITUTE(ADDRESS(1,COLUMN(Table_Statutory_Rates[[#This Row],[Effective Date]]),4),"1","")&amp;ROW()+1)&lt;&gt;"",INDIRECT(SUBSTITUTE(ADDRESS(1,COLUMN(Table_Statutory_Rates[[#This Row],[Effective Date]]),4),"1","")&amp;ROW()+1),"END")</f>
        <v>Motor</v>
      </c>
      <c r="F15" s="16">
        <v>0</v>
      </c>
      <c r="G15" s="16">
        <v>0.05</v>
      </c>
      <c r="H15" s="16">
        <v>0.1</v>
      </c>
      <c r="I15" s="16">
        <v>0.09</v>
      </c>
      <c r="J15" s="16">
        <v>0.11</v>
      </c>
      <c r="K15" s="16">
        <v>0.1</v>
      </c>
      <c r="L15" s="16">
        <v>0.1</v>
      </c>
      <c r="M15" s="16">
        <v>0.1</v>
      </c>
    </row>
    <row r="16" spans="2:16" ht="21" customHeight="1" thickBot="1">
      <c r="B16" s="54" t="str">
        <f>B33</f>
        <v>Motor</v>
      </c>
      <c r="C16" s="54" t="s">
        <v>71</v>
      </c>
      <c r="D16" s="54"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16" s="64">
        <f ca="1">IF(INDIRECT(SUBSTITUTE(ADDRESS(1,COLUMN(Table_Statutory_Rates[[#This Row],[Effective Date]]),4),"1","")&amp;ROW()+1)&lt;&gt;"",INDIRECT(SUBSTITUTE(ADDRESS(1,COLUMN(Table_Statutory_Rates[[#This Row],[Effective Date]]),4),"1","")&amp;ROW()+1),"END")</f>
        <v>42736</v>
      </c>
      <c r="F16" s="65"/>
      <c r="G16" s="65"/>
      <c r="H16" s="65"/>
      <c r="I16" s="65"/>
      <c r="J16" s="65"/>
      <c r="K16" s="65"/>
      <c r="L16" s="65"/>
      <c r="M16" s="65"/>
    </row>
    <row r="17" spans="2:13" s="12" customFormat="1" ht="21" customHeight="1">
      <c r="B17" s="19">
        <v>42736</v>
      </c>
      <c r="C17" s="19"/>
      <c r="D17" s="15"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Motor</v>
      </c>
      <c r="E17" s="19" t="str">
        <f ca="1">IF(INDIRECT(SUBSTITUTE(ADDRESS(1,COLUMN(Table_Statutory_Rates[[#This Row],[Effective Date]]),4),"1","")&amp;ROW()+1)&lt;&gt;"",INDIRECT(SUBSTITUTE(ADDRESS(1,COLUMN(Table_Statutory_Rates[[#This Row],[Effective Date]]),4),"1","")&amp;ROW()+1),"END")</f>
        <v>Farm</v>
      </c>
      <c r="F17" s="16">
        <v>0</v>
      </c>
      <c r="G17" s="16">
        <v>0.05</v>
      </c>
      <c r="H17" s="16">
        <v>0.1</v>
      </c>
      <c r="I17" s="16">
        <v>0.09</v>
      </c>
      <c r="J17" s="16">
        <v>0.11</v>
      </c>
      <c r="K17" s="16">
        <v>0.1</v>
      </c>
      <c r="L17" s="16">
        <v>0.1</v>
      </c>
      <c r="M17" s="16">
        <v>0.1</v>
      </c>
    </row>
    <row r="18" spans="2:13" ht="21" customHeight="1" thickBot="1">
      <c r="B18" s="54" t="str">
        <f>B34</f>
        <v>Farm</v>
      </c>
      <c r="C18" s="54" t="s">
        <v>71</v>
      </c>
      <c r="D18" s="54"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18" s="64">
        <f ca="1">IF(INDIRECT(SUBSTITUTE(ADDRESS(1,COLUMN(Table_Statutory_Rates[[#This Row],[Effective Date]]),4),"1","")&amp;ROW()+1)&lt;&gt;"",INDIRECT(SUBSTITUTE(ADDRESS(1,COLUMN(Table_Statutory_Rates[[#This Row],[Effective Date]]),4),"1","")&amp;ROW()+1),"END")</f>
        <v>42736</v>
      </c>
      <c r="F18" s="65"/>
      <c r="G18" s="65"/>
      <c r="H18" s="65"/>
      <c r="I18" s="65"/>
      <c r="J18" s="65"/>
      <c r="K18" s="65"/>
      <c r="L18" s="65"/>
      <c r="M18" s="65"/>
    </row>
    <row r="19" spans="2:13" s="12" customFormat="1" ht="21" customHeight="1">
      <c r="B19" s="19">
        <v>42736</v>
      </c>
      <c r="C19" s="19"/>
      <c r="D19" s="15"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Farm</v>
      </c>
      <c r="E19" s="19">
        <f ca="1">IF(INDIRECT(SUBSTITUTE(ADDRESS(1,COLUMN(Table_Statutory_Rates[[#This Row],[Effective Date]]),4),"1","")&amp;ROW()+1)&lt;&gt;"",INDIRECT(SUBSTITUTE(ADDRESS(1,COLUMN(Table_Statutory_Rates[[#This Row],[Effective Date]]),4),"1","")&amp;ROW()+1),"END")</f>
        <v>42917</v>
      </c>
      <c r="F19" s="16">
        <v>0</v>
      </c>
      <c r="G19" s="25">
        <v>2.5000000000000001E-2</v>
      </c>
      <c r="H19" s="16">
        <v>0.1</v>
      </c>
      <c r="I19" s="16">
        <v>0.09</v>
      </c>
      <c r="J19" s="16">
        <v>0.11</v>
      </c>
      <c r="K19" s="16">
        <v>0.1</v>
      </c>
      <c r="L19" s="16">
        <v>0.1</v>
      </c>
      <c r="M19" s="16">
        <v>0.1</v>
      </c>
    </row>
    <row r="20" spans="2:13" s="12" customFormat="1" ht="21" customHeight="1">
      <c r="B20" s="19">
        <v>42917</v>
      </c>
      <c r="C20" s="19"/>
      <c r="D20" s="15"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Farm</v>
      </c>
      <c r="E20" s="19" t="str">
        <f ca="1">IF(INDIRECT(SUBSTITUTE(ADDRESS(1,COLUMN(Table_Statutory_Rates[[#This Row],[Effective Date]]),4),"1","")&amp;ROW()+1)&lt;&gt;"",INDIRECT(SUBSTITUTE(ADDRESS(1,COLUMN(Table_Statutory_Rates[[#This Row],[Effective Date]]),4),"1","")&amp;ROW()+1),"END")</f>
        <v>ESL</v>
      </c>
      <c r="F20" s="16">
        <f>F19</f>
        <v>0</v>
      </c>
      <c r="G20" s="25">
        <v>2.5000000000000001E-2</v>
      </c>
      <c r="H20" s="16">
        <f t="shared" ref="H20:M20" si="0">H19</f>
        <v>0.1</v>
      </c>
      <c r="I20" s="16">
        <f t="shared" si="0"/>
        <v>0.09</v>
      </c>
      <c r="J20" s="16">
        <f t="shared" si="0"/>
        <v>0.11</v>
      </c>
      <c r="K20" s="16">
        <f t="shared" si="0"/>
        <v>0.1</v>
      </c>
      <c r="L20" s="16">
        <v>0</v>
      </c>
      <c r="M20" s="16">
        <f t="shared" si="0"/>
        <v>0.1</v>
      </c>
    </row>
    <row r="21" spans="2:13" ht="29.25" thickBot="1">
      <c r="B21" s="18" t="s">
        <v>333</v>
      </c>
      <c r="C21" s="18" t="s">
        <v>71</v>
      </c>
      <c r="D21" s="18"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21" s="41">
        <f ca="1">IF(INDIRECT(SUBSTITUTE(ADDRESS(1,COLUMN(Table_Statutory_Rates[[#This Row],[Effective Date]]),4),"1","")&amp;ROW()+1)&lt;&gt;"",INDIRECT(SUBSTITUTE(ADDRESS(1,COLUMN(Table_Statutory_Rates[[#This Row],[Effective Date]]),4),"1","")&amp;ROW()+1),"END")</f>
        <v>42736</v>
      </c>
      <c r="F21" s="42"/>
      <c r="G21" s="42"/>
      <c r="H21" s="42"/>
      <c r="I21" s="42"/>
      <c r="J21" s="42"/>
      <c r="K21" s="42"/>
      <c r="L21" s="42"/>
      <c r="M21" s="42"/>
    </row>
    <row r="22" spans="2:13" s="12" customFormat="1" ht="21" customHeight="1">
      <c r="B22" s="19">
        <v>42736</v>
      </c>
      <c r="C22" s="19"/>
      <c r="D22" s="15"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ESL</v>
      </c>
      <c r="E22" s="19" t="str">
        <f ca="1">IF(INDIRECT(SUBSTITUTE(ADDRESS(1,COLUMN(Table_Statutory_Rates[[#This Row],[Effective Date]]),4),"1","")&amp;ROW()+1)&lt;&gt;"",INDIRECT(SUBSTITUTE(ADDRESS(1,COLUMN(Table_Statutory_Rates[[#This Row],[Effective Date]]),4),"1","")&amp;ROW()+1),"END")</f>
        <v>END</v>
      </c>
      <c r="F22" s="16">
        <v>0</v>
      </c>
      <c r="G22" s="16">
        <v>0.3</v>
      </c>
      <c r="H22" s="16">
        <v>0</v>
      </c>
      <c r="I22" s="16">
        <v>0</v>
      </c>
      <c r="J22" s="16">
        <v>0</v>
      </c>
      <c r="K22" s="16">
        <v>0.28000000000000003</v>
      </c>
      <c r="L22" s="16">
        <v>0</v>
      </c>
      <c r="M22" s="16">
        <v>0</v>
      </c>
    </row>
    <row r="27" spans="2:13" ht="29.25" thickBot="1">
      <c r="B27" s="18" t="s">
        <v>340</v>
      </c>
    </row>
    <row r="29" spans="2:13" ht="15">
      <c r="B29" t="s">
        <v>6</v>
      </c>
    </row>
    <row r="30" spans="2:13" ht="21" customHeight="1">
      <c r="B30" t="s">
        <v>315</v>
      </c>
    </row>
    <row r="31" spans="2:13" ht="21" customHeight="1">
      <c r="B31" t="s">
        <v>322</v>
      </c>
    </row>
    <row r="32" spans="2:13" ht="21" customHeight="1">
      <c r="B32" t="s">
        <v>341</v>
      </c>
    </row>
    <row r="33" spans="2:2" ht="21" customHeight="1">
      <c r="B33" t="s">
        <v>342</v>
      </c>
    </row>
    <row r="34" spans="2:2" ht="21" customHeight="1">
      <c r="B34" t="s">
        <v>343</v>
      </c>
    </row>
    <row r="36" spans="2:2" ht="29.25" thickBot="1">
      <c r="B36" s="18" t="s">
        <v>344</v>
      </c>
    </row>
    <row r="38" spans="2:2" ht="15">
      <c r="B38" t="s">
        <v>6</v>
      </c>
    </row>
    <row r="39" spans="2:2" ht="21" customHeight="1">
      <c r="B39" t="s">
        <v>329</v>
      </c>
    </row>
    <row r="40" spans="2:2" ht="21" customHeight="1">
      <c r="B40" t="s">
        <v>317</v>
      </c>
    </row>
  </sheetData>
  <sheetProtection insertRows="0" deleteRows="0"/>
  <pageMargins left="0.7" right="0.7" top="0.75" bottom="0.75" header="0.3" footer="0.3"/>
  <pageSetup paperSize="9" orientation="portrait" r:id="rId1"/>
  <tableParts count="3">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1F5F34"/>
  </sheetPr>
  <dimension ref="B1:F31"/>
  <sheetViews>
    <sheetView topLeftCell="A4" workbookViewId="0">
      <selection activeCell="E12" sqref="E12"/>
    </sheetView>
  </sheetViews>
  <sheetFormatPr defaultColWidth="9.140625" defaultRowHeight="21" customHeight="1"/>
  <cols>
    <col min="1" max="1" width="9.140625" style="2"/>
    <col min="2" max="2" width="31" style="2" customWidth="1"/>
    <col min="3" max="6" width="19.85546875" style="2" customWidth="1"/>
    <col min="7" max="16384" width="9.140625" style="2"/>
  </cols>
  <sheetData>
    <row r="1" spans="2:6" s="12" customFormat="1" ht="21" customHeight="1"/>
    <row r="2" spans="2:6" ht="47.25" thickBot="1">
      <c r="B2" s="11" t="s">
        <v>345</v>
      </c>
      <c r="C2" s="11"/>
      <c r="D2" s="11"/>
      <c r="E2" s="11"/>
      <c r="F2" s="11"/>
    </row>
    <row r="4" spans="2:6" ht="29.25" thickBot="1">
      <c r="B4" s="3" t="s">
        <v>141</v>
      </c>
      <c r="C4" s="3"/>
      <c r="D4" s="3"/>
      <c r="E4" s="3"/>
      <c r="F4" s="3"/>
    </row>
    <row r="6" spans="2:6" ht="15">
      <c r="B6" t="s">
        <v>346</v>
      </c>
      <c r="C6" t="s">
        <v>275</v>
      </c>
      <c r="D6" t="s">
        <v>276</v>
      </c>
      <c r="E6" t="s">
        <v>277</v>
      </c>
      <c r="F6" t="s">
        <v>278</v>
      </c>
    </row>
    <row r="7" spans="2:6" s="12" customFormat="1" ht="21" customHeight="1">
      <c r="B7" s="7" t="s">
        <v>3</v>
      </c>
      <c r="C7" s="7"/>
      <c r="D7" s="7" t="s">
        <v>347</v>
      </c>
      <c r="E7" s="7"/>
      <c r="F7" s="7" t="s">
        <v>347</v>
      </c>
    </row>
    <row r="8" spans="2:6" s="12" customFormat="1" ht="21" customHeight="1">
      <c r="B8" s="8" t="s">
        <v>348</v>
      </c>
      <c r="C8" s="7"/>
      <c r="D8" s="7" t="b">
        <v>1</v>
      </c>
      <c r="E8" s="7"/>
      <c r="F8" s="7"/>
    </row>
    <row r="9" spans="2:6" s="12" customFormat="1" ht="21" customHeight="1">
      <c r="B9" s="7" t="s">
        <v>349</v>
      </c>
      <c r="C9" s="7">
        <v>1</v>
      </c>
      <c r="D9" s="7">
        <v>12</v>
      </c>
      <c r="E9" s="7">
        <v>26</v>
      </c>
      <c r="F9" s="7">
        <v>52</v>
      </c>
    </row>
    <row r="10" spans="2:6" ht="29.25" thickBot="1">
      <c r="B10" s="3" t="s">
        <v>347</v>
      </c>
      <c r="C10" s="3"/>
      <c r="D10" s="3"/>
      <c r="E10" s="3"/>
      <c r="F10" s="3"/>
    </row>
    <row r="11" spans="2:6" s="12" customFormat="1" ht="21" customHeight="1">
      <c r="B11" s="7" t="s">
        <v>350</v>
      </c>
      <c r="C11" s="9">
        <v>0</v>
      </c>
      <c r="D11" s="9">
        <v>0</v>
      </c>
      <c r="E11" s="9">
        <f>Table_Payment_Options[[#This Row],[Monthly]]</f>
        <v>0</v>
      </c>
      <c r="F11" s="9">
        <f>Table_Payment_Options[[#This Row],[Fortnightly]]</f>
        <v>0</v>
      </c>
    </row>
    <row r="12" spans="2:6" s="12" customFormat="1" ht="21" customHeight="1">
      <c r="B12" s="7" t="s">
        <v>351</v>
      </c>
      <c r="C12" s="9">
        <v>0</v>
      </c>
      <c r="D12" s="9">
        <v>0</v>
      </c>
      <c r="E12" s="9">
        <f>Table_Payment_Options[[#This Row],[Monthly]]</f>
        <v>0</v>
      </c>
      <c r="F12" s="9">
        <f>Table_Payment_Options[[#This Row],[Fortnightly]]</f>
        <v>0</v>
      </c>
    </row>
    <row r="13" spans="2:6" s="12" customFormat="1" ht="21" customHeight="1">
      <c r="B13" s="7" t="s">
        <v>352</v>
      </c>
      <c r="C13" s="16">
        <v>0</v>
      </c>
      <c r="D13" s="16">
        <v>0</v>
      </c>
      <c r="E13" s="16">
        <f>Table_Payment_Options[[#This Row],[Monthly]]</f>
        <v>0</v>
      </c>
      <c r="F13" s="16">
        <f>Table_Payment_Options[[#This Row],[Fortnightly]]</f>
        <v>0</v>
      </c>
    </row>
    <row r="14" spans="2:6" ht="29.25" thickBot="1">
      <c r="B14" s="3" t="s">
        <v>353</v>
      </c>
      <c r="C14" s="3"/>
      <c r="D14" s="3"/>
      <c r="E14" s="3"/>
      <c r="F14" s="3"/>
    </row>
    <row r="15" spans="2:6" s="12" customFormat="1" ht="21" customHeight="1">
      <c r="B15" s="7" t="s">
        <v>350</v>
      </c>
      <c r="C15" s="9">
        <v>0</v>
      </c>
      <c r="D15" s="9">
        <v>0</v>
      </c>
      <c r="E15" s="9">
        <f>Table_Payment_Options[[#This Row],[Monthly]]</f>
        <v>0</v>
      </c>
      <c r="F15" s="9">
        <f>Table_Payment_Options[[#This Row],[Fortnightly]]</f>
        <v>0</v>
      </c>
    </row>
    <row r="16" spans="2:6" s="12" customFormat="1" ht="21" customHeight="1">
      <c r="B16" s="7" t="s">
        <v>351</v>
      </c>
      <c r="C16" s="9">
        <v>0</v>
      </c>
      <c r="D16" s="9">
        <v>0</v>
      </c>
      <c r="E16" s="9">
        <f>Table_Payment_Options[[#This Row],[Monthly]]</f>
        <v>0</v>
      </c>
      <c r="F16" s="9">
        <f>Table_Payment_Options[[#This Row],[Fortnightly]]</f>
        <v>0</v>
      </c>
    </row>
    <row r="17" spans="2:6" s="12" customFormat="1" ht="21" customHeight="1">
      <c r="B17" s="7" t="s">
        <v>352</v>
      </c>
      <c r="C17" s="16">
        <v>0</v>
      </c>
      <c r="D17" s="16">
        <v>0</v>
      </c>
      <c r="E17" s="16">
        <f>Table_Payment_Options[[#This Row],[Monthly]]</f>
        <v>0</v>
      </c>
      <c r="F17" s="16">
        <f>Table_Payment_Options[[#This Row],[Fortnightly]]</f>
        <v>0</v>
      </c>
    </row>
    <row r="19" spans="2:6" ht="29.25" thickBot="1">
      <c r="B19" s="3" t="s">
        <v>144</v>
      </c>
      <c r="C19" s="3"/>
      <c r="D19" s="3"/>
      <c r="E19" s="3"/>
      <c r="F19" s="3"/>
    </row>
    <row r="21" spans="2:6" ht="15">
      <c r="B21" t="s">
        <v>346</v>
      </c>
      <c r="C21" t="s">
        <v>354</v>
      </c>
      <c r="D21" t="s">
        <v>279</v>
      </c>
      <c r="E21" t="s">
        <v>280</v>
      </c>
      <c r="F21" t="s">
        <v>281</v>
      </c>
    </row>
    <row r="22" spans="2:6" ht="29.25" thickBot="1">
      <c r="B22" s="3" t="s">
        <v>347</v>
      </c>
      <c r="C22" s="3"/>
      <c r="D22" s="3"/>
      <c r="E22" s="3"/>
      <c r="F22" s="3"/>
    </row>
    <row r="23" spans="2:6" s="12" customFormat="1" ht="21" customHeight="1">
      <c r="B23" s="7" t="s">
        <v>355</v>
      </c>
      <c r="C23" s="7"/>
      <c r="D23" s="7" t="b">
        <v>1</v>
      </c>
      <c r="E23" s="7" t="b">
        <v>1</v>
      </c>
      <c r="F23" s="7" t="b">
        <v>1</v>
      </c>
    </row>
    <row r="24" spans="2:6" s="12" customFormat="1" ht="21" customHeight="1">
      <c r="B24" s="7" t="s">
        <v>348</v>
      </c>
      <c r="C24" s="7"/>
      <c r="D24" s="7" t="b">
        <v>1</v>
      </c>
      <c r="E24" s="7"/>
      <c r="F24" s="7"/>
    </row>
    <row r="25" spans="2:6" s="12" customFormat="1" ht="21" customHeight="1">
      <c r="B25" s="7" t="s">
        <v>356</v>
      </c>
      <c r="C25" s="7">
        <v>0</v>
      </c>
      <c r="D25" s="7">
        <v>0</v>
      </c>
      <c r="E25" s="7">
        <v>0</v>
      </c>
      <c r="F25" s="7">
        <v>0</v>
      </c>
    </row>
    <row r="26" spans="2:6" s="12" customFormat="1" ht="21" customHeight="1">
      <c r="B26" s="7" t="s">
        <v>357</v>
      </c>
      <c r="C26" s="67">
        <v>0</v>
      </c>
      <c r="D26" s="67">
        <v>0</v>
      </c>
      <c r="E26" s="67">
        <v>0</v>
      </c>
      <c r="F26" s="67">
        <v>0</v>
      </c>
    </row>
    <row r="27" spans="2:6" ht="29.25" thickBot="1">
      <c r="B27" s="3" t="s">
        <v>353</v>
      </c>
      <c r="C27" s="3"/>
      <c r="D27" s="3"/>
      <c r="E27" s="3"/>
      <c r="F27" s="3"/>
    </row>
    <row r="28" spans="2:6" s="12" customFormat="1" ht="21" customHeight="1">
      <c r="B28" s="7" t="s">
        <v>355</v>
      </c>
      <c r="C28" s="7"/>
      <c r="D28" s="7"/>
      <c r="E28" s="7"/>
      <c r="F28" s="7"/>
    </row>
    <row r="29" spans="2:6" s="12" customFormat="1" ht="21" customHeight="1">
      <c r="B29" s="7" t="s">
        <v>348</v>
      </c>
      <c r="C29" s="7"/>
      <c r="D29" s="7"/>
      <c r="E29" s="7"/>
      <c r="F29" s="7"/>
    </row>
    <row r="30" spans="2:6" s="12" customFormat="1" ht="21" customHeight="1">
      <c r="B30" s="7" t="s">
        <v>356</v>
      </c>
      <c r="C30" s="7">
        <v>0</v>
      </c>
      <c r="D30" s="7">
        <v>0</v>
      </c>
      <c r="E30" s="7">
        <v>0</v>
      </c>
      <c r="F30" s="7">
        <v>0</v>
      </c>
    </row>
    <row r="31" spans="2:6" s="12" customFormat="1" ht="21" customHeight="1">
      <c r="B31" s="7" t="s">
        <v>357</v>
      </c>
      <c r="C31" s="67">
        <v>0</v>
      </c>
      <c r="D31" s="67">
        <v>0</v>
      </c>
      <c r="E31" s="67">
        <v>0</v>
      </c>
      <c r="F31" s="67">
        <v>0</v>
      </c>
    </row>
  </sheetData>
  <pageMargins left="0.7" right="0.7" top="0.75" bottom="0.75" header="0.3" footer="0.3"/>
  <pageSetup paperSize="9" orientation="portrait" r:id="rId1"/>
  <tableParts count="2">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1F5F34"/>
  </sheetPr>
  <dimension ref="B1:N30"/>
  <sheetViews>
    <sheetView workbookViewId="0">
      <selection activeCell="F8" sqref="F8"/>
    </sheetView>
  </sheetViews>
  <sheetFormatPr defaultColWidth="9.140625" defaultRowHeight="21" customHeight="1"/>
  <cols>
    <col min="1" max="1" width="9.140625" style="2"/>
    <col min="2" max="2" width="42.85546875" style="2" customWidth="1"/>
    <col min="3" max="7" width="22.42578125" style="2" customWidth="1"/>
    <col min="8" max="8" width="22.42578125" style="2" hidden="1" customWidth="1"/>
    <col min="9" max="9" width="22.42578125" style="2" customWidth="1"/>
    <col min="10" max="10" width="19.42578125" style="2" hidden="1" customWidth="1"/>
    <col min="11" max="14" width="22.42578125" style="2" customWidth="1"/>
    <col min="15" max="25" width="18.7109375" style="2" customWidth="1"/>
    <col min="26" max="16384" width="9.140625" style="2"/>
  </cols>
  <sheetData>
    <row r="1" spans="2:13" ht="21" customHeight="1">
      <c r="C1" s="55"/>
      <c r="D1" s="55"/>
      <c r="E1" s="55"/>
      <c r="F1" s="55"/>
      <c r="G1" s="55"/>
      <c r="H1" s="55"/>
      <c r="I1" s="55"/>
      <c r="J1" s="55"/>
      <c r="K1" s="55"/>
      <c r="L1" s="55"/>
      <c r="M1" s="55"/>
    </row>
    <row r="2" spans="2:13" ht="47.25" thickBot="1">
      <c r="B2" s="11" t="s">
        <v>358</v>
      </c>
      <c r="C2" s="56"/>
      <c r="D2" s="56"/>
      <c r="E2" s="56"/>
      <c r="F2" s="56"/>
      <c r="G2" s="56"/>
      <c r="H2" s="56"/>
      <c r="I2" s="56"/>
      <c r="J2" s="56"/>
      <c r="K2" s="56"/>
      <c r="L2" s="56"/>
      <c r="M2" s="56"/>
    </row>
    <row r="3" spans="2:13" ht="21" customHeight="1">
      <c r="C3" s="55"/>
      <c r="D3" s="55"/>
      <c r="E3" s="55"/>
      <c r="F3" s="55"/>
      <c r="G3" s="55"/>
      <c r="H3" s="55"/>
      <c r="I3" s="55"/>
      <c r="J3" s="55"/>
      <c r="K3" s="55"/>
      <c r="L3" s="55"/>
      <c r="M3" s="55"/>
    </row>
    <row r="4" spans="2:13" ht="47.25" thickBot="1">
      <c r="B4" s="3" t="s">
        <v>359</v>
      </c>
      <c r="C4" s="57"/>
      <c r="D4" s="57"/>
      <c r="E4" s="57"/>
      <c r="F4" s="57"/>
      <c r="G4" s="57"/>
      <c r="H4" s="57"/>
      <c r="I4" s="56"/>
      <c r="J4" s="56"/>
      <c r="K4" s="56"/>
      <c r="L4" s="56"/>
      <c r="M4" s="56"/>
    </row>
    <row r="5" spans="2:13" ht="21" customHeight="1">
      <c r="C5" s="55"/>
      <c r="D5" s="55"/>
      <c r="E5" s="55"/>
      <c r="F5" s="55"/>
      <c r="G5" s="55"/>
      <c r="H5" s="55"/>
      <c r="I5" s="55"/>
      <c r="J5" s="55"/>
      <c r="K5" s="55"/>
      <c r="L5" s="55"/>
      <c r="M5" s="55"/>
    </row>
    <row r="6" spans="2:13" ht="15">
      <c r="B6" t="s">
        <v>346</v>
      </c>
      <c r="C6" s="6" t="s">
        <v>306</v>
      </c>
      <c r="D6" s="58" t="s">
        <v>333</v>
      </c>
      <c r="E6" s="6" t="s">
        <v>334</v>
      </c>
      <c r="F6" s="58" t="s">
        <v>339</v>
      </c>
      <c r="G6" s="58" t="s">
        <v>360</v>
      </c>
      <c r="H6" s="58" t="s">
        <v>361</v>
      </c>
      <c r="I6" s="58" t="s">
        <v>362</v>
      </c>
      <c r="J6" s="58" t="s">
        <v>363</v>
      </c>
      <c r="K6" s="58" t="s">
        <v>364</v>
      </c>
      <c r="L6" s="58" t="s">
        <v>365</v>
      </c>
      <c r="M6" s="58" t="s">
        <v>195</v>
      </c>
    </row>
    <row r="7" spans="2:13" ht="29.25" thickBot="1">
      <c r="B7" s="3" t="s">
        <v>366</v>
      </c>
      <c r="C7" s="57"/>
      <c r="D7" s="57"/>
      <c r="E7" s="57"/>
      <c r="F7" s="57"/>
      <c r="G7" s="57"/>
      <c r="H7" s="57"/>
      <c r="I7" s="57"/>
      <c r="J7" s="57"/>
      <c r="K7" s="57"/>
      <c r="L7" s="57"/>
      <c r="M7" s="60"/>
    </row>
    <row r="8" spans="2:13" ht="21" customHeight="1">
      <c r="B8" s="1" t="str">
        <f>Risk_1_Name</f>
        <v>Motor Loan Protection</v>
      </c>
      <c r="C8" s="59">
        <f>'Risk 1'!J46</f>
        <v>550.08000000000015</v>
      </c>
      <c r="D8" s="59">
        <v>0</v>
      </c>
      <c r="E8" s="59">
        <f>'Risk 1'!J47</f>
        <v>55.008000000000017</v>
      </c>
      <c r="F8" s="59">
        <f>'Risk 1'!J48</f>
        <v>60.508800000000022</v>
      </c>
      <c r="G8" s="59">
        <v>0</v>
      </c>
      <c r="H8" s="5">
        <f>SUM(Table_Premium_Breakdown[[#This Row],[Premium]:[Service Fees]])</f>
        <v>665.59680000000026</v>
      </c>
      <c r="I8" s="59">
        <v>0</v>
      </c>
      <c r="J8" s="59">
        <f>SUM(Table_Premium_Breakdown[[#This Row],[Sub Total 1]:[Interest]])</f>
        <v>665.59680000000026</v>
      </c>
      <c r="K8" s="59">
        <v>0</v>
      </c>
      <c r="L8" s="59">
        <v>0</v>
      </c>
      <c r="M8" s="59">
        <f>SUM(Table_Premium_Breakdown[[#This Row],[Sub Total 2]:[Transaction Costs]])</f>
        <v>665.59680000000026</v>
      </c>
    </row>
    <row r="9" spans="2:13" ht="21" customHeight="1">
      <c r="B9" s="1" t="str">
        <f>Risk_2_Name</f>
        <v>Public Liability</v>
      </c>
      <c r="C9" s="59">
        <f>'Risk 2'!J34</f>
        <v>0</v>
      </c>
      <c r="D9" s="59">
        <f>'Risk 2'!J35</f>
        <v>0</v>
      </c>
      <c r="E9" s="59">
        <f ca="1">'Risk 2'!J36</f>
        <v>0</v>
      </c>
      <c r="F9" s="59">
        <f ca="1">'Risk 2'!J37</f>
        <v>0</v>
      </c>
      <c r="G9" s="59">
        <v>0</v>
      </c>
      <c r="H9" s="5">
        <f ca="1">SUM(Table_Premium_Breakdown[[#This Row],[Premium]:[Service Fees]])</f>
        <v>0</v>
      </c>
      <c r="I9" s="59">
        <v>0</v>
      </c>
      <c r="J9" s="59">
        <f ca="1">SUM(Table_Premium_Breakdown[[#This Row],[Sub Total 1]:[Interest]])</f>
        <v>0</v>
      </c>
      <c r="K9" s="59">
        <v>0</v>
      </c>
      <c r="L9" s="59">
        <v>0</v>
      </c>
      <c r="M9" s="59">
        <f ca="1">SUM(Table_Premium_Breakdown[[#This Row],[Sub Total 2]:[Transaction Costs]])</f>
        <v>0</v>
      </c>
    </row>
    <row r="10" spans="2:13" ht="21" customHeight="1">
      <c r="B10"/>
      <c r="C10" s="6"/>
      <c r="D10" s="59"/>
      <c r="E10" s="6"/>
      <c r="F10" s="6"/>
      <c r="G10" s="6"/>
      <c r="H10" s="5"/>
      <c r="I10" s="6"/>
      <c r="J10" s="59"/>
      <c r="K10" s="6"/>
      <c r="L10" s="6"/>
      <c r="M10" s="59"/>
    </row>
    <row r="11" spans="2:13" ht="21" customHeight="1">
      <c r="B11"/>
      <c r="C11" s="5"/>
      <c r="D11" s="5"/>
      <c r="E11" s="5"/>
      <c r="F11" s="5"/>
      <c r="G11" s="5"/>
      <c r="H11" s="5"/>
      <c r="I11" s="5"/>
      <c r="J11" s="59"/>
      <c r="K11" s="5"/>
      <c r="L11" s="5"/>
      <c r="M11" s="5"/>
    </row>
    <row r="12" spans="2:13" ht="29.25" thickBot="1">
      <c r="B12" s="3" t="s">
        <v>367</v>
      </c>
      <c r="C12" s="57"/>
      <c r="D12" s="57"/>
      <c r="E12" s="57"/>
      <c r="F12" s="57"/>
      <c r="G12" s="57"/>
      <c r="H12" s="61"/>
      <c r="I12" s="57"/>
      <c r="J12" s="57"/>
      <c r="K12" s="57"/>
      <c r="L12" s="57"/>
      <c r="M12" s="60"/>
    </row>
    <row r="13" spans="2:13" ht="21" customHeight="1">
      <c r="B13" t="s">
        <v>368</v>
      </c>
      <c r="C13" s="5">
        <v>0</v>
      </c>
      <c r="D13" s="5">
        <v>0</v>
      </c>
      <c r="E13" s="5">
        <v>0</v>
      </c>
      <c r="F13" s="5">
        <v>0</v>
      </c>
      <c r="G13" s="5">
        <f ca="1">IF(OFFSET(Table_Payment_Options[],0,MATCH(Input_Payment_Option,Table_Payment_Options[#Headers],0)-1,1,1)="Direct",
OFFSET(Payment_Options_Direct_Once_Off_Fee,0,MATCH(Input_Payment_Option,Table_Payment_Options[#Headers],0)-1,1,1)+
OFFSET(Payment_Options_Direct_Per_Instalment_Fee,0,MATCH(Input_Payment_Option,Table_Payment_Options[#Headers],0)-1,1,1)*
OFFSET(Payment_Options_Number_Of_Instalments,0,MATCH(Input_Payment_Option,Table_Payment_Options[#Headers],0)-1,1,1),
0)</f>
        <v>0</v>
      </c>
      <c r="H13" s="5">
        <f ca="1">SUM(Table_Premium_Breakdown[[#This Row],[Premium]:[Service Fees]])</f>
        <v>0</v>
      </c>
      <c r="I13" s="5">
        <f ca="1">IF(OFFSET(Table_Payment_Options[],0,MATCH(Input_Payment_Option,Table_Payment_Options[#Headers],0)-1,1,1)="Direct",
-Table_Premium_Breakdown[[#Totals],[Sub Total 1]]
-(PMT(
OFFSET(Payment_Options_Direct_Interest_Rate,0,MATCH(Input_Payment_Option,Table_Payment_Options[#Headers],0)-1,1,1)/OFFSET(Payment_Options_Number_Of_Instalments,0,MATCH(Input_Payment_Option,Table_Payment_Options[#Headers],0)-1,1,1),
OFFSET(Payment_Options_Number_Of_Instalments,0,MATCH(Input_Payment_Option,Table_Payment_Options[#Headers],0)-1,1,1),
Table_Premium_Breakdown[[#Totals],[Sub Total 1]]))*
OFFSET(Payment_Options_Number_Of_Instalments,0,MATCH(Input_Payment_Option,Table_Payment_Options[#Headers],0)-1,1,1),
0)</f>
        <v>0</v>
      </c>
      <c r="J13" s="59">
        <f ca="1">SUM(Table_Premium_Breakdown[[#This Row],[Sub Total 1]:[Interest]])</f>
        <v>0</v>
      </c>
      <c r="K13" s="5">
        <v>0</v>
      </c>
      <c r="L13" s="5">
        <v>0</v>
      </c>
      <c r="M13" s="5">
        <f ca="1">SUM(Table_Premium_Breakdown[[#This Row],[Sub Total 2]:[Transaction Costs]])</f>
        <v>0</v>
      </c>
    </row>
    <row r="14" spans="2:13" ht="21" customHeight="1">
      <c r="B14" t="s">
        <v>369</v>
      </c>
      <c r="C14" s="5">
        <v>0</v>
      </c>
      <c r="D14" s="5">
        <v>0</v>
      </c>
      <c r="E14" s="5">
        <v>0</v>
      </c>
      <c r="F14" s="5">
        <v>0</v>
      </c>
      <c r="G14" s="5">
        <f ca="1">IF(OFFSET(Table_Payment_Options[],0,MATCH(Input_Payment_Option,Table_Payment_Options[#Headers],0)-1,1,1)="Funded",
OFFSET(Payment_Options_Funded_Once_Off_Fee,0,MATCH(Input_Payment_Option,Table_Payment_Options[#Headers],0)-1,1,1)+
OFFSET(Payment_Options_Funded_Per_Instalment_Fee,0,MATCH(Input_Payment_Option,Table_Payment_Options[#Headers],0)-1,1,1)*
OFFSET(Payment_Options_Number_Of_Instalments,0,MATCH(Input_Payment_Option,Table_Payment_Options[#Headers],0)-1,1,1),
0)</f>
        <v>0</v>
      </c>
      <c r="H14" s="5">
        <f ca="1">SUM(Table_Premium_Breakdown[[#This Row],[Premium]:[Service Fees]])</f>
        <v>0</v>
      </c>
      <c r="I14" s="5">
        <f ca="1">IF(OFFSET(Table_Payment_Options[],0,MATCH(Input_Payment_Option,Table_Payment_Options[#Headers],0)-1,1,1)="Funded",
-Table_Premium_Breakdown[[#Totals],[Sub Total 1]]
-(PMT(
OFFSET(Payment_Options_Funded_Interest_Rate,0,MATCH(Input_Payment_Option,Table_Payment_Options[#Headers],0)-1,1,1)/OFFSET(Payment_Options_Number_Of_Instalments,0,MATCH(Input_Payment_Option,Table_Payment_Options[#Headers],0)-1,1,1),
OFFSET(Payment_Options_Number_Of_Instalments,0,MATCH(Input_Payment_Option,Table_Payment_Options[#Headers],0)-1,1,1),
Table_Premium_Breakdown[[#Totals],[Sub Total 1]]))*
OFFSET(Payment_Options_Number_Of_Instalments,0,MATCH(Input_Payment_Option,Table_Payment_Options[#Headers],0)-1,1,1),
0)</f>
        <v>0</v>
      </c>
      <c r="J14" s="59">
        <f ca="1">SUM(Table_Premium_Breakdown[[#This Row],[Sub Total 1]:[Interest]])</f>
        <v>0</v>
      </c>
      <c r="K14" s="5">
        <f ca="1">IF(OFFSET(Table_Payment_Options[],0,MATCH(Input_Payment_Option,Table_Payment_Options[#Headers],0)-1,1,1)="Funded",
OFFSET(Payment_Methods_Funded_Merchant_Fee,0,MATCH(Input_Payment_Method,Table_Payment_Methods[#Headers],0)-1,1,1)*Table_Premium_Breakdown[[#Totals],[Sub Total 2]],
0)</f>
        <v>0</v>
      </c>
      <c r="L14" s="5">
        <f ca="1">IF(OFFSET(Table_Payment_Options[],0,MATCH(Input_Payment_Option,Table_Payment_Options[#Headers],0)-1,1,1)="Funded",
OFFSET(Payment_Methods_Funded_Transaction_Fee,0,MATCH(Input_Payment_Method,Table_Payment_Methods[#Headers],0)-1,1,1)*
OFFSET(Payment_Options_Number_Of_Instalments,0,MATCH(Input_Payment_Option,Table_Payment_Options[#Headers],0)-1,1,1),
0)</f>
        <v>0</v>
      </c>
      <c r="M14" s="5">
        <f ca="1">SUM(Table_Premium_Breakdown[[#This Row],[Sub Total 2]:[Transaction Costs]])</f>
        <v>0</v>
      </c>
    </row>
    <row r="15" spans="2:13" ht="21" customHeight="1">
      <c r="B15" t="s">
        <v>370</v>
      </c>
      <c r="C15" s="5">
        <v>0</v>
      </c>
      <c r="D15" s="5">
        <v>0</v>
      </c>
      <c r="E15" s="5">
        <f>Table_Premium_Breakdown[[#This Row],[Service Fees]]*0.1</f>
        <v>0</v>
      </c>
      <c r="F15" s="5">
        <v>0</v>
      </c>
      <c r="G15" s="5">
        <f>Settings_Financial_Service_Fee_Once_Off+(Table_Premium_Breakdown[[#Totals],[Premium]]*Settings_Financial_Service_Fee_Premium_Percent)</f>
        <v>0</v>
      </c>
      <c r="H15" s="5">
        <f>SUM(Table_Premium_Breakdown[[#This Row],[Premium]:[Service Fees]])</f>
        <v>0</v>
      </c>
      <c r="I15" s="5">
        <v>0</v>
      </c>
      <c r="J15" s="59">
        <f>SUM(Table_Premium_Breakdown[[#This Row],[Sub Total 1]:[Interest]])</f>
        <v>0</v>
      </c>
      <c r="K15" s="5">
        <f ca="1">IF(OFFSET(Table_Payment_Options[],0,MATCH(Input_Payment_Option,Table_Payment_Options[#Headers],0)-1,1,1)="Direct",
OFFSET(Payment_Methods_Direct_Merchant_Fee,0,MATCH(Input_Payment_Method,Table_Payment_Methods[#Headers],0)-1,1,1)*Table_Premium_Breakdown[[#Totals],[Sub Total 2]],
0)</f>
        <v>0</v>
      </c>
      <c r="L15" s="5">
        <f ca="1">IF(OFFSET(Table_Payment_Options[],0,MATCH(Input_Payment_Option,Table_Payment_Options[#Headers],0)-1,1,1)="Direct",
OFFSET(Payment_Methods_Direct_Transaction_Fee,0,MATCH(Input_Payment_Method,Table_Payment_Methods[#Headers],0)-1,1,1)*
OFFSET(Payment_Options_Number_Of_Instalments,0,MATCH(Input_Payment_Option,Table_Payment_Options[#Headers],0)-1,1,1),
0)</f>
        <v>0</v>
      </c>
      <c r="M15" s="5">
        <f ca="1">SUM(Table_Premium_Breakdown[[#This Row],[Sub Total 2]:[Transaction Costs]])</f>
        <v>0</v>
      </c>
    </row>
    <row r="16" spans="2:13" ht="15">
      <c r="B16" s="90" t="s">
        <v>195</v>
      </c>
      <c r="C16" s="93">
        <f>SUM(Table_Premium_Breakdown[Premium])</f>
        <v>550.08000000000015</v>
      </c>
      <c r="D16" s="93">
        <f>SUM(Table_Premium_Breakdown[ESL])</f>
        <v>0</v>
      </c>
      <c r="E16" s="93">
        <f ca="1">SUM(Table_Premium_Breakdown[GST])</f>
        <v>55.008000000000017</v>
      </c>
      <c r="F16" s="93">
        <f ca="1">SUM(Table_Premium_Breakdown[Stamp Duty])</f>
        <v>60.508800000000022</v>
      </c>
      <c r="G16" s="93">
        <f ca="1">SUM(Table_Premium_Breakdown[Service Fees])</f>
        <v>0</v>
      </c>
      <c r="H16" s="93">
        <f ca="1">SUM(Table_Premium_Breakdown[Sub Total 1])</f>
        <v>665.59680000000026</v>
      </c>
      <c r="I16" s="93">
        <f ca="1">SUM(Table_Premium_Breakdown[Interest])</f>
        <v>0</v>
      </c>
      <c r="J16" s="93">
        <f ca="1">SUM(Table_Premium_Breakdown[Sub Total 2])</f>
        <v>665.59680000000026</v>
      </c>
      <c r="K16" s="93">
        <f ca="1">SUM(Table_Premium_Breakdown[Merchant Fees])</f>
        <v>0</v>
      </c>
      <c r="L16" s="93">
        <f ca="1">SUM(Table_Premium_Breakdown[Transaction Costs])</f>
        <v>0</v>
      </c>
      <c r="M16" s="93">
        <f ca="1">SUM(Table_Premium_Breakdown[Total])</f>
        <v>665.59680000000026</v>
      </c>
    </row>
    <row r="17" spans="2:14" ht="21" customHeight="1">
      <c r="C17" s="55"/>
      <c r="D17" s="55"/>
      <c r="E17" s="55"/>
      <c r="F17" s="55"/>
      <c r="G17" s="55"/>
      <c r="H17" s="55"/>
      <c r="I17" s="55"/>
      <c r="J17" s="55"/>
      <c r="K17" s="55"/>
      <c r="L17" s="55"/>
      <c r="M17" s="55"/>
      <c r="N17" s="55"/>
    </row>
    <row r="18" spans="2:14" ht="21" customHeight="1">
      <c r="C18" s="55"/>
      <c r="D18" s="55"/>
      <c r="E18" s="55"/>
      <c r="F18" s="55"/>
      <c r="G18" s="55"/>
      <c r="H18" s="55"/>
      <c r="I18" s="55"/>
      <c r="J18" s="55"/>
      <c r="K18" s="55"/>
      <c r="L18" s="55"/>
      <c r="M18" s="55"/>
      <c r="N18" s="55"/>
    </row>
    <row r="19" spans="2:14" ht="29.25" thickBot="1">
      <c r="B19" s="3" t="s">
        <v>371</v>
      </c>
      <c r="C19" s="57"/>
      <c r="D19" s="55"/>
      <c r="E19" s="55"/>
      <c r="F19" s="55"/>
      <c r="G19" s="55"/>
      <c r="H19" s="55"/>
      <c r="I19" s="55"/>
      <c r="J19" s="55"/>
      <c r="K19" s="55"/>
      <c r="L19" s="55"/>
      <c r="M19" s="55"/>
      <c r="N19" s="55"/>
    </row>
    <row r="20" spans="2:14" ht="21" customHeight="1">
      <c r="C20" s="55"/>
      <c r="D20" s="55"/>
      <c r="E20" s="55"/>
      <c r="F20" s="55"/>
      <c r="G20" s="55"/>
      <c r="H20" s="55"/>
      <c r="I20" s="55"/>
      <c r="J20" s="55"/>
      <c r="K20" s="55"/>
      <c r="L20" s="55"/>
      <c r="M20" s="55"/>
      <c r="N20" s="55"/>
    </row>
    <row r="21" spans="2:14" ht="15">
      <c r="B21" t="s">
        <v>1</v>
      </c>
      <c r="C21" t="s">
        <v>6</v>
      </c>
      <c r="D21" s="55"/>
      <c r="E21" s="55"/>
      <c r="F21" s="55"/>
      <c r="G21" s="55"/>
      <c r="H21" s="55"/>
      <c r="I21" s="55"/>
      <c r="J21" s="55"/>
      <c r="K21" s="55"/>
      <c r="L21" s="55"/>
      <c r="M21" s="55"/>
      <c r="N21" s="55"/>
    </row>
    <row r="22" spans="2:14" ht="21" customHeight="1">
      <c r="B22" t="s">
        <v>372</v>
      </c>
      <c r="C22">
        <f ca="1" xml:space="preserve">
IF(Input_Payment_Option="Yearly",1,
IF(Input_Payment_Option="Monthly",12,
IF(Input_Payment_Option="Fortnightly",26,
IF(Input_Payment_Option="Weekly",52,
1))))</f>
        <v>12</v>
      </c>
      <c r="D22" s="55"/>
      <c r="E22" s="55"/>
      <c r="F22" s="55"/>
      <c r="G22" s="55"/>
      <c r="H22" s="55"/>
      <c r="I22" s="55"/>
      <c r="J22" s="55"/>
      <c r="K22" s="55"/>
      <c r="L22" s="55"/>
      <c r="M22" s="55"/>
      <c r="N22" s="55"/>
    </row>
    <row r="23" spans="2:14" ht="21" customHeight="1">
      <c r="B23" t="s">
        <v>373</v>
      </c>
      <c r="C23" s="4">
        <f ca="1">Table_Premium_Breakdown[[#Totals],[Total]]/C22</f>
        <v>55.466400000000021</v>
      </c>
      <c r="D23" s="55"/>
      <c r="E23" s="55"/>
      <c r="F23" s="55"/>
      <c r="G23" s="55"/>
      <c r="H23" s="55"/>
      <c r="I23" s="55"/>
      <c r="J23" s="55"/>
      <c r="K23" s="55"/>
      <c r="L23" s="55"/>
      <c r="M23" s="55"/>
      <c r="N23" s="55"/>
    </row>
    <row r="24" spans="2:14" ht="21" customHeight="1">
      <c r="C24" s="55"/>
      <c r="D24" s="55"/>
      <c r="E24" s="55"/>
      <c r="F24" s="55"/>
      <c r="G24" s="55"/>
      <c r="H24" s="55"/>
      <c r="I24" s="55"/>
      <c r="J24" s="55"/>
      <c r="K24" s="55"/>
      <c r="L24" s="55"/>
      <c r="M24" s="55"/>
      <c r="N24" s="55"/>
    </row>
    <row r="25" spans="2:14" ht="29.25" thickBot="1">
      <c r="B25" s="3" t="s">
        <v>374</v>
      </c>
      <c r="C25" s="57"/>
      <c r="D25" s="55"/>
      <c r="E25" s="55"/>
      <c r="F25" s="55"/>
      <c r="G25" s="55"/>
      <c r="H25" s="55"/>
      <c r="I25" s="55"/>
      <c r="J25" s="55"/>
      <c r="K25" s="55"/>
      <c r="L25" s="55"/>
      <c r="M25" s="55"/>
      <c r="N25" s="55"/>
    </row>
    <row r="26" spans="2:14" ht="21" customHeight="1">
      <c r="C26" s="55"/>
      <c r="D26" s="55"/>
      <c r="E26" s="55"/>
      <c r="F26" s="55"/>
      <c r="G26" s="55"/>
      <c r="H26" s="55"/>
      <c r="I26" s="55"/>
      <c r="J26" s="55"/>
      <c r="K26" s="55"/>
      <c r="L26" s="55"/>
      <c r="M26" s="55"/>
      <c r="N26" s="55"/>
    </row>
    <row r="27" spans="2:14" ht="15">
      <c r="B27" t="s">
        <v>346</v>
      </c>
      <c r="C27" s="6" t="s">
        <v>375</v>
      </c>
      <c r="D27" s="55"/>
      <c r="E27" s="55"/>
      <c r="F27" s="55"/>
      <c r="G27" s="55"/>
      <c r="H27" s="55"/>
      <c r="I27" s="55"/>
      <c r="J27" s="55"/>
      <c r="K27" s="55"/>
      <c r="L27" s="55"/>
      <c r="M27" s="55"/>
      <c r="N27" s="55"/>
    </row>
    <row r="28" spans="2:14" ht="21" customHeight="1">
      <c r="B28" t="s">
        <v>310</v>
      </c>
      <c r="C28" s="5">
        <f>Table_Premium_Breakdown[[#Totals],[Premium]]*Settings_Financial_Commission_Rate</f>
        <v>110.01600000000003</v>
      </c>
      <c r="D28" s="55"/>
      <c r="E28" s="55"/>
      <c r="F28" s="55"/>
      <c r="G28" s="55"/>
      <c r="H28" s="55"/>
      <c r="I28" s="55"/>
      <c r="J28" s="55"/>
      <c r="K28" s="55"/>
      <c r="L28" s="55"/>
      <c r="M28" s="55"/>
      <c r="N28" s="55"/>
    </row>
    <row r="29" spans="2:14" ht="21" customHeight="1">
      <c r="B29" t="s">
        <v>376</v>
      </c>
      <c r="C29" s="5">
        <f>Settings_Financial_Service_Fee_Once_Off+(Table_Premium_Breakdown[[#Totals],[Premium]]*Settings_Financial_Service_Fee_Premium_Percent)</f>
        <v>0</v>
      </c>
      <c r="D29" s="55"/>
      <c r="E29" s="55"/>
      <c r="F29" s="55"/>
      <c r="G29" s="55"/>
      <c r="H29" s="55"/>
      <c r="I29" s="55"/>
      <c r="J29" s="55"/>
      <c r="K29" s="55"/>
      <c r="L29" s="55"/>
      <c r="M29" s="55"/>
      <c r="N29" s="55"/>
    </row>
    <row r="30" spans="2:14" ht="15">
      <c r="B30" t="s">
        <v>195</v>
      </c>
      <c r="C30" s="59">
        <f>SUM(Table_Broker_Fee[Amount])</f>
        <v>110.01600000000003</v>
      </c>
      <c r="D30" s="55"/>
      <c r="E30" s="55"/>
      <c r="F30" s="55"/>
      <c r="G30" s="55"/>
      <c r="H30" s="55"/>
      <c r="I30" s="55"/>
      <c r="J30" s="55"/>
      <c r="K30" s="55"/>
      <c r="L30" s="55"/>
      <c r="M30" s="55"/>
      <c r="N30" s="55"/>
    </row>
  </sheetData>
  <pageMargins left="0.7" right="0.7" top="0.75" bottom="0.75" header="0.3" footer="0.3"/>
  <pageSetup paperSize="9" orientation="portrait" r:id="rId1"/>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4" tint="-0.249977111117893"/>
  </sheetPr>
  <dimension ref="B2:K46"/>
  <sheetViews>
    <sheetView topLeftCell="A19" workbookViewId="0">
      <selection activeCell="R39" sqref="R39"/>
    </sheetView>
  </sheetViews>
  <sheetFormatPr defaultColWidth="9.140625" defaultRowHeight="21" customHeight="1"/>
  <cols>
    <col min="1" max="1" width="9.140625" style="2"/>
    <col min="2" max="2" width="47" style="2" customWidth="1"/>
    <col min="3" max="10" width="43.140625" style="2" hidden="1" customWidth="1"/>
    <col min="11" max="11" width="26.85546875" style="13" customWidth="1"/>
    <col min="12" max="16384" width="9.140625" style="2"/>
  </cols>
  <sheetData>
    <row r="2" spans="2:11" ht="47.25" thickBot="1">
      <c r="B2" s="11" t="s">
        <v>296</v>
      </c>
      <c r="C2" s="11"/>
      <c r="D2" s="11"/>
      <c r="E2" s="11"/>
      <c r="F2" s="11"/>
      <c r="G2" s="11"/>
      <c r="H2" s="11"/>
      <c r="I2" s="11"/>
      <c r="J2" s="11"/>
      <c r="K2" s="14"/>
    </row>
    <row r="4" spans="2:11" ht="15">
      <c r="B4" t="s">
        <v>1</v>
      </c>
      <c r="C4" t="s">
        <v>2</v>
      </c>
      <c r="D4" t="s">
        <v>3</v>
      </c>
      <c r="E4" t="s">
        <v>4</v>
      </c>
      <c r="F4" t="s">
        <v>5</v>
      </c>
      <c r="G4" t="s">
        <v>47</v>
      </c>
      <c r="H4" t="s">
        <v>48</v>
      </c>
      <c r="I4" t="s">
        <v>284</v>
      </c>
      <c r="J4" t="s">
        <v>377</v>
      </c>
      <c r="K4" s="17" t="s">
        <v>6</v>
      </c>
    </row>
    <row r="5" spans="2:11" ht="29.25" thickBot="1">
      <c r="B5" s="3" t="s">
        <v>378</v>
      </c>
      <c r="C5" s="3" t="s">
        <v>71</v>
      </c>
      <c r="D5" s="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5" s="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permissions</v>
      </c>
      <c r="F5" s="3" t="str">
        <f>IF(Table_Settings[[#This Row],[Header]]="Yes","",IF(Table_Settings[[#This Row],[Property]]&lt;&gt;"",SUBSTITUTE(Table_Settings[[#This Row],[Type]]," ","")&amp;SUBSTITUTE(Table_Settings[[#This Row],[Property]]," ",""),""))</f>
        <v/>
      </c>
      <c r="G5" s="3"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5" s="3" t="str">
        <f>IF(OR(Table_Settings[[#This Row],[Header]]="Yes",Table_Settings[[#This Row],[Text]]=""),"",IF(OR(Table_Settings[[#This Row],[Text]]="true",Table_Settings[[#This Row],[Text]]="false",ISNUMBER(Table_Settings[[#This Row],[Text]])),Table_Settings[[#This Row],[Text]],""""&amp;Table_Settings[[#This Row],[Text]]&amp;""""))</f>
        <v/>
      </c>
      <c r="I5" s="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"permissions": {</v>
      </c>
      <c r="J5" s="3" t="str">
        <f ca="1">SUBSTITUTE(SUBSTITUTE(SUBSTITUTE(SUBSTITUTE(SUBSTITUTE(SUBSTITUTE(SUBSTITUTE(SUBSTITUTE(
TRIM(CLEAN(Table_Settings[[#This Row],[Config]])),
" {","{"),
"{ ","{"),
" }","}"),
"} ","}"),
" [","["),
"[ ","["),
" ]","]"),
"] ","]")</f>
        <v>"permissions":{</v>
      </c>
      <c r="K5" s="18"/>
    </row>
    <row r="6" spans="2:11" ht="21" customHeight="1">
      <c r="B6" s="1" t="s">
        <v>379</v>
      </c>
      <c r="C6"/>
      <c r="D6"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Permission</v>
      </c>
      <c r="E6"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productionDomains</v>
      </c>
      <c r="F6" t="str">
        <f ca="1">IF(Table_Settings[[#This Row],[Header]]="Yes","",IF(Table_Settings[[#This Row],[Property]]&lt;&gt;"",SUBSTITUTE(Table_Settings[[#This Row],[Type]]," ","")&amp;SUBSTITUTE(Table_Settings[[#This Row],[Property]]," ",""),""))</f>
        <v>PermissionProductionDomains</v>
      </c>
      <c r="G6"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www.website.com</v>
      </c>
      <c r="H6" t="str">
        <f ca="1">IF(OR(Table_Settings[[#This Row],[Header]]="Yes",Table_Settings[[#This Row],[Text]]=""),"",IF(OR(Table_Settings[[#This Row],[Text]]="true",Table_Settings[[#This Row],[Text]]="false",ISNUMBER(Table_Settings[[#This Row],[Text]])),Table_Settings[[#This Row],[Text]],""""&amp;Table_Settings[[#This Row],[Text]]&amp;""""))</f>
        <v>"www.website.com"</v>
      </c>
      <c r="I6"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"productionDomains": "www.website.com",</v>
      </c>
      <c r="J6" t="str">
        <f ca="1">SUBSTITUTE(SUBSTITUTE(SUBSTITUTE(SUBSTITUTE(SUBSTITUTE(SUBSTITUTE(SUBSTITUTE(SUBSTITUTE(
TRIM(CLEAN(Table_Settings[[#This Row],[Config]])),
" {","{"),
"{ ","{"),
" }","}"),
"} ","}"),
" [","["),
"[ ","["),
" ]","]"),
"] ","]")</f>
        <v>"productionDomains": "www.website.com",</v>
      </c>
      <c r="K6" s="37" t="s">
        <v>380</v>
      </c>
    </row>
    <row r="7" spans="2:11" ht="21" customHeight="1">
      <c r="B7" s="1" t="s">
        <v>381</v>
      </c>
      <c r="C7"/>
      <c r="D7"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Permission</v>
      </c>
      <c r="E7"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stagingDomains</v>
      </c>
      <c r="F7" t="str">
        <f ca="1">IF(Table_Settings[[#This Row],[Header]]="Yes","",IF(Table_Settings[[#This Row],[Property]]&lt;&gt;"",SUBSTITUTE(Table_Settings[[#This Row],[Type]]," ","")&amp;SUBSTITUTE(Table_Settings[[#This Row],[Property]]," ",""),""))</f>
        <v>PermissionStagingDomains</v>
      </c>
      <c r="G7"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staging.website.com</v>
      </c>
      <c r="H7" t="str">
        <f ca="1">IF(OR(Table_Settings[[#This Row],[Header]]="Yes",Table_Settings[[#This Row],[Text]]=""),"",IF(OR(Table_Settings[[#This Row],[Text]]="true",Table_Settings[[#This Row],[Text]]="false",ISNUMBER(Table_Settings[[#This Row],[Text]])),Table_Settings[[#This Row],[Text]],""""&amp;Table_Settings[[#This Row],[Text]]&amp;""""))</f>
        <v>"staging.website.com"</v>
      </c>
      <c r="I7"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"stagingDomains": "staging.website.com",</v>
      </c>
      <c r="J7" t="str">
        <f ca="1">SUBSTITUTE(SUBSTITUTE(SUBSTITUTE(SUBSTITUTE(SUBSTITUTE(SUBSTITUTE(SUBSTITUTE(SUBSTITUTE(
TRIM(CLEAN(Table_Settings[[#This Row],[Config]])),
" {","{"),
"{ ","{"),
" }","}"),
"} ","}"),
" [","["),
"[ ","["),
" ]","]"),
"] ","]")</f>
        <v>"stagingDomains": "staging.website.com",</v>
      </c>
      <c r="K7" s="37" t="s">
        <v>382</v>
      </c>
    </row>
    <row r="8" spans="2:11" ht="21" customHeight="1">
      <c r="B8" s="1" t="s">
        <v>383</v>
      </c>
      <c r="C8"/>
      <c r="D8"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Permission</v>
      </c>
      <c r="E8"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developmentDomains</v>
      </c>
      <c r="F8" t="str">
        <f ca="1">IF(Table_Settings[[#This Row],[Header]]="Yes","",IF(Table_Settings[[#This Row],[Property]]&lt;&gt;"",SUBSTITUTE(Table_Settings[[#This Row],[Type]]," ","")&amp;SUBSTITUTE(Table_Settings[[#This Row],[Property]]," ",""),""))</f>
        <v>PermissionDevelopmentDomains</v>
      </c>
      <c r="G8"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dev.website.com</v>
      </c>
      <c r="H8" t="str">
        <f ca="1">IF(OR(Table_Settings[[#This Row],[Header]]="Yes",Table_Settings[[#This Row],[Text]]=""),"",IF(OR(Table_Settings[[#This Row],[Text]]="true",Table_Settings[[#This Row],[Text]]="false",ISNUMBER(Table_Settings[[#This Row],[Text]])),Table_Settings[[#This Row],[Text]],""""&amp;Table_Settings[[#This Row],[Text]]&amp;""""))</f>
        <v>"dev.website.com"</v>
      </c>
      <c r="I8"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"developmentDomains": "dev.website.com"
        },</v>
      </c>
      <c r="J8" t="str">
        <f ca="1">SUBSTITUTE(SUBSTITUTE(SUBSTITUTE(SUBSTITUTE(SUBSTITUTE(SUBSTITUTE(SUBSTITUTE(SUBSTITUTE(
TRIM(CLEAN(Table_Settings[[#This Row],[Config]])),
" {","{"),
"{ ","{"),
" }","}"),
"} ","}"),
" [","["),
"[ ","["),
" ]","]"),
"] ","]")</f>
        <v>"developmentDomains": "dev.website.com"},</v>
      </c>
      <c r="K8" s="37" t="s">
        <v>384</v>
      </c>
    </row>
    <row r="9" spans="2:11" ht="29.25" thickBot="1">
      <c r="B9" s="3" t="s">
        <v>385</v>
      </c>
      <c r="C9" s="3" t="s">
        <v>71</v>
      </c>
      <c r="D9" s="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9" s="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financial</v>
      </c>
      <c r="F9" s="3" t="str">
        <f>IF(Table_Settings[[#This Row],[Header]]="Yes","",IF(Table_Settings[[#This Row],[Property]]&lt;&gt;"",SUBSTITUTE(Table_Settings[[#This Row],[Type]]," ","")&amp;SUBSTITUTE(Table_Settings[[#This Row],[Property]]," ",""),""))</f>
        <v/>
      </c>
      <c r="G9" s="3"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9" s="3" t="str">
        <f>IF(OR(Table_Settings[[#This Row],[Header]]="Yes",Table_Settings[[#This Row],[Text]]=""),"",IF(OR(Table_Settings[[#This Row],[Text]]="true",Table_Settings[[#This Row],[Text]]="false",ISNUMBER(Table_Settings[[#This Row],[Text]])),Table_Settings[[#This Row],[Text]],""""&amp;Table_Settings[[#This Row],[Text]]&amp;""""))</f>
        <v/>
      </c>
      <c r="I9" s="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"financial": {</v>
      </c>
      <c r="J9" s="3" t="str">
        <f ca="1">SUBSTITUTE(SUBSTITUTE(SUBSTITUTE(SUBSTITUTE(SUBSTITUTE(SUBSTITUTE(SUBSTITUTE(SUBSTITUTE(
TRIM(CLEAN(Table_Settings[[#This Row],[Config]])),
" {","{"),
"{ ","{"),
" }","}"),
"} ","}"),
" [","["),
"[ ","["),
" ]","]"),
"] ","]")</f>
        <v>"financial":{</v>
      </c>
      <c r="K9" s="18"/>
    </row>
    <row r="10" spans="2:11" ht="21" customHeight="1">
      <c r="B10" t="s">
        <v>386</v>
      </c>
      <c r="C10"/>
      <c r="D1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Financial</v>
      </c>
      <c r="E1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commissionRate</v>
      </c>
      <c r="F10" t="str">
        <f ca="1">IF(Table_Settings[[#This Row],[Header]]="Yes","",IF(Table_Settings[[#This Row],[Property]]&lt;&gt;"",SUBSTITUTE(Table_Settings[[#This Row],[Type]]," ","")&amp;SUBSTITUTE(Table_Settings[[#This Row],[Property]]," ",""),""))</f>
        <v>FinancialCommissionRate</v>
      </c>
      <c r="G10">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0.2</v>
      </c>
      <c r="H10">
        <f ca="1">IF(OR(Table_Settings[[#This Row],[Header]]="Yes",Table_Settings[[#This Row],[Text]]=""),"",IF(OR(Table_Settings[[#This Row],[Text]]="true",Table_Settings[[#This Row],[Text]]="false",ISNUMBER(Table_Settings[[#This Row],[Text]])),Table_Settings[[#This Row],[Text]],""""&amp;Table_Settings[[#This Row],[Text]]&amp;""""))</f>
        <v>0.2</v>
      </c>
      <c r="I1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"commissionRate": 0.2,</v>
      </c>
      <c r="J10" t="str">
        <f ca="1">SUBSTITUTE(SUBSTITUTE(SUBSTITUTE(SUBSTITUTE(SUBSTITUTE(SUBSTITUTE(SUBSTITUTE(SUBSTITUTE(
TRIM(CLEAN(Table_Settings[[#This Row],[Config]])),
" {","{"),
"{ ","{"),
" }","}"),
"} ","}"),
" [","["),
"[ ","["),
" ]","]"),
"] ","]")</f>
        <v>"commissionRate": 0.2,</v>
      </c>
      <c r="K10" s="24">
        <v>0.2</v>
      </c>
    </row>
    <row r="11" spans="2:11" ht="21" customHeight="1">
      <c r="B11" t="s">
        <v>387</v>
      </c>
      <c r="C11"/>
      <c r="D1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Financial</v>
      </c>
      <c r="E1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serviceFeeOnceOff</v>
      </c>
      <c r="F11" t="str">
        <f ca="1">IF(Table_Settings[[#This Row],[Header]]="Yes","",IF(Table_Settings[[#This Row],[Property]]&lt;&gt;"",SUBSTITUTE(Table_Settings[[#This Row],[Type]]," ","")&amp;SUBSTITUTE(Table_Settings[[#This Row],[Property]]," ",""),""))</f>
        <v>FinancialServiceFeeOnceOff</v>
      </c>
      <c r="G11">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v>
      </c>
      <c r="H11">
        <f ca="1">IF(OR(Table_Settings[[#This Row],[Header]]="Yes",Table_Settings[[#This Row],[Text]]=""),"",IF(OR(Table_Settings[[#This Row],[Text]]="true",Table_Settings[[#This Row],[Text]]="false",ISNUMBER(Table_Settings[[#This Row],[Text]])),Table_Settings[[#This Row],[Text]],""""&amp;Table_Settings[[#This Row],[Text]]&amp;""""))</f>
        <v>0</v>
      </c>
      <c r="I1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"serviceFeeOnceOff": 0,</v>
      </c>
      <c r="J11" t="str">
        <f ca="1">SUBSTITUTE(SUBSTITUTE(SUBSTITUTE(SUBSTITUTE(SUBSTITUTE(SUBSTITUTE(SUBSTITUTE(SUBSTITUTE(
TRIM(CLEAN(Table_Settings[[#This Row],[Config]])),
" {","{"),
"{ ","{"),
" }","}"),
"} ","}"),
" [","["),
"[ ","["),
" ]","]"),
"] ","]")</f>
        <v>"serviceFeeOnceOff": 0,</v>
      </c>
      <c r="K11" s="9">
        <v>0</v>
      </c>
    </row>
    <row r="12" spans="2:11" ht="21" customHeight="1">
      <c r="B12" t="s">
        <v>388</v>
      </c>
      <c r="C12"/>
      <c r="D1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Financial</v>
      </c>
      <c r="E1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serviceFeePremiumPercent</v>
      </c>
      <c r="F12" t="str">
        <f ca="1">IF(Table_Settings[[#This Row],[Header]]="Yes","",IF(Table_Settings[[#This Row],[Property]]&lt;&gt;"",SUBSTITUTE(Table_Settings[[#This Row],[Type]]," ","")&amp;SUBSTITUTE(Table_Settings[[#This Row],[Property]]," ",""),""))</f>
        <v>FinancialServiceFeePremiumPercent</v>
      </c>
      <c r="G12">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v>
      </c>
      <c r="H12">
        <f ca="1">IF(OR(Table_Settings[[#This Row],[Header]]="Yes",Table_Settings[[#This Row],[Text]]=""),"",IF(OR(Table_Settings[[#This Row],[Text]]="true",Table_Settings[[#This Row],[Text]]="false",ISNUMBER(Table_Settings[[#This Row],[Text]])),Table_Settings[[#This Row],[Text]],""""&amp;Table_Settings[[#This Row],[Text]]&amp;""""))</f>
        <v>0</v>
      </c>
      <c r="I1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"serviceFeePremiumPercent": 0
        },</v>
      </c>
      <c r="J12" t="str">
        <f ca="1">SUBSTITUTE(SUBSTITUTE(SUBSTITUTE(SUBSTITUTE(SUBSTITUTE(SUBSTITUTE(SUBSTITUTE(SUBSTITUTE(
TRIM(CLEAN(Table_Settings[[#This Row],[Config]])),
" {","{"),
"{ ","{"),
" }","}"),
"} ","}"),
" [","["),
"[ ","["),
" ]","]"),
"] ","]")</f>
        <v>"serviceFeePremiumPercent": 0},</v>
      </c>
      <c r="K12" s="24">
        <v>0</v>
      </c>
    </row>
    <row r="13" spans="2:11" ht="29.25" thickBot="1">
      <c r="B13" s="3" t="s">
        <v>389</v>
      </c>
      <c r="C13" s="53" t="s">
        <v>71</v>
      </c>
      <c r="D13" s="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13" s="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styling</v>
      </c>
      <c r="F13" s="3" t="str">
        <f>IF(Table_Settings[[#This Row],[Header]]="Yes","",IF(Table_Settings[[#This Row],[Property]]&lt;&gt;"",SUBSTITUTE(Table_Settings[[#This Row],[Type]]," ","")&amp;SUBSTITUTE(Table_Settings[[#This Row],[Property]]," ",""),""))</f>
        <v/>
      </c>
      <c r="G13" s="3"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13" s="3" t="str">
        <f>IF(OR(Table_Settings[[#This Row],[Header]]="Yes",Table_Settings[[#This Row],[Text]]=""),"",IF(OR(Table_Settings[[#This Row],[Text]]="true",Table_Settings[[#This Row],[Text]]="false",ISNUMBER(Table_Settings[[#This Row],[Text]])),Table_Settings[[#This Row],[Text]],""""&amp;Table_Settings[[#This Row],[Text]]&amp;""""))</f>
        <v/>
      </c>
      <c r="I13" s="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"styling": {</v>
      </c>
      <c r="J13" s="3" t="str">
        <f ca="1">SUBSTITUTE(SUBSTITUTE(SUBSTITUTE(SUBSTITUTE(SUBSTITUTE(SUBSTITUTE(SUBSTITUTE(SUBSTITUTE(
TRIM(CLEAN(Table_Settings[[#This Row],[Config]])),
" {","{"),
"{ ","{"),
" }","}"),
"} ","}"),
" [","["),
"[ ","["),
" ]","]"),
"] ","]")</f>
        <v>"styling":{</v>
      </c>
      <c r="K13" s="18"/>
    </row>
    <row r="14" spans="2:11" ht="21.75" thickBot="1">
      <c r="B14" s="53" t="s">
        <v>390</v>
      </c>
      <c r="C14" s="53" t="s">
        <v>71</v>
      </c>
      <c r="D14" s="5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14" s="5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googleFonts</v>
      </c>
      <c r="F14" s="53" t="str">
        <f>IF(Table_Settings[[#This Row],[Header]]="Yes","",IF(Table_Settings[[#This Row],[Property]]&lt;&gt;"",SUBSTITUTE(Table_Settings[[#This Row],[Type]]," ","")&amp;SUBSTITUTE(Table_Settings[[#This Row],[Property]]," ",""),""))</f>
        <v/>
      </c>
      <c r="G14" s="53"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14" s="53" t="str">
        <f>IF(OR(Table_Settings[[#This Row],[Header]]="Yes",Table_Settings[[#This Row],[Text]]=""),"",IF(OR(Table_Settings[[#This Row],[Text]]="true",Table_Settings[[#This Row],[Text]]="false",ISNUMBER(Table_Settings[[#This Row],[Text]])),Table_Settings[[#This Row],[Text]],""""&amp;Table_Settings[[#This Row],[Text]]&amp;""""))</f>
        <v/>
      </c>
      <c r="I14" s="5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"googleFonts": {</v>
      </c>
      <c r="J14" s="53" t="str">
        <f ca="1">SUBSTITUTE(SUBSTITUTE(SUBSTITUTE(SUBSTITUTE(SUBSTITUTE(SUBSTITUTE(SUBSTITUTE(SUBSTITUTE(
TRIM(CLEAN(Table_Settings[[#This Row],[Config]])),
" {","{"),
"{ ","{"),
" }","}"),
"} ","}"),
" [","["),
"[ ","["),
" ]","]"),
"] ","]")</f>
        <v>"googleFonts":{</v>
      </c>
      <c r="K14" s="54"/>
    </row>
    <row r="15" spans="2:11" ht="21" customHeight="1">
      <c r="B15" s="90" t="s">
        <v>391</v>
      </c>
      <c r="C15" s="90"/>
      <c r="D15"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Google Font</v>
      </c>
      <c r="E15"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headings</v>
      </c>
      <c r="F15" s="90" t="str">
        <f ca="1">IF(Table_Settings[[#This Row],[Header]]="Yes","",IF(Table_Settings[[#This Row],[Property]]&lt;&gt;"",SUBSTITUTE(Table_Settings[[#This Row],[Type]]," ","")&amp;SUBSTITUTE(Table_Settings[[#This Row],[Property]]," ",""),""))</f>
        <v>GoogleFontHeadings</v>
      </c>
      <c r="G15" s="90"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Arvo</v>
      </c>
      <c r="H15" s="90" t="str">
        <f ca="1">IF(OR(Table_Settings[[#This Row],[Header]]="Yes",Table_Settings[[#This Row],[Text]]=""),"",IF(OR(Table_Settings[[#This Row],[Text]]="true",Table_Settings[[#This Row],[Text]]="false",ISNUMBER(Table_Settings[[#This Row],[Text]])),Table_Settings[[#This Row],[Text]],""""&amp;Table_Settings[[#This Row],[Text]]&amp;""""))</f>
        <v>"Arvo"</v>
      </c>
      <c r="I15"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"headings": "Arvo",</v>
      </c>
      <c r="J15" s="90" t="str">
        <f ca="1">SUBSTITUTE(SUBSTITUTE(SUBSTITUTE(SUBSTITUTE(SUBSTITUTE(SUBSTITUTE(SUBSTITUTE(SUBSTITUTE(
TRIM(CLEAN(Table_Settings[[#This Row],[Config]])),
" {","{"),
"{ ","{"),
" }","}"),
"} ","}"),
" [","["),
"[ ","["),
" ]","]"),
"] ","]")</f>
        <v>"headings": "Arvo",</v>
      </c>
      <c r="K15" s="86" t="s">
        <v>392</v>
      </c>
    </row>
    <row r="16" spans="2:11" ht="21" customHeight="1">
      <c r="B16" s="90" t="s">
        <v>393</v>
      </c>
      <c r="C16" s="90"/>
      <c r="D16"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Google Font</v>
      </c>
      <c r="E16"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bodyText</v>
      </c>
      <c r="F16" s="90" t="str">
        <f ca="1">IF(Table_Settings[[#This Row],[Header]]="Yes","",IF(Table_Settings[[#This Row],[Property]]&lt;&gt;"",SUBSTITUTE(Table_Settings[[#This Row],[Type]]," ","")&amp;SUBSTITUTE(Table_Settings[[#This Row],[Property]]," ",""),""))</f>
        <v>GoogleFontBodyText</v>
      </c>
      <c r="G16" s="90"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Arvo</v>
      </c>
      <c r="H16" s="90" t="str">
        <f ca="1">IF(OR(Table_Settings[[#This Row],[Header]]="Yes",Table_Settings[[#This Row],[Text]]=""),"",IF(OR(Table_Settings[[#This Row],[Text]]="true",Table_Settings[[#This Row],[Text]]="false",ISNUMBER(Table_Settings[[#This Row],[Text]])),Table_Settings[[#This Row],[Text]],""""&amp;Table_Settings[[#This Row],[Text]]&amp;""""))</f>
        <v>"Arvo"</v>
      </c>
      <c r="I16"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"bodyText": "Arvo",</v>
      </c>
      <c r="J16" s="90" t="str">
        <f ca="1">SUBSTITUTE(SUBSTITUTE(SUBSTITUTE(SUBSTITUTE(SUBSTITUTE(SUBSTITUTE(SUBSTITUTE(SUBSTITUTE(
TRIM(CLEAN(Table_Settings[[#This Row],[Config]])),
" {","{"),
"{ ","{"),
" }","}"),
"} ","}"),
" [","["),
"[ ","["),
" ]","]"),
"] ","]")</f>
        <v>"bodyText": "Arvo",</v>
      </c>
      <c r="K16" s="86" t="s">
        <v>392</v>
      </c>
    </row>
    <row r="17" spans="2:11" ht="21" customHeight="1">
      <c r="B17" s="90" t="s">
        <v>394</v>
      </c>
      <c r="C17" s="90"/>
      <c r="D17"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Google Font</v>
      </c>
      <c r="E17"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labels</v>
      </c>
      <c r="F17" s="90" t="str">
        <f ca="1">IF(Table_Settings[[#This Row],[Header]]="Yes","",IF(Table_Settings[[#This Row],[Property]]&lt;&gt;"",SUBSTITUTE(Table_Settings[[#This Row],[Type]]," ","")&amp;SUBSTITUTE(Table_Settings[[#This Row],[Property]]," ",""),""))</f>
        <v>GoogleFontLabels</v>
      </c>
      <c r="G17" s="90"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Arvo</v>
      </c>
      <c r="H17" s="90" t="str">
        <f ca="1">IF(OR(Table_Settings[[#This Row],[Header]]="Yes",Table_Settings[[#This Row],[Text]]=""),"",IF(OR(Table_Settings[[#This Row],[Text]]="true",Table_Settings[[#This Row],[Text]]="false",ISNUMBER(Table_Settings[[#This Row],[Text]])),Table_Settings[[#This Row],[Text]],""""&amp;Table_Settings[[#This Row],[Text]]&amp;""""))</f>
        <v>"Arvo"</v>
      </c>
      <c r="I17"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"labels": "Arvo"
        },</v>
      </c>
      <c r="J17" s="90" t="str">
        <f ca="1">SUBSTITUTE(SUBSTITUTE(SUBSTITUTE(SUBSTITUTE(SUBSTITUTE(SUBSTITUTE(SUBSTITUTE(SUBSTITUTE(
TRIM(CLEAN(Table_Settings[[#This Row],[Config]])),
" {","{"),
"{ ","{"),
" }","}"),
"} ","}"),
" [","["),
"[ ","["),
" ]","]"),
"] ","]")</f>
        <v>"labels": "Arvo"},</v>
      </c>
      <c r="K17" s="86" t="s">
        <v>392</v>
      </c>
    </row>
    <row r="18" spans="2:11" ht="21.75" thickBot="1">
      <c r="B18" s="53" t="s">
        <v>395</v>
      </c>
      <c r="C18" s="53" t="s">
        <v>71</v>
      </c>
      <c r="D18" s="5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18" s="5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fontWeight</v>
      </c>
      <c r="F18" s="53" t="str">
        <f>IF(Table_Settings[[#This Row],[Header]]="Yes","",IF(Table_Settings[[#This Row],[Property]]&lt;&gt;"",SUBSTITUTE(Table_Settings[[#This Row],[Type]]," ","")&amp;SUBSTITUTE(Table_Settings[[#This Row],[Property]]," ",""),""))</f>
        <v/>
      </c>
      <c r="G18" s="53"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18" s="53" t="str">
        <f>IF(OR(Table_Settings[[#This Row],[Header]]="Yes",Table_Settings[[#This Row],[Text]]=""),"",IF(OR(Table_Settings[[#This Row],[Text]]="true",Table_Settings[[#This Row],[Text]]="false",ISNUMBER(Table_Settings[[#This Row],[Text]])),Table_Settings[[#This Row],[Text]],""""&amp;Table_Settings[[#This Row],[Text]]&amp;""""))</f>
        <v/>
      </c>
      <c r="I18" s="5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"fontWeight": {</v>
      </c>
      <c r="J18" s="53" t="str">
        <f ca="1">SUBSTITUTE(SUBSTITUTE(SUBSTITUTE(SUBSTITUTE(SUBSTITUTE(SUBSTITUTE(SUBSTITUTE(SUBSTITUTE(
TRIM(CLEAN(Table_Settings[[#This Row],[Config]])),
" {","{"),
"{ ","{"),
" }","}"),
"} ","}"),
" [","["),
"[ ","["),
" ]","]"),
"] ","]")</f>
        <v>"fontWeight":{</v>
      </c>
      <c r="K18" s="54"/>
    </row>
    <row r="19" spans="2:11" ht="21" customHeight="1">
      <c r="B19" s="90" t="s">
        <v>391</v>
      </c>
      <c r="C19" s="90"/>
      <c r="D19"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Font Weight</v>
      </c>
      <c r="E19"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headings</v>
      </c>
      <c r="F19" s="90" t="str">
        <f ca="1">IF(Table_Settings[[#This Row],[Header]]="Yes","",IF(Table_Settings[[#This Row],[Property]]&lt;&gt;"",SUBSTITUTE(Table_Settings[[#This Row],[Type]]," ","")&amp;SUBSTITUTE(Table_Settings[[#This Row],[Property]]," ",""),""))</f>
        <v>FontWeightHeadings</v>
      </c>
      <c r="G19" s="90">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700</v>
      </c>
      <c r="H19" s="90">
        <f ca="1">IF(OR(Table_Settings[[#This Row],[Header]]="Yes",Table_Settings[[#This Row],[Text]]=""),"",IF(OR(Table_Settings[[#This Row],[Text]]="true",Table_Settings[[#This Row],[Text]]="false",ISNUMBER(Table_Settings[[#This Row],[Text]])),Table_Settings[[#This Row],[Text]],""""&amp;Table_Settings[[#This Row],[Text]]&amp;""""))</f>
        <v>700</v>
      </c>
      <c r="I19"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"headings": 700,</v>
      </c>
      <c r="J19" s="90" t="str">
        <f ca="1">SUBSTITUTE(SUBSTITUTE(SUBSTITUTE(SUBSTITUTE(SUBSTITUTE(SUBSTITUTE(SUBSTITUTE(SUBSTITUTE(
TRIM(CLEAN(Table_Settings[[#This Row],[Config]])),
" {","{"),
"{ ","{"),
" }","}"),
"} ","}"),
" [","["),
"[ ","["),
" ]","]"),
"] ","]")</f>
        <v>"headings": 700,</v>
      </c>
      <c r="K19" s="15">
        <v>700</v>
      </c>
    </row>
    <row r="20" spans="2:11" ht="21" customHeight="1">
      <c r="B20" s="90" t="s">
        <v>393</v>
      </c>
      <c r="C20" s="90"/>
      <c r="D20"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Font Weight</v>
      </c>
      <c r="E20"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bodyText</v>
      </c>
      <c r="F20" s="90" t="str">
        <f ca="1">IF(Table_Settings[[#This Row],[Header]]="Yes","",IF(Table_Settings[[#This Row],[Property]]&lt;&gt;"",SUBSTITUTE(Table_Settings[[#This Row],[Type]]," ","")&amp;SUBSTITUTE(Table_Settings[[#This Row],[Property]]," ",""),""))</f>
        <v>FontWeightBodyText</v>
      </c>
      <c r="G20" s="90">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300</v>
      </c>
      <c r="H20" s="90">
        <f ca="1">IF(OR(Table_Settings[[#This Row],[Header]]="Yes",Table_Settings[[#This Row],[Text]]=""),"",IF(OR(Table_Settings[[#This Row],[Text]]="true",Table_Settings[[#This Row],[Text]]="false",ISNUMBER(Table_Settings[[#This Row],[Text]])),Table_Settings[[#This Row],[Text]],""""&amp;Table_Settings[[#This Row],[Text]]&amp;""""))</f>
        <v>300</v>
      </c>
      <c r="I20"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"bodyText": 300,</v>
      </c>
      <c r="J20" s="90" t="str">
        <f ca="1">SUBSTITUTE(SUBSTITUTE(SUBSTITUTE(SUBSTITUTE(SUBSTITUTE(SUBSTITUTE(SUBSTITUTE(SUBSTITUTE(
TRIM(CLEAN(Table_Settings[[#This Row],[Config]])),
" {","{"),
"{ ","{"),
" }","}"),
"} ","}"),
" [","["),
"[ ","["),
" ]","]"),
"] ","]")</f>
        <v>"bodyText": 300,</v>
      </c>
      <c r="K20" s="15">
        <v>300</v>
      </c>
    </row>
    <row r="21" spans="2:11" ht="21" customHeight="1">
      <c r="B21" s="90" t="s">
        <v>394</v>
      </c>
      <c r="C21" s="90"/>
      <c r="D21"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Font Weight</v>
      </c>
      <c r="E21"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labels</v>
      </c>
      <c r="F21" s="90" t="str">
        <f ca="1">IF(Table_Settings[[#This Row],[Header]]="Yes","",IF(Table_Settings[[#This Row],[Property]]&lt;&gt;"",SUBSTITUTE(Table_Settings[[#This Row],[Type]]," ","")&amp;SUBSTITUTE(Table_Settings[[#This Row],[Property]]," ",""),""))</f>
        <v>FontWeightLabels</v>
      </c>
      <c r="G21" s="90">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700</v>
      </c>
      <c r="H21" s="90">
        <f ca="1">IF(OR(Table_Settings[[#This Row],[Header]]="Yes",Table_Settings[[#This Row],[Text]]=""),"",IF(OR(Table_Settings[[#This Row],[Text]]="true",Table_Settings[[#This Row],[Text]]="false",ISNUMBER(Table_Settings[[#This Row],[Text]])),Table_Settings[[#This Row],[Text]],""""&amp;Table_Settings[[#This Row],[Text]]&amp;""""))</f>
        <v>700</v>
      </c>
      <c r="I21"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"labels": 700
        },</v>
      </c>
      <c r="J21" s="90" t="str">
        <f ca="1">SUBSTITUTE(SUBSTITUTE(SUBSTITUTE(SUBSTITUTE(SUBSTITUTE(SUBSTITUTE(SUBSTITUTE(SUBSTITUTE(
TRIM(CLEAN(Table_Settings[[#This Row],[Config]])),
" {","{"),
"{ ","{"),
" }","}"),
"} ","}"),
" [","["),
"[ ","["),
" ]","]"),
"] ","]")</f>
        <v>"labels": 700},</v>
      </c>
      <c r="K21" s="15">
        <v>700</v>
      </c>
    </row>
    <row r="22" spans="2:11" ht="21.75" thickBot="1">
      <c r="B22" s="53" t="s">
        <v>396</v>
      </c>
      <c r="C22" s="53" t="s">
        <v>71</v>
      </c>
      <c r="D22" s="5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22" s="5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primaryColours</v>
      </c>
      <c r="F22" s="53" t="str">
        <f>IF(Table_Settings[[#This Row],[Header]]="Yes","",IF(Table_Settings[[#This Row],[Property]]&lt;&gt;"",SUBSTITUTE(Table_Settings[[#This Row],[Type]]," ","")&amp;SUBSTITUTE(Table_Settings[[#This Row],[Property]]," ",""),""))</f>
        <v/>
      </c>
      <c r="G22" s="53"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22" s="53" t="str">
        <f>IF(OR(Table_Settings[[#This Row],[Header]]="Yes",Table_Settings[[#This Row],[Text]]=""),"",IF(OR(Table_Settings[[#This Row],[Text]]="true",Table_Settings[[#This Row],[Text]]="false",ISNUMBER(Table_Settings[[#This Row],[Text]])),Table_Settings[[#This Row],[Text]],""""&amp;Table_Settings[[#This Row],[Text]]&amp;""""))</f>
        <v/>
      </c>
      <c r="I22" s="5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"primaryColours": {</v>
      </c>
      <c r="J22" s="53" t="str">
        <f ca="1">SUBSTITUTE(SUBSTITUTE(SUBSTITUTE(SUBSTITUTE(SUBSTITUTE(SUBSTITUTE(SUBSTITUTE(SUBSTITUTE(
TRIM(CLEAN(Table_Settings[[#This Row],[Config]])),
" {","{"),
"{ ","{"),
" }","}"),
"} ","}"),
" [","["),
"[ ","["),
" ]","]"),
"] ","]")</f>
        <v>"primaryColours":{</v>
      </c>
      <c r="K22" s="54"/>
    </row>
    <row r="23" spans="2:11" ht="21" customHeight="1">
      <c r="B23" s="90" t="s">
        <v>397</v>
      </c>
      <c r="C23" s="90"/>
      <c r="D23"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3"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background1</v>
      </c>
      <c r="F23" s="90" t="str">
        <f ca="1">IF(Table_Settings[[#This Row],[Header]]="Yes","",IF(Table_Settings[[#This Row],[Property]]&lt;&gt;"",SUBSTITUTE(Table_Settings[[#This Row],[Type]]," ","")&amp;SUBSTITUTE(Table_Settings[[#This Row],[Property]]," ",""),""))</f>
        <v>PrimaryColourBackground1</v>
      </c>
      <c r="G23" s="90"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#FFFFFF</v>
      </c>
      <c r="H23" s="90" t="str">
        <f ca="1">IF(OR(Table_Settings[[#This Row],[Header]]="Yes",Table_Settings[[#This Row],[Text]]=""),"",IF(OR(Table_Settings[[#This Row],[Text]]="true",Table_Settings[[#This Row],[Text]]="false",ISNUMBER(Table_Settings[[#This Row],[Text]])),Table_Settings[[#This Row],[Text]],""""&amp;Table_Settings[[#This Row],[Text]]&amp;""""))</f>
        <v>"#FFFFFF"</v>
      </c>
      <c r="I23"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"background1": "#FFFFFF",</v>
      </c>
      <c r="J23" s="90" t="str">
        <f ca="1">SUBSTITUTE(SUBSTITUTE(SUBSTITUTE(SUBSTITUTE(SUBSTITUTE(SUBSTITUTE(SUBSTITUTE(SUBSTITUTE(
TRIM(CLEAN(Table_Settings[[#This Row],[Config]])),
" {","{"),
"{ ","{"),
" }","}"),
"} ","}"),
" [","["),
"[ ","["),
" ]","]"),
"] ","]")</f>
        <v>"background1": "#FFFFFF",</v>
      </c>
      <c r="K23" s="86" t="s">
        <v>398</v>
      </c>
    </row>
    <row r="24" spans="2:11" ht="21" customHeight="1">
      <c r="B24" s="90" t="s">
        <v>399</v>
      </c>
      <c r="C24" s="90"/>
      <c r="D24"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4"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background2</v>
      </c>
      <c r="F24" s="90" t="str">
        <f ca="1">IF(Table_Settings[[#This Row],[Header]]="Yes","",IF(Table_Settings[[#This Row],[Property]]&lt;&gt;"",SUBSTITUTE(Table_Settings[[#This Row],[Type]]," ","")&amp;SUBSTITUTE(Table_Settings[[#This Row],[Property]]," ",""),""))</f>
        <v>PrimaryColourBackground2</v>
      </c>
      <c r="G24" s="90"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#f3f3f3</v>
      </c>
      <c r="H24" s="90" t="str">
        <f ca="1">IF(OR(Table_Settings[[#This Row],[Header]]="Yes",Table_Settings[[#This Row],[Text]]=""),"",IF(OR(Table_Settings[[#This Row],[Text]]="true",Table_Settings[[#This Row],[Text]]="false",ISNUMBER(Table_Settings[[#This Row],[Text]])),Table_Settings[[#This Row],[Text]],""""&amp;Table_Settings[[#This Row],[Text]]&amp;""""))</f>
        <v>"#f3f3f3"</v>
      </c>
      <c r="I24"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"background2": "#f3f3f3",</v>
      </c>
      <c r="J24" s="90" t="str">
        <f ca="1">SUBSTITUTE(SUBSTITUTE(SUBSTITUTE(SUBSTITUTE(SUBSTITUTE(SUBSTITUTE(SUBSTITUTE(SUBSTITUTE(
TRIM(CLEAN(Table_Settings[[#This Row],[Config]])),
" {","{"),
"{ ","{"),
" }","}"),
"} ","}"),
" [","["),
"[ ","["),
" ]","]"),
"] ","]")</f>
        <v>"background2": "#f3f3f3",</v>
      </c>
      <c r="K24" s="86" t="s">
        <v>400</v>
      </c>
    </row>
    <row r="25" spans="2:11" ht="21" customHeight="1">
      <c r="B25" s="90" t="s">
        <v>401</v>
      </c>
      <c r="C25" s="90"/>
      <c r="D25"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5"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background3</v>
      </c>
      <c r="F25" s="90" t="str">
        <f ca="1">IF(Table_Settings[[#This Row],[Header]]="Yes","",IF(Table_Settings[[#This Row],[Property]]&lt;&gt;"",SUBSTITUTE(Table_Settings[[#This Row],[Type]]," ","")&amp;SUBSTITUTE(Table_Settings[[#This Row],[Property]]," ",""),""))</f>
        <v>PrimaryColourBackground3</v>
      </c>
      <c r="G25" s="90"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#d3d3d3</v>
      </c>
      <c r="H25" s="90" t="str">
        <f ca="1">IF(OR(Table_Settings[[#This Row],[Header]]="Yes",Table_Settings[[#This Row],[Text]]=""),"",IF(OR(Table_Settings[[#This Row],[Text]]="true",Table_Settings[[#This Row],[Text]]="false",ISNUMBER(Table_Settings[[#This Row],[Text]])),Table_Settings[[#This Row],[Text]],""""&amp;Table_Settings[[#This Row],[Text]]&amp;""""))</f>
        <v>"#d3d3d3"</v>
      </c>
      <c r="I25"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"background3": "#d3d3d3",</v>
      </c>
      <c r="J25" s="90" t="str">
        <f ca="1">SUBSTITUTE(SUBSTITUTE(SUBSTITUTE(SUBSTITUTE(SUBSTITUTE(SUBSTITUTE(SUBSTITUTE(SUBSTITUTE(
TRIM(CLEAN(Table_Settings[[#This Row],[Config]])),
" {","{"),
"{ ","{"),
" }","}"),
"} ","}"),
" [","["),
"[ ","["),
" ]","]"),
"] ","]")</f>
        <v>"background3": "#d3d3d3",</v>
      </c>
      <c r="K25" s="86" t="s">
        <v>402</v>
      </c>
    </row>
    <row r="26" spans="2:11" ht="21" customHeight="1">
      <c r="B26" s="90" t="s">
        <v>403</v>
      </c>
      <c r="C26" s="90"/>
      <c r="D26"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6"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foreground1</v>
      </c>
      <c r="F26" s="90" t="str">
        <f ca="1">IF(Table_Settings[[#This Row],[Header]]="Yes","",IF(Table_Settings[[#This Row],[Property]]&lt;&gt;"",SUBSTITUTE(Table_Settings[[#This Row],[Type]]," ","")&amp;SUBSTITUTE(Table_Settings[[#This Row],[Property]]," ",""),""))</f>
        <v>PrimaryColourForeground1</v>
      </c>
      <c r="G26" s="90"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#65686b</v>
      </c>
      <c r="H26" s="90" t="str">
        <f ca="1">IF(OR(Table_Settings[[#This Row],[Header]]="Yes",Table_Settings[[#This Row],[Text]]=""),"",IF(OR(Table_Settings[[#This Row],[Text]]="true",Table_Settings[[#This Row],[Text]]="false",ISNUMBER(Table_Settings[[#This Row],[Text]])),Table_Settings[[#This Row],[Text]],""""&amp;Table_Settings[[#This Row],[Text]]&amp;""""))</f>
        <v>"#65686b"</v>
      </c>
      <c r="I26"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"foreground1": "#65686b",</v>
      </c>
      <c r="J26" s="90" t="str">
        <f ca="1">SUBSTITUTE(SUBSTITUTE(SUBSTITUTE(SUBSTITUTE(SUBSTITUTE(SUBSTITUTE(SUBSTITUTE(SUBSTITUTE(
TRIM(CLEAN(Table_Settings[[#This Row],[Config]])),
" {","{"),
"{ ","{"),
" }","}"),
"} ","}"),
" [","["),
"[ ","["),
" ]","]"),
"] ","]")</f>
        <v>"foreground1": "#65686b",</v>
      </c>
      <c r="K26" s="15" t="s">
        <v>404</v>
      </c>
    </row>
    <row r="27" spans="2:11" ht="21" customHeight="1">
      <c r="B27" s="90" t="s">
        <v>405</v>
      </c>
      <c r="C27" s="90"/>
      <c r="D27"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7"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foreground2</v>
      </c>
      <c r="F27" s="90" t="str">
        <f ca="1">IF(Table_Settings[[#This Row],[Header]]="Yes","",IF(Table_Settings[[#This Row],[Property]]&lt;&gt;"",SUBSTITUTE(Table_Settings[[#This Row],[Type]]," ","")&amp;SUBSTITUTE(Table_Settings[[#This Row],[Property]]," ",""),""))</f>
        <v>PrimaryColourForeground2</v>
      </c>
      <c r="G27" s="90"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#75787b</v>
      </c>
      <c r="H27" s="90" t="str">
        <f ca="1">IF(OR(Table_Settings[[#This Row],[Header]]="Yes",Table_Settings[[#This Row],[Text]]=""),"",IF(OR(Table_Settings[[#This Row],[Text]]="true",Table_Settings[[#This Row],[Text]]="false",ISNUMBER(Table_Settings[[#This Row],[Text]])),Table_Settings[[#This Row],[Text]],""""&amp;Table_Settings[[#This Row],[Text]]&amp;""""))</f>
        <v>"#75787b"</v>
      </c>
      <c r="I27"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"foreground2": "#75787b",</v>
      </c>
      <c r="J27" s="90" t="str">
        <f ca="1">SUBSTITUTE(SUBSTITUTE(SUBSTITUTE(SUBSTITUTE(SUBSTITUTE(SUBSTITUTE(SUBSTITUTE(SUBSTITUTE(
TRIM(CLEAN(Table_Settings[[#This Row],[Config]])),
" {","{"),
"{ ","{"),
" }","}"),
"} ","}"),
" [","["),
"[ ","["),
" ]","]"),
"] ","]")</f>
        <v>"foreground2": "#75787b",</v>
      </c>
      <c r="K27" s="15" t="s">
        <v>406</v>
      </c>
    </row>
    <row r="28" spans="2:11" ht="21" customHeight="1">
      <c r="B28" s="90" t="s">
        <v>407</v>
      </c>
      <c r="C28" s="90"/>
      <c r="D28"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8"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accent1</v>
      </c>
      <c r="F28" s="90" t="str">
        <f ca="1">IF(Table_Settings[[#This Row],[Header]]="Yes","",IF(Table_Settings[[#This Row],[Property]]&lt;&gt;"",SUBSTITUTE(Table_Settings[[#This Row],[Type]]," ","")&amp;SUBSTITUTE(Table_Settings[[#This Row],[Property]]," ",""),""))</f>
        <v>PrimaryColourAccent1</v>
      </c>
      <c r="G28" s="90"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#006ac6</v>
      </c>
      <c r="H28" s="90" t="str">
        <f ca="1">IF(OR(Table_Settings[[#This Row],[Header]]="Yes",Table_Settings[[#This Row],[Text]]=""),"",IF(OR(Table_Settings[[#This Row],[Text]]="true",Table_Settings[[#This Row],[Text]]="false",ISNUMBER(Table_Settings[[#This Row],[Text]])),Table_Settings[[#This Row],[Text]],""""&amp;Table_Settings[[#This Row],[Text]]&amp;""""))</f>
        <v>"#006ac6"</v>
      </c>
      <c r="I28"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"accent1": "#006ac6",</v>
      </c>
      <c r="J28" s="90" t="str">
        <f ca="1">SUBSTITUTE(SUBSTITUTE(SUBSTITUTE(SUBSTITUTE(SUBSTITUTE(SUBSTITUTE(SUBSTITUTE(SUBSTITUTE(
TRIM(CLEAN(Table_Settings[[#This Row],[Config]])),
" {","{"),
"{ ","{"),
" }","}"),
"} ","}"),
" [","["),
"[ ","["),
" ]","]"),
"] ","]")</f>
        <v>"accent1": "#006ac6",</v>
      </c>
      <c r="K28" s="86" t="s">
        <v>408</v>
      </c>
    </row>
    <row r="29" spans="2:11" ht="21" customHeight="1">
      <c r="B29" s="90" t="s">
        <v>409</v>
      </c>
      <c r="C29" s="90"/>
      <c r="D29"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9"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accent2</v>
      </c>
      <c r="F29" s="90" t="str">
        <f ca="1">IF(Table_Settings[[#This Row],[Header]]="Yes","",IF(Table_Settings[[#This Row],[Property]]&lt;&gt;"",SUBSTITUTE(Table_Settings[[#This Row],[Type]]," ","")&amp;SUBSTITUTE(Table_Settings[[#This Row],[Property]]," ",""),""))</f>
        <v>PrimaryColourAccent2</v>
      </c>
      <c r="G29" s="90"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#006ac6</v>
      </c>
      <c r="H29" s="90" t="str">
        <f ca="1">IF(OR(Table_Settings[[#This Row],[Header]]="Yes",Table_Settings[[#This Row],[Text]]=""),"",IF(OR(Table_Settings[[#This Row],[Text]]="true",Table_Settings[[#This Row],[Text]]="false",ISNUMBER(Table_Settings[[#This Row],[Text]])),Table_Settings[[#This Row],[Text]],""""&amp;Table_Settings[[#This Row],[Text]]&amp;""""))</f>
        <v>"#006ac6"</v>
      </c>
      <c r="I29"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"accent2": "#006ac6",</v>
      </c>
      <c r="J29" s="90" t="str">
        <f ca="1">SUBSTITUTE(SUBSTITUTE(SUBSTITUTE(SUBSTITUTE(SUBSTITUTE(SUBSTITUTE(SUBSTITUTE(SUBSTITUTE(
TRIM(CLEAN(Table_Settings[[#This Row],[Config]])),
" {","{"),
"{ ","{"),
" }","}"),
"} ","}"),
" [","["),
"[ ","["),
" ]","]"),
"] ","]")</f>
        <v>"accent2": "#006ac6",</v>
      </c>
      <c r="K29" s="86" t="s">
        <v>408</v>
      </c>
    </row>
    <row r="30" spans="2:11" ht="21" customHeight="1">
      <c r="B30" s="90" t="s">
        <v>410</v>
      </c>
      <c r="C30" s="90"/>
      <c r="D30"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30"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borders</v>
      </c>
      <c r="F30" s="90" t="str">
        <f ca="1">IF(Table_Settings[[#This Row],[Header]]="Yes","",IF(Table_Settings[[#This Row],[Property]]&lt;&gt;"",SUBSTITUTE(Table_Settings[[#This Row],[Type]]," ","")&amp;SUBSTITUTE(Table_Settings[[#This Row],[Property]]," ",""),""))</f>
        <v>PrimaryColourBorders</v>
      </c>
      <c r="G30" s="90"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transparent</v>
      </c>
      <c r="H30" s="90" t="str">
        <f ca="1">IF(OR(Table_Settings[[#This Row],[Header]]="Yes",Table_Settings[[#This Row],[Text]]=""),"",IF(OR(Table_Settings[[#This Row],[Text]]="true",Table_Settings[[#This Row],[Text]]="false",ISNUMBER(Table_Settings[[#This Row],[Text]])),Table_Settings[[#This Row],[Text]],""""&amp;Table_Settings[[#This Row],[Text]]&amp;""""))</f>
        <v>"transparent"</v>
      </c>
      <c r="I30"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"borders": "transparent"
        },</v>
      </c>
      <c r="J30" s="90" t="str">
        <f ca="1">SUBSTITUTE(SUBSTITUTE(SUBSTITUTE(SUBSTITUTE(SUBSTITUTE(SUBSTITUTE(SUBSTITUTE(SUBSTITUTE(
TRIM(CLEAN(Table_Settings[[#This Row],[Config]])),
" {","{"),
"{ ","{"),
" }","}"),
"} ","}"),
" [","["),
"[ ","["),
" ]","]"),
"] ","]")</f>
        <v>"borders": "transparent"},</v>
      </c>
      <c r="K30" s="86" t="s">
        <v>411</v>
      </c>
    </row>
    <row r="31" spans="2:11" ht="21" customHeight="1">
      <c r="B31" t="s">
        <v>286</v>
      </c>
      <c r="C31" s="90"/>
      <c r="D31" s="90"/>
      <c r="E31" s="90"/>
      <c r="F31" s="90"/>
      <c r="G31" s="90"/>
      <c r="H31" s="90"/>
      <c r="I31" s="90"/>
      <c r="J31" s="90"/>
      <c r="K31" s="17" t="s">
        <v>412</v>
      </c>
    </row>
    <row r="32" spans="2:11" ht="21" customHeight="1">
      <c r="B32" t="s">
        <v>288</v>
      </c>
      <c r="C32" s="90"/>
      <c r="D32" s="90"/>
      <c r="E32" s="90"/>
      <c r="F32" s="90"/>
      <c r="G32" s="90"/>
      <c r="H32" s="90"/>
      <c r="I32" s="90"/>
      <c r="J32" s="90"/>
      <c r="K32" s="17" t="s">
        <v>413</v>
      </c>
    </row>
    <row r="33" spans="2:11" ht="21" customHeight="1">
      <c r="B33" t="s">
        <v>289</v>
      </c>
      <c r="C33" s="90"/>
      <c r="D33" s="90"/>
      <c r="E33" s="90"/>
      <c r="F33" s="90"/>
      <c r="G33" s="90"/>
      <c r="H33" s="90"/>
      <c r="I33" s="90"/>
      <c r="J33" s="90"/>
      <c r="K33" s="17" t="s">
        <v>413</v>
      </c>
    </row>
    <row r="34" spans="2:11" ht="21.75" thickBot="1">
      <c r="B34" s="53" t="s">
        <v>258</v>
      </c>
      <c r="C34" s="53" t="s">
        <v>71</v>
      </c>
      <c r="D34" s="5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34" s="5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other</v>
      </c>
      <c r="F34" s="53" t="str">
        <f>IF(Table_Settings[[#This Row],[Header]]="Yes","",IF(Table_Settings[[#This Row],[Property]]&lt;&gt;"",SUBSTITUTE(Table_Settings[[#This Row],[Type]]," ","")&amp;SUBSTITUTE(Table_Settings[[#This Row],[Property]]," ",""),""))</f>
        <v/>
      </c>
      <c r="G34" s="53"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34" s="53" t="str">
        <f>IF(OR(Table_Settings[[#This Row],[Header]]="Yes",Table_Settings[[#This Row],[Text]]=""),"",IF(OR(Table_Settings[[#This Row],[Text]]="true",Table_Settings[[#This Row],[Text]]="false",ISNUMBER(Table_Settings[[#This Row],[Text]])),Table_Settings[[#This Row],[Text]],""""&amp;Table_Settings[[#This Row],[Text]]&amp;""""))</f>
        <v/>
      </c>
      <c r="I34" s="5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"other": {</v>
      </c>
      <c r="J34" s="53" t="str">
        <f ca="1">SUBSTITUTE(SUBSTITUTE(SUBSTITUTE(SUBSTITUTE(SUBSTITUTE(SUBSTITUTE(SUBSTITUTE(SUBSTITUTE(
TRIM(CLEAN(Table_Settings[[#This Row],[Config]])),
" {","{"),
"{ ","{"),
" }","}"),
"} ","}"),
" [","["),
"[ ","["),
" ]","]"),
"] ","]")</f>
        <v>"other":{</v>
      </c>
      <c r="K34" s="54"/>
    </row>
    <row r="35" spans="2:11" ht="21" customHeight="1">
      <c r="B35" s="90" t="s">
        <v>414</v>
      </c>
      <c r="C35"/>
      <c r="D35"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35"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tooltipIcon</v>
      </c>
      <c r="F35" t="str">
        <f ca="1">IF(Table_Settings[[#This Row],[Header]]="Yes","",IF(Table_Settings[[#This Row],[Property]]&lt;&gt;"",SUBSTITUTE(Table_Settings[[#This Row],[Type]]," ","")&amp;SUBSTITUTE(Table_Settings[[#This Row],[Property]]," ",""),""))</f>
        <v>OtherTooltipIcon</v>
      </c>
      <c r="G35"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fa-question-circle</v>
      </c>
      <c r="H35" t="str">
        <f ca="1">IF(OR(Table_Settings[[#This Row],[Header]]="Yes",Table_Settings[[#This Row],[Text]]=""),"",IF(OR(Table_Settings[[#This Row],[Text]]="true",Table_Settings[[#This Row],[Text]]="false",ISNUMBER(Table_Settings[[#This Row],[Text]])),Table_Settings[[#This Row],[Text]],""""&amp;Table_Settings[[#This Row],[Text]]&amp;""""))</f>
        <v>"fa-question-circle"</v>
      </c>
      <c r="I35"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"tooltipIcon": "fa-question-circle",</v>
      </c>
      <c r="J35" t="str">
        <f ca="1">SUBSTITUTE(SUBSTITUTE(SUBSTITUTE(SUBSTITUTE(SUBSTITUTE(SUBSTITUTE(SUBSTITUTE(SUBSTITUTE(
TRIM(CLEAN(Table_Settings[[#This Row],[Config]])),
" {","{"),
"{ ","{"),
" }","}"),
"} ","}"),
" [","["),
"[ ","["),
" ]","]"),
"] ","]")</f>
        <v>"tooltipIcon": "fa-question-circle",</v>
      </c>
      <c r="K35" s="88" t="s">
        <v>415</v>
      </c>
    </row>
    <row r="36" spans="2:11" ht="21" customHeight="1">
      <c r="B36" s="90" t="s">
        <v>416</v>
      </c>
      <c r="C36" s="90"/>
      <c r="D36"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36"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defaultBorderRadius</v>
      </c>
      <c r="F36" s="90" t="str">
        <f ca="1">IF(Table_Settings[[#This Row],[Header]]="Yes","",IF(Table_Settings[[#This Row],[Property]]&lt;&gt;"",SUBSTITUTE(Table_Settings[[#This Row],[Type]]," ","")&amp;SUBSTITUTE(Table_Settings[[#This Row],[Property]]," ",""),""))</f>
        <v>OtherDefaultBorderRadius</v>
      </c>
      <c r="G36" s="90">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v>
      </c>
      <c r="H36" s="90">
        <f ca="1">IF(OR(Table_Settings[[#This Row],[Header]]="Yes",Table_Settings[[#This Row],[Text]]=""),"",IF(OR(Table_Settings[[#This Row],[Text]]="true",Table_Settings[[#This Row],[Text]]="false",ISNUMBER(Table_Settings[[#This Row],[Text]])),Table_Settings[[#This Row],[Text]],""""&amp;Table_Settings[[#This Row],[Text]]&amp;""""))</f>
        <v>0</v>
      </c>
      <c r="I36"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"defaultBorderRadius": 0,</v>
      </c>
      <c r="J36" s="90" t="str">
        <f ca="1">SUBSTITUTE(SUBSTITUTE(SUBSTITUTE(SUBSTITUTE(SUBSTITUTE(SUBSTITUTE(SUBSTITUTE(SUBSTITUTE(
TRIM(CLEAN(Table_Settings[[#This Row],[Config]])),
" {","{"),
"{ ","{"),
" }","}"),
"} ","}"),
" [","["),
"[ ","["),
" ]","]"),
"] ","]")</f>
        <v>"defaultBorderRadius": 0,</v>
      </c>
      <c r="K36" s="15">
        <v>0</v>
      </c>
    </row>
    <row r="37" spans="2:11" ht="21" customHeight="1">
      <c r="B37" s="90" t="s">
        <v>417</v>
      </c>
      <c r="C37" s="90"/>
      <c r="D37"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37"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scrollDurationMultiplier</v>
      </c>
      <c r="F37" s="90" t="str">
        <f ca="1">IF(Table_Settings[[#This Row],[Header]]="Yes","",IF(Table_Settings[[#This Row],[Property]]&lt;&gt;"",SUBSTITUTE(Table_Settings[[#This Row],[Type]]," ","")&amp;SUBSTITUTE(Table_Settings[[#This Row],[Property]]," ",""),""))</f>
        <v>OtherScrollDurationMultiplier</v>
      </c>
      <c r="G37" s="90">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1</v>
      </c>
      <c r="H37" s="90">
        <f ca="1">IF(OR(Table_Settings[[#This Row],[Header]]="Yes",Table_Settings[[#This Row],[Text]]=""),"",IF(OR(Table_Settings[[#This Row],[Text]]="true",Table_Settings[[#This Row],[Text]]="false",ISNUMBER(Table_Settings[[#This Row],[Text]])),Table_Settings[[#This Row],[Text]],""""&amp;Table_Settings[[#This Row],[Text]]&amp;""""))</f>
        <v>1</v>
      </c>
      <c r="I37"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"scrollDurationMultiplier": 1,</v>
      </c>
      <c r="J37" s="90" t="str">
        <f ca="1">SUBSTITUTE(SUBSTITUTE(SUBSTITUTE(SUBSTITUTE(SUBSTITUTE(SUBSTITUTE(SUBSTITUTE(SUBSTITUTE(
TRIM(CLEAN(Table_Settings[[#This Row],[Config]])),
" {","{"),
"{ ","{"),
" }","}"),
"} ","}"),
" [","["),
"[ ","["),
" ]","]"),
"] ","]")</f>
        <v>"scrollDurationMultiplier": 1,</v>
      </c>
      <c r="K37" s="15">
        <v>1</v>
      </c>
    </row>
    <row r="38" spans="2:11" ht="21" customHeight="1">
      <c r="B38" s="90" t="s">
        <v>418</v>
      </c>
      <c r="C38" s="90"/>
      <c r="D38"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38"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sidebarWidth</v>
      </c>
      <c r="F38" s="90" t="str">
        <f ca="1">IF(Table_Settings[[#This Row],[Header]]="Yes","",IF(Table_Settings[[#This Row],[Property]]&lt;&gt;"",SUBSTITUTE(Table_Settings[[#This Row],[Type]]," ","")&amp;SUBSTITUTE(Table_Settings[[#This Row],[Property]]," ",""),""))</f>
        <v>OtherSidebarWidth</v>
      </c>
      <c r="G38" s="90">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250</v>
      </c>
      <c r="H38" s="90">
        <f ca="1">IF(OR(Table_Settings[[#This Row],[Header]]="Yes",Table_Settings[[#This Row],[Text]]=""),"",IF(OR(Table_Settings[[#This Row],[Text]]="true",Table_Settings[[#This Row],[Text]]="false",ISNUMBER(Table_Settings[[#This Row],[Text]])),Table_Settings[[#This Row],[Text]],""""&amp;Table_Settings[[#This Row],[Text]]&amp;""""))</f>
        <v>250</v>
      </c>
      <c r="I38"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"sidebarWidth": 250,</v>
      </c>
      <c r="J38" s="90" t="str">
        <f ca="1">SUBSTITUTE(SUBSTITUTE(SUBSTITUTE(SUBSTITUTE(SUBSTITUTE(SUBSTITUTE(SUBSTITUTE(SUBSTITUTE(
TRIM(CLEAN(Table_Settings[[#This Row],[Config]])),
" {","{"),
"{ ","{"),
" }","}"),
"} ","}"),
" [","["),
"[ ","["),
" ]","]"),
"] ","]")</f>
        <v>"sidebarWidth": 250,</v>
      </c>
      <c r="K38" s="15">
        <v>250</v>
      </c>
    </row>
    <row r="39" spans="2:11" ht="21" customHeight="1">
      <c r="B39" t="s">
        <v>419</v>
      </c>
      <c r="C39" s="90"/>
      <c r="D39"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39"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sidebarPaymentOptions</v>
      </c>
      <c r="F39" s="90" t="str">
        <f ca="1">IF(Table_Settings[[#This Row],[Header]]="Yes","",IF(Table_Settings[[#This Row],[Property]]&lt;&gt;"",SUBSTITUTE(Table_Settings[[#This Row],[Type]]," ","")&amp;SUBSTITUTE(Table_Settings[[#This Row],[Property]]," ",""),""))</f>
        <v>OtherSidebarPaymentOptions</v>
      </c>
      <c r="G39" s="90"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true</v>
      </c>
      <c r="H39" s="90" t="str">
        <f ca="1">IF(OR(Table_Settings[[#This Row],[Header]]="Yes",Table_Settings[[#This Row],[Text]]=""),"",IF(OR(Table_Settings[[#This Row],[Text]]="true",Table_Settings[[#This Row],[Text]]="false",ISNUMBER(Table_Settings[[#This Row],[Text]])),Table_Settings[[#This Row],[Text]],""""&amp;Table_Settings[[#This Row],[Text]]&amp;""""))</f>
        <v>true</v>
      </c>
      <c r="I39"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"sidebarPaymentOptions": true,</v>
      </c>
      <c r="J39" s="90" t="str">
        <f ca="1">SUBSTITUTE(SUBSTITUTE(SUBSTITUTE(SUBSTITUTE(SUBSTITUTE(SUBSTITUTE(SUBSTITUTE(SUBSTITUTE(
TRIM(CLEAN(Table_Settings[[#This Row],[Config]])),
" {","{"),
"{ ","{"),
" }","}"),
"} ","}"),
" [","["),
"[ ","["),
" ]","]"),
"] ","]")</f>
        <v>"sidebarPaymentOptions": true,</v>
      </c>
      <c r="K39" s="17" t="b">
        <v>1</v>
      </c>
    </row>
    <row r="40" spans="2:11" ht="21" customHeight="1">
      <c r="B40" t="s">
        <v>420</v>
      </c>
      <c r="C40" s="90"/>
      <c r="D40"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0"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showPriceIfDeclined</v>
      </c>
      <c r="F40" s="90" t="str">
        <f ca="1">IF(Table_Settings[[#This Row],[Header]]="Yes","",IF(Table_Settings[[#This Row],[Property]]&lt;&gt;"",SUBSTITUTE(Table_Settings[[#This Row],[Type]]," ","")&amp;SUBSTITUTE(Table_Settings[[#This Row],[Property]]," ",""),""))</f>
        <v>OtherShowPriceIfDeclined</v>
      </c>
      <c r="G40" s="90"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false</v>
      </c>
      <c r="H40" s="90" t="str">
        <f ca="1">IF(OR(Table_Settings[[#This Row],[Header]]="Yes",Table_Settings[[#This Row],[Text]]=""),"",IF(OR(Table_Settings[[#This Row],[Text]]="true",Table_Settings[[#This Row],[Text]]="false",ISNUMBER(Table_Settings[[#This Row],[Text]])),Table_Settings[[#This Row],[Text]],""""&amp;Table_Settings[[#This Row],[Text]]&amp;""""))</f>
        <v>false</v>
      </c>
      <c r="I40"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"showPriceIfDeclined": false,</v>
      </c>
      <c r="J40" s="90" t="str">
        <f ca="1">SUBSTITUTE(SUBSTITUTE(SUBSTITUTE(SUBSTITUTE(SUBSTITUTE(SUBSTITUTE(SUBSTITUTE(SUBSTITUTE(
TRIM(CLEAN(Table_Settings[[#This Row],[Config]])),
" {","{"),
"{ ","{"),
" }","}"),
"} ","}"),
" [","["),
"[ ","["),
" ]","]"),
"] ","]")</f>
        <v>"showPriceIfDeclined": false,</v>
      </c>
      <c r="K40" s="17" t="str">
        <f>"false"</f>
        <v>false</v>
      </c>
    </row>
    <row r="41" spans="2:11" ht="21" customHeight="1">
      <c r="B41" t="s">
        <v>421</v>
      </c>
      <c r="C41" s="90"/>
      <c r="D41"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1"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smallDeviceMargin</v>
      </c>
      <c r="F41" s="90" t="str">
        <f ca="1">IF(Table_Settings[[#This Row],[Header]]="Yes","",IF(Table_Settings[[#This Row],[Property]]&lt;&gt;"",SUBSTITUTE(Table_Settings[[#This Row],[Type]]," ","")&amp;SUBSTITUTE(Table_Settings[[#This Row],[Property]]," ",""),""))</f>
        <v>OtherSmallDeviceMargin</v>
      </c>
      <c r="G41" s="90">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20</v>
      </c>
      <c r="H41" s="90">
        <f ca="1">IF(OR(Table_Settings[[#This Row],[Header]]="Yes",Table_Settings[[#This Row],[Text]]=""),"",IF(OR(Table_Settings[[#This Row],[Text]]="true",Table_Settings[[#This Row],[Text]]="false",ISNUMBER(Table_Settings[[#This Row],[Text]])),Table_Settings[[#This Row],[Text]],""""&amp;Table_Settings[[#This Row],[Text]]&amp;""""))</f>
        <v>20</v>
      </c>
      <c r="I41"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"smallDeviceMargin": 20,</v>
      </c>
      <c r="J41" s="90" t="str">
        <f ca="1">SUBSTITUTE(SUBSTITUTE(SUBSTITUTE(SUBSTITUTE(SUBSTITUTE(SUBSTITUTE(SUBSTITUTE(SUBSTITUTE(
TRIM(CLEAN(Table_Settings[[#This Row],[Config]])),
" {","{"),
"{ ","{"),
" }","}"),
"} ","}"),
" [","["),
"[ ","["),
" ]","]"),
"] ","]")</f>
        <v>"smallDeviceMargin": 20,</v>
      </c>
      <c r="K41" s="15">
        <v>20</v>
      </c>
    </row>
    <row r="42" spans="2:11" ht="21" customHeight="1">
      <c r="B42" t="s">
        <v>422</v>
      </c>
      <c r="C42"/>
      <c r="D4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offsetTopXS</v>
      </c>
      <c r="F42" t="str">
        <f ca="1">IF(Table_Settings[[#This Row],[Header]]="Yes","",IF(Table_Settings[[#This Row],[Property]]&lt;&gt;"",SUBSTITUTE(Table_Settings[[#This Row],[Type]]," ","")&amp;SUBSTITUTE(Table_Settings[[#This Row],[Property]]," ",""),""))</f>
        <v>OtherOffsetTopXS</v>
      </c>
      <c r="G42">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v>
      </c>
      <c r="H42">
        <f ca="1">IF(OR(Table_Settings[[#This Row],[Header]]="Yes",Table_Settings[[#This Row],[Text]]=""),"",IF(OR(Table_Settings[[#This Row],[Text]]="true",Table_Settings[[#This Row],[Text]]="false",ISNUMBER(Table_Settings[[#This Row],[Text]])),Table_Settings[[#This Row],[Text]],""""&amp;Table_Settings[[#This Row],[Text]]&amp;""""))</f>
        <v>0</v>
      </c>
      <c r="I4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"offsetTopXS": 0,</v>
      </c>
      <c r="J42" t="str">
        <f ca="1">SUBSTITUTE(SUBSTITUTE(SUBSTITUTE(SUBSTITUTE(SUBSTITUTE(SUBSTITUTE(SUBSTITUTE(SUBSTITUTE(
TRIM(CLEAN(Table_Settings[[#This Row],[Config]])),
" {","{"),
"{ ","{"),
" }","}"),
"} ","}"),
" [","["),
"[ ","["),
" ]","]"),
"] ","]")</f>
        <v>"offsetTopXS": 0,</v>
      </c>
      <c r="K42" s="15">
        <v>0</v>
      </c>
    </row>
    <row r="43" spans="2:11" ht="21" customHeight="1">
      <c r="B43" t="s">
        <v>423</v>
      </c>
      <c r="C43"/>
      <c r="D4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offsetTopSM</v>
      </c>
      <c r="F43" t="str">
        <f ca="1">IF(Table_Settings[[#This Row],[Header]]="Yes","",IF(Table_Settings[[#This Row],[Property]]&lt;&gt;"",SUBSTITUTE(Table_Settings[[#This Row],[Type]]," ","")&amp;SUBSTITUTE(Table_Settings[[#This Row],[Property]]," ",""),""))</f>
        <v>OtherOffsetTopSM</v>
      </c>
      <c r="G43">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v>
      </c>
      <c r="H43">
        <f ca="1">IF(OR(Table_Settings[[#This Row],[Header]]="Yes",Table_Settings[[#This Row],[Text]]=""),"",IF(OR(Table_Settings[[#This Row],[Text]]="true",Table_Settings[[#This Row],[Text]]="false",ISNUMBER(Table_Settings[[#This Row],[Text]])),Table_Settings[[#This Row],[Text]],""""&amp;Table_Settings[[#This Row],[Text]]&amp;""""))</f>
        <v>0</v>
      </c>
      <c r="I4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"offsetTopSM": 0,</v>
      </c>
      <c r="J43" t="str">
        <f ca="1">SUBSTITUTE(SUBSTITUTE(SUBSTITUTE(SUBSTITUTE(SUBSTITUTE(SUBSTITUTE(SUBSTITUTE(SUBSTITUTE(
TRIM(CLEAN(Table_Settings[[#This Row],[Config]])),
" {","{"),
"{ ","{"),
" }","}"),
"} ","}"),
" [","["),
"[ ","["),
" ]","]"),
"] ","]")</f>
        <v>"offsetTopSM": 0,</v>
      </c>
      <c r="K43" s="15">
        <v>0</v>
      </c>
    </row>
    <row r="44" spans="2:11" ht="21" customHeight="1">
      <c r="B44" t="s">
        <v>424</v>
      </c>
      <c r="C44"/>
      <c r="D44"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4"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offsetTopMD</v>
      </c>
      <c r="F44" t="str">
        <f ca="1">IF(Table_Settings[[#This Row],[Header]]="Yes","",IF(Table_Settings[[#This Row],[Property]]&lt;&gt;"",SUBSTITUTE(Table_Settings[[#This Row],[Type]]," ","")&amp;SUBSTITUTE(Table_Settings[[#This Row],[Property]]," ",""),""))</f>
        <v>OtherOffsetTopMD</v>
      </c>
      <c r="G44">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v>
      </c>
      <c r="H44">
        <f ca="1">IF(OR(Table_Settings[[#This Row],[Header]]="Yes",Table_Settings[[#This Row],[Text]]=""),"",IF(OR(Table_Settings[[#This Row],[Text]]="true",Table_Settings[[#This Row],[Text]]="false",ISNUMBER(Table_Settings[[#This Row],[Text]])),Table_Settings[[#This Row],[Text]],""""&amp;Table_Settings[[#This Row],[Text]]&amp;""""))</f>
        <v>0</v>
      </c>
      <c r="I44"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"offsetTopMD": 0,</v>
      </c>
      <c r="J44" t="str">
        <f ca="1">SUBSTITUTE(SUBSTITUTE(SUBSTITUTE(SUBSTITUTE(SUBSTITUTE(SUBSTITUTE(SUBSTITUTE(SUBSTITUTE(
TRIM(CLEAN(Table_Settings[[#This Row],[Config]])),
" {","{"),
"{ ","{"),
" }","}"),
"} ","}"),
" [","["),
"[ ","["),
" ]","]"),
"] ","]")</f>
        <v>"offsetTopMD": 0,</v>
      </c>
      <c r="K44" s="15">
        <v>0</v>
      </c>
    </row>
    <row r="45" spans="2:11" ht="21" customHeight="1">
      <c r="B45" t="s">
        <v>425</v>
      </c>
      <c r="C45"/>
      <c r="D45"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5"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offsetTopLG</v>
      </c>
      <c r="F45" t="str">
        <f ca="1">IF(Table_Settings[[#This Row],[Header]]="Yes","",IF(Table_Settings[[#This Row],[Property]]&lt;&gt;"",SUBSTITUTE(Table_Settings[[#This Row],[Type]]," ","")&amp;SUBSTITUTE(Table_Settings[[#This Row],[Property]]," ",""),""))</f>
        <v>OtherOffsetTopLG</v>
      </c>
      <c r="G45">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v>
      </c>
      <c r="H45">
        <f ca="1">IF(OR(Table_Settings[[#This Row],[Header]]="Yes",Table_Settings[[#This Row],[Text]]=""),"",IF(OR(Table_Settings[[#This Row],[Text]]="true",Table_Settings[[#This Row],[Text]]="false",ISNUMBER(Table_Settings[[#This Row],[Text]])),Table_Settings[[#This Row],[Text]],""""&amp;Table_Settings[[#This Row],[Text]]&amp;""""))</f>
        <v>0</v>
      </c>
      <c r="I45"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"offsetTopLG": 0,</v>
      </c>
      <c r="J45" t="str">
        <f ca="1">SUBSTITUTE(SUBSTITUTE(SUBSTITUTE(SUBSTITUTE(SUBSTITUTE(SUBSTITUTE(SUBSTITUTE(SUBSTITUTE(
TRIM(CLEAN(Table_Settings[[#This Row],[Config]])),
" {","{"),
"{ ","{"),
" }","}"),
"} ","}"),
" [","["),
"[ ","["),
" ]","]"),
"] ","]")</f>
        <v>"offsetTopLG": 0,</v>
      </c>
      <c r="K45" s="15">
        <v>0</v>
      </c>
    </row>
    <row r="46" spans="2:11" ht="21" customHeight="1">
      <c r="B46" t="s">
        <v>426</v>
      </c>
      <c r="C46"/>
      <c r="D46"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6"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offsetTopXL</v>
      </c>
      <c r="F46" t="str">
        <f ca="1">IF(Table_Settings[[#This Row],[Header]]="Yes","",IF(Table_Settings[[#This Row],[Property]]&lt;&gt;"",SUBSTITUTE(Table_Settings[[#This Row],[Type]]," ","")&amp;SUBSTITUTE(Table_Settings[[#This Row],[Property]]," ",""),""))</f>
        <v>OtherOffsetTopXL</v>
      </c>
      <c r="G46">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v>
      </c>
      <c r="H46">
        <f ca="1">IF(OR(Table_Settings[[#This Row],[Header]]="Yes",Table_Settings[[#This Row],[Text]]=""),"",IF(OR(Table_Settings[[#This Row],[Text]]="true",Table_Settings[[#This Row],[Text]]="false",ISNUMBER(Table_Settings[[#This Row],[Text]])),Table_Settings[[#This Row],[Text]],""""&amp;Table_Settings[[#This Row],[Text]]&amp;""""))</f>
        <v>0</v>
      </c>
      <c r="I46"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"offsetTopXL": 0
        }}</v>
      </c>
      <c r="J46" t="str">
        <f ca="1">SUBSTITUTE(SUBSTITUTE(SUBSTITUTE(SUBSTITUTE(SUBSTITUTE(SUBSTITUTE(SUBSTITUTE(SUBSTITUTE(
TRIM(CLEAN(Table_Settings[[#This Row],[Config]])),
" {","{"),
"{ ","{"),
" }","}"),
"} ","}"),
" [","["),
"[ ","["),
" ]","]"),
"] ","]")</f>
        <v>"offsetTopXL": 0}}</v>
      </c>
      <c r="K46" s="15">
        <v>0</v>
      </c>
    </row>
  </sheetData>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4" tint="-0.249977111117893"/>
  </sheetPr>
  <dimension ref="B2:CG146"/>
  <sheetViews>
    <sheetView topLeftCell="A85" workbookViewId="0">
      <selection activeCell="P97" sqref="P97"/>
    </sheetView>
  </sheetViews>
  <sheetFormatPr defaultColWidth="9.140625" defaultRowHeight="21" customHeight="1"/>
  <cols>
    <col min="1" max="1" width="9.140625" style="2"/>
    <col min="2" max="2" width="33.7109375" style="2" customWidth="1"/>
    <col min="3" max="3" width="59.140625" style="13" customWidth="1"/>
    <col min="4" max="4" width="28.7109375" style="35" customWidth="1"/>
    <col min="5" max="5" width="18.42578125" style="35" hidden="1" customWidth="1"/>
    <col min="6" max="6" width="18" style="13" hidden="1" customWidth="1"/>
    <col min="7" max="7" width="11.140625" style="35" customWidth="1"/>
    <col min="8" max="8" width="16.140625" style="35" hidden="1" customWidth="1"/>
    <col min="9" max="9" width="14.140625" style="13" hidden="1" customWidth="1"/>
    <col min="10" max="10" width="14.85546875" style="35" customWidth="1"/>
    <col min="11" max="11" width="19.28515625" style="35" hidden="1" customWidth="1"/>
    <col min="12" max="12" width="17.28515625" style="13" hidden="1" customWidth="1"/>
    <col min="13" max="13" width="11.28515625" style="35" customWidth="1"/>
    <col min="14" max="14" width="14" style="35" hidden="1" customWidth="1"/>
    <col min="15" max="15" width="15.28515625" style="13" hidden="1" customWidth="1"/>
    <col min="16" max="16" width="21" style="35" customWidth="1"/>
    <col min="17" max="17" width="15" style="35" hidden="1" customWidth="1"/>
    <col min="18" max="18" width="9.28515625" style="13" hidden="1" customWidth="1"/>
    <col min="19" max="19" width="14.42578125" style="35" customWidth="1"/>
    <col min="20" max="20" width="26.28515625" style="35" hidden="1" customWidth="1"/>
    <col min="21" max="21" width="12.28515625" style="13" hidden="1" customWidth="1"/>
    <col min="22" max="22" width="13.85546875" style="35" customWidth="1"/>
    <col min="23" max="23" width="20.42578125" style="35" hidden="1" customWidth="1"/>
    <col min="24" max="24" width="12.28515625" style="13" hidden="1" customWidth="1"/>
    <col min="25" max="25" width="5.28515625" style="35" customWidth="1"/>
    <col min="26" max="26" width="10.85546875" style="35" hidden="1" customWidth="1"/>
    <col min="27" max="27" width="8.85546875" style="13" hidden="1" customWidth="1"/>
    <col min="28" max="28" width="5.28515625" style="35" customWidth="1"/>
    <col min="29" max="29" width="11" style="35" hidden="1" customWidth="1"/>
    <col min="30" max="30" width="9" style="13" hidden="1" customWidth="1"/>
    <col min="31" max="31" width="5.28515625" style="35" customWidth="1"/>
    <col min="32" max="32" width="11" style="35" hidden="1" customWidth="1"/>
    <col min="33" max="33" width="9" style="13" hidden="1" customWidth="1"/>
    <col min="34" max="34" width="5.28515625" style="35" customWidth="1"/>
    <col min="35" max="35" width="10.7109375" style="35" hidden="1" customWidth="1"/>
    <col min="36" max="36" width="8.7109375" style="13" hidden="1" customWidth="1"/>
    <col min="37" max="37" width="5.28515625" style="35" customWidth="1"/>
    <col min="38" max="38" width="10.140625" style="35" hidden="1" customWidth="1"/>
    <col min="39" max="39" width="8.140625" style="13" hidden="1" customWidth="1"/>
    <col min="40" max="40" width="5.28515625" style="35" customWidth="1"/>
    <col min="41" max="41" width="10.28515625" style="35" hidden="1" customWidth="1"/>
    <col min="42" max="42" width="8.28515625" style="13" hidden="1" customWidth="1"/>
    <col min="43" max="43" width="5.28515625" style="35" customWidth="1"/>
    <col min="44" max="44" width="10.28515625" style="35" hidden="1" customWidth="1"/>
    <col min="45" max="45" width="8.28515625" style="13" hidden="1" customWidth="1"/>
    <col min="46" max="46" width="5.28515625" style="35" customWidth="1"/>
    <col min="47" max="47" width="10" style="35" hidden="1" customWidth="1"/>
    <col min="48" max="48" width="8" style="13" hidden="1" customWidth="1"/>
    <col min="49" max="49" width="5.28515625" style="35" customWidth="1"/>
    <col min="50" max="50" width="10.140625" style="35" hidden="1" customWidth="1"/>
    <col min="51" max="51" width="8.140625" style="13" hidden="1" customWidth="1"/>
    <col min="52" max="52" width="5.28515625" style="35" customWidth="1"/>
    <col min="53" max="53" width="10.28515625" style="35" hidden="1" customWidth="1"/>
    <col min="54" max="54" width="8.28515625" style="13" hidden="1" customWidth="1"/>
    <col min="55" max="55" width="5.28515625" style="35" customWidth="1"/>
    <col min="56" max="56" width="10.28515625" style="35" hidden="1" customWidth="1"/>
    <col min="57" max="57" width="8.28515625" style="13" hidden="1" customWidth="1"/>
    <col min="58" max="58" width="5.28515625" style="35" customWidth="1"/>
    <col min="59" max="59" width="10" style="35" hidden="1" customWidth="1"/>
    <col min="60" max="60" width="8" style="13" hidden="1" customWidth="1"/>
    <col min="61" max="61" width="10.42578125" style="35" customWidth="1"/>
    <col min="62" max="62" width="13.7109375" style="35" hidden="1" customWidth="1"/>
    <col min="63" max="63" width="11.42578125" style="13" hidden="1" customWidth="1"/>
    <col min="64" max="64" width="10.42578125" style="35" customWidth="1"/>
    <col min="65" max="65" width="14" style="35" hidden="1" customWidth="1"/>
    <col min="66" max="66" width="11.85546875" style="13" hidden="1" customWidth="1"/>
    <col min="67" max="67" width="10.42578125" style="13" customWidth="1"/>
    <col min="68" max="69" width="11.85546875" style="13" hidden="1" customWidth="1"/>
    <col min="70" max="70" width="10.42578125" style="13" customWidth="1"/>
    <col min="71" max="72" width="11.85546875" style="13" hidden="1" customWidth="1"/>
    <col min="73" max="73" width="10.42578125" style="13" customWidth="1"/>
    <col min="74" max="75" width="11.85546875" style="13" hidden="1" customWidth="1"/>
    <col min="76" max="76" width="10.42578125" style="13" customWidth="1"/>
    <col min="77" max="78" width="11.85546875" style="13" hidden="1" customWidth="1"/>
    <col min="79" max="79" width="29.42578125" style="35" customWidth="1"/>
    <col min="80" max="85" width="20" style="13" hidden="1" customWidth="1"/>
    <col min="86" max="16384" width="9.140625" style="2"/>
  </cols>
  <sheetData>
    <row r="2" spans="2:85" ht="47.25" thickBot="1">
      <c r="B2" s="11" t="s">
        <v>427</v>
      </c>
      <c r="C2" s="14"/>
      <c r="D2" s="31"/>
      <c r="E2" s="31"/>
      <c r="F2" s="14"/>
      <c r="G2" s="31"/>
      <c r="H2" s="31"/>
      <c r="I2" s="14"/>
      <c r="J2" s="31"/>
      <c r="K2" s="31"/>
      <c r="L2" s="14"/>
      <c r="M2" s="31"/>
      <c r="N2" s="31"/>
      <c r="O2" s="14"/>
      <c r="P2" s="31"/>
      <c r="Q2" s="31"/>
      <c r="R2" s="14"/>
      <c r="S2" s="31"/>
      <c r="T2" s="31"/>
      <c r="U2" s="14"/>
      <c r="V2" s="31"/>
      <c r="W2" s="31"/>
      <c r="X2" s="14"/>
      <c r="Y2" s="31"/>
      <c r="Z2" s="31"/>
      <c r="AA2" s="14"/>
      <c r="AB2" s="31"/>
      <c r="AC2" s="31"/>
      <c r="AD2" s="14"/>
      <c r="AE2" s="31"/>
      <c r="AF2" s="31"/>
      <c r="AG2" s="14"/>
      <c r="AH2" s="31"/>
      <c r="AI2" s="31"/>
      <c r="AJ2" s="14"/>
      <c r="AK2" s="31"/>
      <c r="AL2" s="31"/>
      <c r="AM2" s="14"/>
      <c r="AN2" s="31"/>
      <c r="AO2" s="31"/>
      <c r="AP2" s="14"/>
      <c r="AQ2" s="31"/>
      <c r="AR2" s="31"/>
      <c r="AS2" s="14"/>
      <c r="AT2" s="31"/>
      <c r="AU2" s="31"/>
      <c r="AV2" s="14"/>
      <c r="AW2" s="31"/>
      <c r="AX2" s="31"/>
      <c r="AY2" s="14"/>
      <c r="AZ2" s="31"/>
      <c r="BA2" s="31"/>
      <c r="BB2" s="14"/>
      <c r="BC2" s="31"/>
      <c r="BD2" s="31"/>
      <c r="BE2" s="14"/>
      <c r="BF2" s="31"/>
      <c r="BG2" s="31"/>
      <c r="BH2" s="14"/>
      <c r="BI2" s="31"/>
      <c r="BJ2" s="31"/>
      <c r="BK2" s="14"/>
      <c r="BL2" s="31"/>
      <c r="BM2" s="31"/>
      <c r="BN2" s="14"/>
      <c r="BO2" s="14"/>
      <c r="BP2" s="14"/>
      <c r="BQ2" s="14"/>
      <c r="BR2" s="14"/>
      <c r="BS2" s="14"/>
      <c r="BT2" s="14"/>
      <c r="BU2" s="14"/>
      <c r="BV2" s="14"/>
      <c r="BW2" s="14"/>
      <c r="BX2" s="14"/>
      <c r="BY2" s="14"/>
      <c r="BZ2" s="14"/>
      <c r="CA2" s="31"/>
      <c r="CB2" s="14"/>
      <c r="CC2" s="14"/>
      <c r="CD2" s="14"/>
      <c r="CE2" s="14"/>
      <c r="CF2" s="14"/>
      <c r="CG2" s="14"/>
    </row>
    <row r="4" spans="2:85" ht="15">
      <c r="B4" t="s">
        <v>428</v>
      </c>
      <c r="C4" s="17" t="s">
        <v>429</v>
      </c>
      <c r="D4" s="49" t="s">
        <v>430</v>
      </c>
      <c r="E4" s="49" t="s">
        <v>431</v>
      </c>
      <c r="F4" s="17" t="s">
        <v>432</v>
      </c>
      <c r="G4" s="49" t="s">
        <v>433</v>
      </c>
      <c r="H4" s="49" t="s">
        <v>434</v>
      </c>
      <c r="I4" s="17" t="s">
        <v>435</v>
      </c>
      <c r="J4" s="49" t="s">
        <v>395</v>
      </c>
      <c r="K4" s="49" t="s">
        <v>436</v>
      </c>
      <c r="L4" s="17" t="s">
        <v>437</v>
      </c>
      <c r="M4" s="49" t="s">
        <v>438</v>
      </c>
      <c r="N4" s="49" t="s">
        <v>439</v>
      </c>
      <c r="O4" s="17" t="s">
        <v>440</v>
      </c>
      <c r="P4" s="32" t="s">
        <v>441</v>
      </c>
      <c r="Q4" s="32" t="s">
        <v>442</v>
      </c>
      <c r="R4" s="37" t="s">
        <v>443</v>
      </c>
      <c r="S4" s="49" t="s">
        <v>444</v>
      </c>
      <c r="T4" s="49" t="s">
        <v>445</v>
      </c>
      <c r="U4" s="17" t="s">
        <v>446</v>
      </c>
      <c r="V4" s="49" t="s">
        <v>447</v>
      </c>
      <c r="W4" s="49" t="s">
        <v>448</v>
      </c>
      <c r="X4" s="17" t="s">
        <v>449</v>
      </c>
      <c r="Y4" s="49" t="s">
        <v>450</v>
      </c>
      <c r="Z4" s="49" t="s">
        <v>451</v>
      </c>
      <c r="AA4" s="17" t="s">
        <v>452</v>
      </c>
      <c r="AB4" s="49" t="s">
        <v>453</v>
      </c>
      <c r="AC4" s="49" t="s">
        <v>454</v>
      </c>
      <c r="AD4" s="17" t="s">
        <v>455</v>
      </c>
      <c r="AE4" s="49" t="s">
        <v>456</v>
      </c>
      <c r="AF4" s="49" t="s">
        <v>457</v>
      </c>
      <c r="AG4" s="17" t="s">
        <v>458</v>
      </c>
      <c r="AH4" s="49" t="s">
        <v>459</v>
      </c>
      <c r="AI4" s="49" t="s">
        <v>460</v>
      </c>
      <c r="AJ4" s="17" t="s">
        <v>461</v>
      </c>
      <c r="AK4" s="49" t="s">
        <v>462</v>
      </c>
      <c r="AL4" s="49" t="s">
        <v>463</v>
      </c>
      <c r="AM4" s="17" t="s">
        <v>464</v>
      </c>
      <c r="AN4" s="49" t="s">
        <v>465</v>
      </c>
      <c r="AO4" s="49" t="s">
        <v>466</v>
      </c>
      <c r="AP4" s="17" t="s">
        <v>467</v>
      </c>
      <c r="AQ4" s="49" t="s">
        <v>468</v>
      </c>
      <c r="AR4" s="49" t="s">
        <v>469</v>
      </c>
      <c r="AS4" s="17" t="s">
        <v>470</v>
      </c>
      <c r="AT4" s="49" t="s">
        <v>324</v>
      </c>
      <c r="AU4" s="49" t="s">
        <v>471</v>
      </c>
      <c r="AV4" s="17" t="s">
        <v>472</v>
      </c>
      <c r="AW4" s="49" t="s">
        <v>473</v>
      </c>
      <c r="AX4" s="49" t="s">
        <v>474</v>
      </c>
      <c r="AY4" s="17" t="s">
        <v>475</v>
      </c>
      <c r="AZ4" s="49" t="s">
        <v>476</v>
      </c>
      <c r="BA4" s="49" t="s">
        <v>477</v>
      </c>
      <c r="BB4" s="17" t="s">
        <v>478</v>
      </c>
      <c r="BC4" s="49" t="s">
        <v>479</v>
      </c>
      <c r="BD4" s="49" t="s">
        <v>480</v>
      </c>
      <c r="BE4" s="17" t="s">
        <v>481</v>
      </c>
      <c r="BF4" s="49" t="s">
        <v>482</v>
      </c>
      <c r="BG4" s="49" t="s">
        <v>483</v>
      </c>
      <c r="BH4" s="17" t="s">
        <v>484</v>
      </c>
      <c r="BI4" s="32" t="s">
        <v>18</v>
      </c>
      <c r="BJ4" s="32" t="s">
        <v>485</v>
      </c>
      <c r="BK4" s="37" t="s">
        <v>486</v>
      </c>
      <c r="BL4" s="32" t="s">
        <v>487</v>
      </c>
      <c r="BM4" s="32" t="s">
        <v>488</v>
      </c>
      <c r="BN4" s="37" t="s">
        <v>489</v>
      </c>
      <c r="BO4" s="37" t="s">
        <v>490</v>
      </c>
      <c r="BP4" s="37" t="s">
        <v>491</v>
      </c>
      <c r="BQ4" s="37" t="s">
        <v>492</v>
      </c>
      <c r="BR4" s="37" t="s">
        <v>493</v>
      </c>
      <c r="BS4" s="37" t="s">
        <v>494</v>
      </c>
      <c r="BT4" s="37" t="s">
        <v>495</v>
      </c>
      <c r="BU4" s="37" t="s">
        <v>496</v>
      </c>
      <c r="BV4" s="37" t="s">
        <v>497</v>
      </c>
      <c r="BW4" s="37" t="s">
        <v>498</v>
      </c>
      <c r="BX4" s="37" t="s">
        <v>499</v>
      </c>
      <c r="BY4" s="37" t="s">
        <v>500</v>
      </c>
      <c r="BZ4" s="37" t="s">
        <v>501</v>
      </c>
      <c r="CA4" s="49" t="s">
        <v>502</v>
      </c>
      <c r="CB4" s="17" t="s">
        <v>503</v>
      </c>
      <c r="CC4" s="17" t="s">
        <v>504</v>
      </c>
      <c r="CD4" s="17" t="s">
        <v>505</v>
      </c>
      <c r="CE4" s="17" t="s">
        <v>506</v>
      </c>
      <c r="CF4" s="17" t="s">
        <v>284</v>
      </c>
      <c r="CG4" s="17" t="s">
        <v>377</v>
      </c>
    </row>
    <row r="5" spans="2:85" ht="29.25" thickBot="1">
      <c r="B5" s="18" t="s">
        <v>507</v>
      </c>
      <c r="C5" s="18"/>
      <c r="D5" s="33"/>
      <c r="E5" s="33"/>
      <c r="F5" s="18" t="str">
        <f>IF(Table_Styles[[#This Row],[Font Family]]&lt;&gt;"",Table_Styles[[#This Row],[Font Family]],IF(Table_Styles[[#This Row],[Font Family Default]]&lt;&gt;"",Table_Styles[[#This Row],[Font Family Default]],""))</f>
        <v/>
      </c>
      <c r="G5" s="33"/>
      <c r="H5" s="33"/>
      <c r="I5" s="18" t="str">
        <f>IF(Table_Styles[[#This Row],[Font Size]]&lt;&gt;"",Table_Styles[[#This Row],[Font Size]],IF(Table_Styles[[#This Row],[Font Size Default]]&lt;&gt;"",Table_Styles[[#This Row],[Font Size Default]],""))</f>
        <v/>
      </c>
      <c r="J5" s="33"/>
      <c r="K5" s="33"/>
      <c r="L5" s="18" t="str">
        <f>IF(Table_Styles[[#This Row],[Font Weight]]&lt;&gt;"",Table_Styles[[#This Row],[Font Weight]],IF(Table_Styles[[#This Row],[Font Weight Default]]&lt;&gt;"",Table_Styles[[#This Row],[Font Weight Default]],""))</f>
        <v/>
      </c>
      <c r="M5" s="33"/>
      <c r="N5" s="33"/>
      <c r="O5" s="18" t="str">
        <f>IF(Table_Styles[[#This Row],[Colour]]&lt;&gt;"",Table_Styles[[#This Row],[Colour]],IF(Table_Styles[[#This Row],[Colour Default]]&lt;&gt;"",Table_Styles[[#This Row],[Colour Default]],""))</f>
        <v/>
      </c>
      <c r="P5" s="33"/>
      <c r="Q5" s="33"/>
      <c r="R5" s="18" t="str">
        <f>IF(Table_Styles[[#This Row],[Background]]&lt;&gt;"",Table_Styles[[#This Row],[Background]],IF(Table_Styles[[#This Row],[Background Default]]&lt;&gt;"",Table_Styles[[#This Row],[Background Default]],""))</f>
        <v/>
      </c>
      <c r="S5" s="33"/>
      <c r="T5" s="33"/>
      <c r="U5" s="18" t="str">
        <f>IF(Table_Styles[[#This Row],[Border]]&lt;&gt;"",Table_Styles[[#This Row],[Border]],IF(Table_Styles[[#This Row],[Border Default]]&lt;&gt;"",Table_Styles[[#This Row],[Border Default]],""))</f>
        <v/>
      </c>
      <c r="V5" s="33"/>
      <c r="W5" s="33"/>
      <c r="X5" s="18" t="str">
        <f>IF(Table_Styles[[#This Row],[Border Radius]]&lt;&gt;"",Table_Styles[[#This Row],[Border Radius]],IF(Table_Styles[[#This Row],[Border Radius Default]]&lt;&gt;"",Table_Styles[[#This Row],[Border Radius Default]],""))</f>
        <v/>
      </c>
      <c r="Y5" s="33"/>
      <c r="Z5" s="33"/>
      <c r="AA5" s="18" t="str">
        <f>IF(Table_Styles[[#This Row],[MT]]&lt;&gt;"",Table_Styles[[#This Row],[MT]],IF(Table_Styles[[#This Row],[MT Default]]&lt;&gt;"",Table_Styles[[#This Row],[MT Default]],""))</f>
        <v/>
      </c>
      <c r="AB5" s="33"/>
      <c r="AC5" s="33"/>
      <c r="AD5" s="18" t="str">
        <f>IF(Table_Styles[[#This Row],[MR]]&lt;&gt;"",Table_Styles[[#This Row],[MR]],IF(Table_Styles[[#This Row],[MR Default]]&lt;&gt;"",Table_Styles[[#This Row],[MR Default]],""))</f>
        <v/>
      </c>
      <c r="AE5" s="33"/>
      <c r="AF5" s="33"/>
      <c r="AG5" s="18" t="str">
        <f>IF(Table_Styles[[#This Row],[MB]]&lt;&gt;"",Table_Styles[[#This Row],[MB]],IF(Table_Styles[[#This Row],[MB Default]]&lt;&gt;"",Table_Styles[[#This Row],[MB Default]],""))</f>
        <v/>
      </c>
      <c r="AH5" s="33"/>
      <c r="AI5" s="33"/>
      <c r="AJ5" s="18" t="str">
        <f>IF(Table_Styles[[#This Row],[ML]]&lt;&gt;"",Table_Styles[[#This Row],[ML]],IF(Table_Styles[[#This Row],[ML Default]]&lt;&gt;"",Table_Styles[[#This Row],[ML Default]],""))</f>
        <v/>
      </c>
      <c r="AK5" s="33"/>
      <c r="AL5" s="33"/>
      <c r="AM5" s="18" t="str">
        <f>IF(Table_Styles[[#This Row],[PT]]&lt;&gt;"",Table_Styles[[#This Row],[PT]],IF(Table_Styles[[#This Row],[PT Default]]&lt;&gt;"",Table_Styles[[#This Row],[PT Default]],""))</f>
        <v/>
      </c>
      <c r="AN5" s="33"/>
      <c r="AO5" s="33"/>
      <c r="AP5" s="18" t="str">
        <f>IF(Table_Styles[[#This Row],[PR]]&lt;&gt;"",Table_Styles[[#This Row],[PR]],IF(Table_Styles[[#This Row],[PR Default]]&lt;&gt;"",Table_Styles[[#This Row],[PR Default]],""))</f>
        <v/>
      </c>
      <c r="AQ5" s="33"/>
      <c r="AR5" s="33"/>
      <c r="AS5" s="18" t="str">
        <f>IF(Table_Styles[[#This Row],[PB]]&lt;&gt;"",Table_Styles[[#This Row],[PB]],IF(Table_Styles[[#This Row],[PB Default]]&lt;&gt;"",Table_Styles[[#This Row],[PB Default]],""))</f>
        <v/>
      </c>
      <c r="AT5" s="33"/>
      <c r="AU5" s="33"/>
      <c r="AV5" s="18" t="str">
        <f>IF(Table_Styles[[#This Row],[PL]]&lt;&gt;"",Table_Styles[[#This Row],[PL]],IF(Table_Styles[[#This Row],[PL Default]]&lt;&gt;"",Table_Styles[[#This Row],[PL Default]],""))</f>
        <v/>
      </c>
      <c r="AW5" s="33"/>
      <c r="AX5" s="33"/>
      <c r="AY5" s="18" t="str">
        <f>IF(Table_Styles[[#This Row],[BT]]&lt;&gt;"",Table_Styles[[#This Row],[BT]],IF(Table_Styles[[#This Row],[BT Default]]&lt;&gt;"",Table_Styles[[#This Row],[BT Default]],""))</f>
        <v/>
      </c>
      <c r="AZ5" s="33"/>
      <c r="BA5" s="33"/>
      <c r="BB5" s="18" t="str">
        <f>IF(Table_Styles[[#This Row],[BR]]&lt;&gt;"",Table_Styles[[#This Row],[BR]],IF(Table_Styles[[#This Row],[BR Default]]&lt;&gt;"",Table_Styles[[#This Row],[BR Default]],""))</f>
        <v/>
      </c>
      <c r="BC5" s="33"/>
      <c r="BD5" s="33"/>
      <c r="BE5" s="18" t="str">
        <f>IF(Table_Styles[[#This Row],[BB]]&lt;&gt;"",Table_Styles[[#This Row],[BB]],IF(Table_Styles[[#This Row],[BB Default]]&lt;&gt;"",Table_Styles[[#This Row],[BB Default]],""))</f>
        <v/>
      </c>
      <c r="BF5" s="33"/>
      <c r="BG5" s="33"/>
      <c r="BH5" s="18" t="str">
        <f>IF(Table_Styles[[#This Row],[BL]]&lt;&gt;"",Table_Styles[[#This Row],[BL]],IF(Table_Styles[[#This Row],[BL Default]]&lt;&gt;"",Table_Styles[[#This Row],[BL Default]],""))</f>
        <v/>
      </c>
      <c r="BI5" s="33"/>
      <c r="BJ5" s="33"/>
      <c r="BK5" s="18" t="str">
        <f>IF(Table_Styles[[#This Row],[Width]]&lt;&gt;"",Table_Styles[[#This Row],[Width]],IF(Table_Styles[[#This Row],[Width Default]]&lt;&gt;"",Table_Styles[[#This Row],[Width Default]],""))</f>
        <v/>
      </c>
      <c r="BL5" s="33"/>
      <c r="BM5" s="33"/>
      <c r="BN5" s="18" t="str">
        <f>IF(Table_Styles[[#This Row],[Height]]&lt;&gt;"",Table_Styles[[#This Row],[Height]],IF(Table_Styles[[#This Row],[Height Default]]&lt;&gt;"",Table_Styles[[#This Row],[Height Default]],""))</f>
        <v/>
      </c>
      <c r="BO5" s="18"/>
      <c r="BP5" s="18"/>
      <c r="BQ5" s="18" t="str">
        <f>IF(Table_Styles[[#This Row],[Top]]&lt;&gt;"",Table_Styles[[#This Row],[Top]],IF(Table_Styles[[#This Row],[Top Default]]&lt;&gt;"",Table_Styles[[#This Row],[Top Default]],""))</f>
        <v/>
      </c>
      <c r="BR5" s="18"/>
      <c r="BS5" s="18"/>
      <c r="BT5" s="18" t="str">
        <f>IF(Table_Styles[[#This Row],[Right]]&lt;&gt;"",Table_Styles[[#This Row],[Right]],IF(Table_Styles[[#This Row],[Right Default]]&lt;&gt;"",Table_Styles[[#This Row],[Right Default]],""))</f>
        <v/>
      </c>
      <c r="BU5" s="18"/>
      <c r="BV5" s="18"/>
      <c r="BW5" s="18" t="str">
        <f>IF(Table_Styles[[#This Row],[Bottom]]&lt;&gt;"",Table_Styles[[#This Row],[Bottom]],IF(Table_Styles[[#This Row],[Bottom Default]]&lt;&gt;"",Table_Styles[[#This Row],[Bottom Default]],""))</f>
        <v/>
      </c>
      <c r="BX5" s="18"/>
      <c r="BY5" s="18"/>
      <c r="BZ5" s="18" t="str">
        <f>IF(Table_Styles[[#This Row],[Left]]&lt;&gt;"",Table_Styles[[#This Row],[Left]],IF(Table_Styles[[#This Row],[Left Default]]&lt;&gt;"",Table_Styles[[#This Row],[Left Default]],""))</f>
        <v/>
      </c>
      <c r="CA5" s="33"/>
      <c r="CB5" s="18" t="str">
        <f>IF(AND(Table_Styles[[#This Row],[Selector]]&lt;&gt;"",Table_Styles[[#This Row],[Font Family Used]]&lt;&gt;"",Table_Styles[[#This Row],[Font Weight Used]]&lt;&gt;""),Table_Styles[[#This Row],[Font Family Used]]&amp;" "&amp;Table_Styles[[#This Row],[Font Weight Used]],"")</f>
        <v/>
      </c>
      <c r="CC5" s="18" t="str">
        <f ca="1">IF(AND(Table_Styles[[#This Row],[Selector]],COUNTIF(OFFSET(CC:CC,0,0,ROW()-1,1),"="&amp;Table_Styles[[#This Row],[Font]])=0),Table_Styles[[#This Row],[Font]],"")</f>
        <v/>
      </c>
      <c r="CD5" s="18" t="str">
        <f ca="1">IF(Table_Styles[[#This Row],[Unique Font]]&lt;&gt;"",
"{""fontFamily"":"""&amp;Table_Styles[[#This Row],[Font Family Used]]&amp;""",""fontWeight"":"&amp;Table_Styles[[#This Row],[Font Weight Used]]&amp;"}","")</f>
        <v/>
      </c>
      <c r="CE5"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5" s="18" t="str">
        <f>IF(AND(Table_Styles[[#This Row],[Selector]]&lt;&gt;"", Table_Styles[[#This Row],[Config Properties]]&lt;&gt;""),
Table_Styles[[#This Row],[Selector]]&amp;" { "&amp;Table_Styles[[#This Row],[Config Properties]]&amp;" }","")</f>
        <v/>
      </c>
      <c r="CG5" s="18" t="str">
        <f xml:space="preserve">
SUBSTITUTE(SUBSTITUTE(SUBSTITUTE(SUBSTITUTE(SUBSTITUTE(SUBSTITUTE(SUBSTITUTE(SUBSTITUTE(Table_Styles[[#This Row],[Config]],
" {","{"),
"{ ","{"),
" }","}"),
"} ","}"),
" ,",","),
", ",","),
" :",":"),
": ",":")</f>
        <v/>
      </c>
    </row>
    <row r="6" spans="2:85" ht="21" customHeight="1">
      <c r="B6" s="17" t="s">
        <v>508</v>
      </c>
      <c r="C6" s="17" t="s">
        <v>509</v>
      </c>
      <c r="D6" s="34"/>
      <c r="E6" s="34" t="str">
        <f>Settings_Styling_Font_Body_Text</f>
        <v>Arvo</v>
      </c>
      <c r="F6" s="15" t="str">
        <f>IF(Table_Styles[[#This Row],[Font Family]]&lt;&gt;"",Table_Styles[[#This Row],[Font Family]],IF(Table_Styles[[#This Row],[Font Family Default]]&lt;&gt;"",Table_Styles[[#This Row],[Font Family Default]],""))</f>
        <v>Arvo</v>
      </c>
      <c r="G6" s="34"/>
      <c r="H6" s="87" t="s">
        <v>510</v>
      </c>
      <c r="I6" s="15" t="str">
        <f>IF(Table_Styles[[#This Row],[Font Size]]&lt;&gt;"",Table_Styles[[#This Row],[Font Size]],IF(Table_Styles[[#This Row],[Font Size Default]]&lt;&gt;"",Table_Styles[[#This Row],[Font Size Default]],""))</f>
        <v>15px</v>
      </c>
      <c r="J6" s="34"/>
      <c r="K6" s="34">
        <f>Settings_Styling_Font_Weight_Body_Text</f>
        <v>300</v>
      </c>
      <c r="L6" s="15">
        <f>IF(Table_Styles[[#This Row],[Font Weight]]&lt;&gt;"",Table_Styles[[#This Row],[Font Weight]],IF(Table_Styles[[#This Row],[Font Weight Default]]&lt;&gt;"",Table_Styles[[#This Row],[Font Weight Default]],""))</f>
        <v>300</v>
      </c>
      <c r="M6" s="34"/>
      <c r="N6" s="34" t="str">
        <f>Colour_Foreground_1</f>
        <v>#65686b</v>
      </c>
      <c r="O6" s="15" t="str">
        <f>IF(Table_Styles[[#This Row],[Colour]]&lt;&gt;"",Table_Styles[[#This Row],[Colour]],IF(Table_Styles[[#This Row],[Colour Default]]&lt;&gt;"",Table_Styles[[#This Row],[Colour Default]],""))</f>
        <v>#65686b</v>
      </c>
      <c r="P6" s="34"/>
      <c r="Q6" s="34"/>
      <c r="R6" s="15" t="str">
        <f>IF(Table_Styles[[#This Row],[Background]]&lt;&gt;"",Table_Styles[[#This Row],[Background]],IF(Table_Styles[[#This Row],[Background Default]]&lt;&gt;"",Table_Styles[[#This Row],[Background Default]],""))</f>
        <v/>
      </c>
      <c r="S6" s="34"/>
      <c r="T6" s="34"/>
      <c r="U6" s="15" t="str">
        <f>IF(Table_Styles[[#This Row],[Border]]&lt;&gt;"",Table_Styles[[#This Row],[Border]],IF(Table_Styles[[#This Row],[Border Default]]&lt;&gt;"",Table_Styles[[#This Row],[Border Default]],""))</f>
        <v/>
      </c>
      <c r="V6" s="34"/>
      <c r="W6" s="34"/>
      <c r="X6" s="15" t="str">
        <f>IF(Table_Styles[[#This Row],[Border Radius]]&lt;&gt;"",Table_Styles[[#This Row],[Border Radius]],IF(Table_Styles[[#This Row],[Border Radius Default]]&lt;&gt;"",Table_Styles[[#This Row],[Border Radius Default]],""))</f>
        <v/>
      </c>
      <c r="Y6" s="34"/>
      <c r="Z6" s="34"/>
      <c r="AA6" s="15" t="str">
        <f>IF(Table_Styles[[#This Row],[MT]]&lt;&gt;"",Table_Styles[[#This Row],[MT]],IF(Table_Styles[[#This Row],[MT Default]]&lt;&gt;"",Table_Styles[[#This Row],[MT Default]],""))</f>
        <v/>
      </c>
      <c r="AB6" s="34" t="s">
        <v>76</v>
      </c>
      <c r="AC6" s="34" t="s">
        <v>511</v>
      </c>
      <c r="AD6" s="15" t="str">
        <f>IF(Table_Styles[[#This Row],[MR]]&lt;&gt;"",Table_Styles[[#This Row],[MR]],IF(Table_Styles[[#This Row],[MR Default]]&lt;&gt;"",Table_Styles[[#This Row],[MR Default]],""))</f>
        <v>0</v>
      </c>
      <c r="AE6" s="34"/>
      <c r="AF6" s="34" t="s">
        <v>510</v>
      </c>
      <c r="AG6" s="15" t="str">
        <f>IF(Table_Styles[[#This Row],[MB]]&lt;&gt;"",Table_Styles[[#This Row],[MB]],IF(Table_Styles[[#This Row],[MB Default]]&lt;&gt;"",Table_Styles[[#This Row],[MB Default]],""))</f>
        <v>15px</v>
      </c>
      <c r="AH6" s="34" t="s">
        <v>76</v>
      </c>
      <c r="AI6" s="34" t="s">
        <v>511</v>
      </c>
      <c r="AJ6" s="15" t="str">
        <f>IF(Table_Styles[[#This Row],[ML]]&lt;&gt;"",Table_Styles[[#This Row],[ML]],IF(Table_Styles[[#This Row],[ML Default]]&lt;&gt;"",Table_Styles[[#This Row],[ML Default]],""))</f>
        <v>0</v>
      </c>
      <c r="AK6" s="34"/>
      <c r="AL6" s="34"/>
      <c r="AM6" s="15" t="str">
        <f>IF(Table_Styles[[#This Row],[PT]]&lt;&gt;"",Table_Styles[[#This Row],[PT]],IF(Table_Styles[[#This Row],[PT Default]]&lt;&gt;"",Table_Styles[[#This Row],[PT Default]],""))</f>
        <v/>
      </c>
      <c r="AN6" s="34"/>
      <c r="AO6" s="34"/>
      <c r="AP6" s="15" t="str">
        <f>IF(Table_Styles[[#This Row],[PR]]&lt;&gt;"",Table_Styles[[#This Row],[PR]],IF(Table_Styles[[#This Row],[PR Default]]&lt;&gt;"",Table_Styles[[#This Row],[PR Default]],""))</f>
        <v/>
      </c>
      <c r="AQ6" s="34"/>
      <c r="AR6" s="34"/>
      <c r="AS6" s="15" t="str">
        <f>IF(Table_Styles[[#This Row],[PB]]&lt;&gt;"",Table_Styles[[#This Row],[PB]],IF(Table_Styles[[#This Row],[PB Default]]&lt;&gt;"",Table_Styles[[#This Row],[PB Default]],""))</f>
        <v/>
      </c>
      <c r="AT6" s="34"/>
      <c r="AU6" s="34"/>
      <c r="AV6" s="15" t="str">
        <f>IF(Table_Styles[[#This Row],[PL]]&lt;&gt;"",Table_Styles[[#This Row],[PL]],IF(Table_Styles[[#This Row],[PL Default]]&lt;&gt;"",Table_Styles[[#This Row],[PL Default]],""))</f>
        <v/>
      </c>
      <c r="AW6" s="34"/>
      <c r="AX6" s="34"/>
      <c r="AY6" s="15" t="str">
        <f>IF(Table_Styles[[#This Row],[BT]]&lt;&gt;"",Table_Styles[[#This Row],[BT]],IF(Table_Styles[[#This Row],[BT Default]]&lt;&gt;"",Table_Styles[[#This Row],[BT Default]],""))</f>
        <v/>
      </c>
      <c r="AZ6" s="34"/>
      <c r="BA6" s="34"/>
      <c r="BB6" s="15" t="str">
        <f>IF(Table_Styles[[#This Row],[BR]]&lt;&gt;"",Table_Styles[[#This Row],[BR]],IF(Table_Styles[[#This Row],[BR Default]]&lt;&gt;"",Table_Styles[[#This Row],[BR Default]],""))</f>
        <v/>
      </c>
      <c r="BC6" s="34"/>
      <c r="BD6" s="34"/>
      <c r="BE6" s="15" t="str">
        <f>IF(Table_Styles[[#This Row],[BB]]&lt;&gt;"",Table_Styles[[#This Row],[BB]],IF(Table_Styles[[#This Row],[BB Default]]&lt;&gt;"",Table_Styles[[#This Row],[BB Default]],""))</f>
        <v/>
      </c>
      <c r="BF6" s="34"/>
      <c r="BG6" s="34"/>
      <c r="BH6" s="15" t="str">
        <f>IF(Table_Styles[[#This Row],[BL]]&lt;&gt;"",Table_Styles[[#This Row],[BL]],IF(Table_Styles[[#This Row],[BL Default]]&lt;&gt;"",Table_Styles[[#This Row],[BL Default]],""))</f>
        <v/>
      </c>
      <c r="BI6" s="34"/>
      <c r="BJ6" s="34"/>
      <c r="BK6" s="15" t="str">
        <f>IF(Table_Styles[[#This Row],[Width]]&lt;&gt;"",Table_Styles[[#This Row],[Width]],IF(Table_Styles[[#This Row],[Width Default]]&lt;&gt;"",Table_Styles[[#This Row],[Width Default]],""))</f>
        <v/>
      </c>
      <c r="BL6" s="34"/>
      <c r="BM6" s="34"/>
      <c r="BN6" s="15" t="str">
        <f>IF(Table_Styles[[#This Row],[Height]]&lt;&gt;"",Table_Styles[[#This Row],[Height]],IF(Table_Styles[[#This Row],[Height Default]]&lt;&gt;"",Table_Styles[[#This Row],[Height Default]],""))</f>
        <v/>
      </c>
      <c r="BO6" s="15"/>
      <c r="BP6" s="15"/>
      <c r="BQ6" s="15" t="str">
        <f>IF(Table_Styles[[#This Row],[Top]]&lt;&gt;"",Table_Styles[[#This Row],[Top]],IF(Table_Styles[[#This Row],[Top Default]]&lt;&gt;"",Table_Styles[[#This Row],[Top Default]],""))</f>
        <v/>
      </c>
      <c r="BR6" s="15"/>
      <c r="BS6" s="15"/>
      <c r="BT6" s="15" t="str">
        <f>IF(Table_Styles[[#This Row],[Right]]&lt;&gt;"",Table_Styles[[#This Row],[Right]],IF(Table_Styles[[#This Row],[Right Default]]&lt;&gt;"",Table_Styles[[#This Row],[Right Default]],""))</f>
        <v/>
      </c>
      <c r="BU6" s="15"/>
      <c r="BV6" s="15"/>
      <c r="BW6" s="15" t="str">
        <f>IF(Table_Styles[[#This Row],[Bottom]]&lt;&gt;"",Table_Styles[[#This Row],[Bottom]],IF(Table_Styles[[#This Row],[Bottom Default]]&lt;&gt;"",Table_Styles[[#This Row],[Bottom Default]],""))</f>
        <v/>
      </c>
      <c r="BX6" s="15"/>
      <c r="BY6" s="15"/>
      <c r="BZ6" s="15" t="str">
        <f>IF(Table_Styles[[#This Row],[Left]]&lt;&gt;"",Table_Styles[[#This Row],[Left]],IF(Table_Styles[[#This Row],[Left Default]]&lt;&gt;"",Table_Styles[[#This Row],[Left Default]],""))</f>
        <v/>
      </c>
      <c r="CA6" s="34"/>
      <c r="CB6" s="17" t="str">
        <f>IF(AND(Table_Styles[[#This Row],[Selector]]&lt;&gt;"",Table_Styles[[#This Row],[Font Family Used]]&lt;&gt;"",Table_Styles[[#This Row],[Font Weight Used]]&lt;&gt;""),Table_Styles[[#This Row],[Font Family Used]]&amp;" "&amp;Table_Styles[[#This Row],[Font Weight Used]],"")</f>
        <v>Arvo 300</v>
      </c>
      <c r="CC6" s="17" t="str">
        <f ca="1">IF(AND(Table_Styles[[#This Row],[Selector]],COUNTIF(OFFSET(CC:CC,0,0,ROW()-1,1),"="&amp;Table_Styles[[#This Row],[Font]])=0),Table_Styles[[#This Row],[Font]],"")</f>
        <v>Arvo 300</v>
      </c>
      <c r="CD6" s="17" t="str">
        <f ca="1">IF(Table_Styles[[#This Row],[Unique Font]]&lt;&gt;"",
"{""fontFamily"":"""&amp;Table_Styles[[#This Row],[Font Family Used]]&amp;""",""fontWeight"":"&amp;Table_Styles[[#This Row],[Font Weight Used]]&amp;"}","")</f>
        <v>{"fontFamily":"Arvo","fontWeight":300}</v>
      </c>
      <c r="CE6"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15px;font-weight: 300;color: #65686b;margin-right: 0;margin-bottom: 15px;margin-left: 0</v>
      </c>
      <c r="CF6" s="17" t="str">
        <f>IF(AND(Table_Styles[[#This Row],[Selector]]&lt;&gt;"", Table_Styles[[#This Row],[Config Properties]]&lt;&gt;""),
Table_Styles[[#This Row],[Selector]]&amp;" { "&amp;Table_Styles[[#This Row],[Config Properties]]&amp;" }","")</f>
        <v>body { font-family: 'Arvo';font-size: 15px;font-weight: 300;color: #65686b;margin-right: 0;margin-bottom: 15px;margin-left: 0 }</v>
      </c>
      <c r="CG6" s="17" t="str">
        <f xml:space="preserve">
SUBSTITUTE(SUBSTITUTE(SUBSTITUTE(SUBSTITUTE(SUBSTITUTE(SUBSTITUTE(SUBSTITUTE(SUBSTITUTE(Table_Styles[[#This Row],[Config]],
" {","{"),
"{ ","{"),
" }","}"),
"} ","}"),
" ,",","),
", ",","),
" :",":"),
": ",":")</f>
        <v>body{font-family:'Arvo';font-size:15px;font-weight:300;color:#65686b;margin-right:0;margin-bottom:15px;margin-left:0}</v>
      </c>
    </row>
    <row r="7" spans="2:85" ht="21" customHeight="1">
      <c r="B7" s="17" t="s">
        <v>512</v>
      </c>
      <c r="C7" s="37" t="s">
        <v>513</v>
      </c>
      <c r="D7" s="34"/>
      <c r="E7" s="34"/>
      <c r="F7" s="15" t="str">
        <f>IF(Table_Styles[[#This Row],[Font Family]]&lt;&gt;"",Table_Styles[[#This Row],[Font Family]],IF(Table_Styles[[#This Row],[Font Family Default]]&lt;&gt;"",Table_Styles[[#This Row],[Font Family Default]],""))</f>
        <v/>
      </c>
      <c r="G7" s="34"/>
      <c r="H7" s="34"/>
      <c r="I7" s="15" t="str">
        <f>IF(Table_Styles[[#This Row],[Font Size]]&lt;&gt;"",Table_Styles[[#This Row],[Font Size]],IF(Table_Styles[[#This Row],[Font Size Default]]&lt;&gt;"",Table_Styles[[#This Row],[Font Size Default]],""))</f>
        <v/>
      </c>
      <c r="J7" s="34"/>
      <c r="K7" s="34"/>
      <c r="L7" s="15" t="str">
        <f>IF(Table_Styles[[#This Row],[Font Weight]]&lt;&gt;"",Table_Styles[[#This Row],[Font Weight]],IF(Table_Styles[[#This Row],[Font Weight Default]]&lt;&gt;"",Table_Styles[[#This Row],[Font Weight Default]],""))</f>
        <v/>
      </c>
      <c r="M7" s="34"/>
      <c r="N7" s="34"/>
      <c r="O7" s="15" t="str">
        <f>IF(Table_Styles[[#This Row],[Colour]]&lt;&gt;"",Table_Styles[[#This Row],[Colour]],IF(Table_Styles[[#This Row],[Colour Default]]&lt;&gt;"",Table_Styles[[#This Row],[Colour Default]],""))</f>
        <v/>
      </c>
      <c r="P7" s="34"/>
      <c r="Q7" s="34"/>
      <c r="R7" s="15" t="str">
        <f>IF(Table_Styles[[#This Row],[Background]]&lt;&gt;"",Table_Styles[[#This Row],[Background]],IF(Table_Styles[[#This Row],[Background Default]]&lt;&gt;"",Table_Styles[[#This Row],[Background Default]],""))</f>
        <v/>
      </c>
      <c r="S7" s="34"/>
      <c r="T7" s="34"/>
      <c r="U7" s="15" t="str">
        <f>IF(Table_Styles[[#This Row],[Border]]&lt;&gt;"",Table_Styles[[#This Row],[Border]],IF(Table_Styles[[#This Row],[Border Default]]&lt;&gt;"",Table_Styles[[#This Row],[Border Default]],""))</f>
        <v/>
      </c>
      <c r="V7" s="34"/>
      <c r="W7" s="34"/>
      <c r="X7" s="15" t="str">
        <f>IF(Table_Styles[[#This Row],[Border Radius]]&lt;&gt;"",Table_Styles[[#This Row],[Border Radius]],IF(Table_Styles[[#This Row],[Border Radius Default]]&lt;&gt;"",Table_Styles[[#This Row],[Border Radius Default]],""))</f>
        <v/>
      </c>
      <c r="Y7" s="34"/>
      <c r="Z7" s="34"/>
      <c r="AA7" s="15" t="str">
        <f>IF(Table_Styles[[#This Row],[MT]]&lt;&gt;"",Table_Styles[[#This Row],[MT]],IF(Table_Styles[[#This Row],[MT Default]]&lt;&gt;"",Table_Styles[[#This Row],[MT Default]],""))</f>
        <v/>
      </c>
      <c r="AB7" s="34"/>
      <c r="AC7" s="34"/>
      <c r="AD7" s="15" t="str">
        <f>IF(Table_Styles[[#This Row],[MR]]&lt;&gt;"",Table_Styles[[#This Row],[MR]],IF(Table_Styles[[#This Row],[MR Default]]&lt;&gt;"",Table_Styles[[#This Row],[MR Default]],""))</f>
        <v/>
      </c>
      <c r="AE7" s="34"/>
      <c r="AF7" s="34"/>
      <c r="AG7" s="15" t="str">
        <f>IF(Table_Styles[[#This Row],[MB]]&lt;&gt;"",Table_Styles[[#This Row],[MB]],IF(Table_Styles[[#This Row],[MB Default]]&lt;&gt;"",Table_Styles[[#This Row],[MB Default]],""))</f>
        <v/>
      </c>
      <c r="AH7" s="34"/>
      <c r="AI7" s="34"/>
      <c r="AJ7" s="15" t="str">
        <f>IF(Table_Styles[[#This Row],[ML]]&lt;&gt;"",Table_Styles[[#This Row],[ML]],IF(Table_Styles[[#This Row],[ML Default]]&lt;&gt;"",Table_Styles[[#This Row],[ML Default]],""))</f>
        <v/>
      </c>
      <c r="AK7" s="34"/>
      <c r="AL7" s="34"/>
      <c r="AM7" s="15" t="str">
        <f>IF(Table_Styles[[#This Row],[PT]]&lt;&gt;"",Table_Styles[[#This Row],[PT]],IF(Table_Styles[[#This Row],[PT Default]]&lt;&gt;"",Table_Styles[[#This Row],[PT Default]],""))</f>
        <v/>
      </c>
      <c r="AN7" s="34"/>
      <c r="AO7" s="34"/>
      <c r="AP7" s="15" t="str">
        <f>IF(Table_Styles[[#This Row],[PR]]&lt;&gt;"",Table_Styles[[#This Row],[PR]],IF(Table_Styles[[#This Row],[PR Default]]&lt;&gt;"",Table_Styles[[#This Row],[PR Default]],""))</f>
        <v/>
      </c>
      <c r="AQ7" s="34"/>
      <c r="AR7" s="34"/>
      <c r="AS7" s="15" t="str">
        <f>IF(Table_Styles[[#This Row],[PB]]&lt;&gt;"",Table_Styles[[#This Row],[PB]],IF(Table_Styles[[#This Row],[PB Default]]&lt;&gt;"",Table_Styles[[#This Row],[PB Default]],""))</f>
        <v/>
      </c>
      <c r="AT7" s="34"/>
      <c r="AU7" s="34"/>
      <c r="AV7" s="15" t="str">
        <f>IF(Table_Styles[[#This Row],[PL]]&lt;&gt;"",Table_Styles[[#This Row],[PL]],IF(Table_Styles[[#This Row],[PL Default]]&lt;&gt;"",Table_Styles[[#This Row],[PL Default]],""))</f>
        <v/>
      </c>
      <c r="AW7" s="34"/>
      <c r="AX7" s="34"/>
      <c r="AY7" s="15" t="str">
        <f>IF(Table_Styles[[#This Row],[BT]]&lt;&gt;"",Table_Styles[[#This Row],[BT]],IF(Table_Styles[[#This Row],[BT Default]]&lt;&gt;"",Table_Styles[[#This Row],[BT Default]],""))</f>
        <v/>
      </c>
      <c r="AZ7" s="34"/>
      <c r="BA7" s="34"/>
      <c r="BB7" s="15" t="str">
        <f>IF(Table_Styles[[#This Row],[BR]]&lt;&gt;"",Table_Styles[[#This Row],[BR]],IF(Table_Styles[[#This Row],[BR Default]]&lt;&gt;"",Table_Styles[[#This Row],[BR Default]],""))</f>
        <v/>
      </c>
      <c r="BC7" s="34"/>
      <c r="BD7" s="34"/>
      <c r="BE7" s="15" t="str">
        <f>IF(Table_Styles[[#This Row],[BB]]&lt;&gt;"",Table_Styles[[#This Row],[BB]],IF(Table_Styles[[#This Row],[BB Default]]&lt;&gt;"",Table_Styles[[#This Row],[BB Default]],""))</f>
        <v/>
      </c>
      <c r="BF7" s="34"/>
      <c r="BG7" s="34"/>
      <c r="BH7" s="15" t="str">
        <f>IF(Table_Styles[[#This Row],[BL]]&lt;&gt;"",Table_Styles[[#This Row],[BL]],IF(Table_Styles[[#This Row],[BL Default]]&lt;&gt;"",Table_Styles[[#This Row],[BL Default]],""))</f>
        <v/>
      </c>
      <c r="BI7" s="34"/>
      <c r="BJ7" s="34"/>
      <c r="BK7" s="15" t="str">
        <f>IF(Table_Styles[[#This Row],[Width]]&lt;&gt;"",Table_Styles[[#This Row],[Width]],IF(Table_Styles[[#This Row],[Width Default]]&lt;&gt;"",Table_Styles[[#This Row],[Width Default]],""))</f>
        <v/>
      </c>
      <c r="BL7" s="34"/>
      <c r="BM7" s="34"/>
      <c r="BN7" s="15" t="str">
        <f>IF(Table_Styles[[#This Row],[Height]]&lt;&gt;"",Table_Styles[[#This Row],[Height]],IF(Table_Styles[[#This Row],[Height Default]]&lt;&gt;"",Table_Styles[[#This Row],[Height Default]],""))</f>
        <v/>
      </c>
      <c r="BO7" s="15"/>
      <c r="BP7" s="15"/>
      <c r="BQ7" s="15" t="str">
        <f>IF(Table_Styles[[#This Row],[Top]]&lt;&gt;"",Table_Styles[[#This Row],[Top]],IF(Table_Styles[[#This Row],[Top Default]]&lt;&gt;"",Table_Styles[[#This Row],[Top Default]],""))</f>
        <v/>
      </c>
      <c r="BR7" s="15"/>
      <c r="BS7" s="15"/>
      <c r="BT7" s="15" t="str">
        <f>IF(Table_Styles[[#This Row],[Right]]&lt;&gt;"",Table_Styles[[#This Row],[Right]],IF(Table_Styles[[#This Row],[Right Default]]&lt;&gt;"",Table_Styles[[#This Row],[Right Default]],""))</f>
        <v/>
      </c>
      <c r="BU7" s="15"/>
      <c r="BV7" s="15"/>
      <c r="BW7" s="15" t="str">
        <f>IF(Table_Styles[[#This Row],[Bottom]]&lt;&gt;"",Table_Styles[[#This Row],[Bottom]],IF(Table_Styles[[#This Row],[Bottom Default]]&lt;&gt;"",Table_Styles[[#This Row],[Bottom Default]],""))</f>
        <v/>
      </c>
      <c r="BX7" s="15"/>
      <c r="BY7" s="15"/>
      <c r="BZ7" s="15" t="str">
        <f>IF(Table_Styles[[#This Row],[Left]]&lt;&gt;"",Table_Styles[[#This Row],[Left]],IF(Table_Styles[[#This Row],[Left Default]]&lt;&gt;"",Table_Styles[[#This Row],[Left Default]],""))</f>
        <v/>
      </c>
      <c r="CA7" s="34"/>
      <c r="CB7" s="17" t="str">
        <f>IF(AND(Table_Styles[[#This Row],[Selector]]&lt;&gt;"",Table_Styles[[#This Row],[Font Family Used]]&lt;&gt;"",Table_Styles[[#This Row],[Font Weight Used]]&lt;&gt;""),Table_Styles[[#This Row],[Font Family Used]]&amp;" "&amp;Table_Styles[[#This Row],[Font Weight Used]],"")</f>
        <v/>
      </c>
      <c r="CC7" s="17" t="str">
        <f ca="1">IF(AND(Table_Styles[[#This Row],[Selector]],COUNTIF(OFFSET(CC:CC,0,0,ROW()-1,1),"="&amp;Table_Styles[[#This Row],[Font]])=0),Table_Styles[[#This Row],[Font]],"")</f>
        <v/>
      </c>
      <c r="CD7" s="17" t="str">
        <f ca="1">IF(Table_Styles[[#This Row],[Unique Font]]&lt;&gt;"",
"{""fontFamily"":"""&amp;Table_Styles[[#This Row],[Font Family Used]]&amp;""",""fontWeight"":"&amp;Table_Styles[[#This Row],[Font Weight Used]]&amp;"}","")</f>
        <v/>
      </c>
      <c r="CE7"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7" s="17" t="str">
        <f>IF(AND(Table_Styles[[#This Row],[Selector]]&lt;&gt;"", Table_Styles[[#This Row],[Config Properties]]&lt;&gt;""),
Table_Styles[[#This Row],[Selector]]&amp;" { "&amp;Table_Styles[[#This Row],[Config Properties]]&amp;" }","")</f>
        <v/>
      </c>
      <c r="CG7" s="17" t="str">
        <f xml:space="preserve">
SUBSTITUTE(SUBSTITUTE(SUBSTITUTE(SUBSTITUTE(SUBSTITUTE(SUBSTITUTE(SUBSTITUTE(SUBSTITUTE(Table_Styles[[#This Row],[Config]],
" {","{"),
"{ ","{"),
" }","}"),
"} ","}"),
" ,",","),
", ",","),
" :",":"),
": ",":")</f>
        <v/>
      </c>
    </row>
    <row r="8" spans="2:85" ht="21" customHeight="1">
      <c r="B8" s="17" t="s">
        <v>514</v>
      </c>
      <c r="C8" s="17" t="s">
        <v>515</v>
      </c>
      <c r="D8" s="34"/>
      <c r="E8" s="34" t="str">
        <f>Settings_Styling_Font_Headings</f>
        <v>Arvo</v>
      </c>
      <c r="F8" s="15" t="str">
        <f>IF(Table_Styles[[#This Row],[Font Family]]&lt;&gt;"",Table_Styles[[#This Row],[Font Family]],IF(Table_Styles[[#This Row],[Font Family Default]]&lt;&gt;"",Table_Styles[[#This Row],[Font Family Default]],""))</f>
        <v>Arvo</v>
      </c>
      <c r="G8" s="34"/>
      <c r="H8" s="34" t="s">
        <v>516</v>
      </c>
      <c r="I8" s="15" t="str">
        <f>IF(Table_Styles[[#This Row],[Font Size]]&lt;&gt;"",Table_Styles[[#This Row],[Font Size]],IF(Table_Styles[[#This Row],[Font Size Default]]&lt;&gt;"",Table_Styles[[#This Row],[Font Size Default]],""))</f>
        <v>45px</v>
      </c>
      <c r="J8" s="34"/>
      <c r="K8" s="34">
        <f>Settings_Styling_Font_Weight_Headings</f>
        <v>700</v>
      </c>
      <c r="L8" s="15">
        <f>IF(Table_Styles[[#This Row],[Font Weight]]&lt;&gt;"",Table_Styles[[#This Row],[Font Weight]],IF(Table_Styles[[#This Row],[Font Weight Default]]&lt;&gt;"",Table_Styles[[#This Row],[Font Weight Default]],""))</f>
        <v>700</v>
      </c>
      <c r="M8" s="15" t="str">
        <f>Colour_Accent_1</f>
        <v>#006ac6</v>
      </c>
      <c r="N8" s="34" t="str">
        <f>Colour_Foreground_1</f>
        <v>#65686b</v>
      </c>
      <c r="O8" s="15" t="str">
        <f>IF(Table_Styles[[#This Row],[Colour]]&lt;&gt;"",Table_Styles[[#This Row],[Colour]],IF(Table_Styles[[#This Row],[Colour Default]]&lt;&gt;"",Table_Styles[[#This Row],[Colour Default]],""))</f>
        <v>#006ac6</v>
      </c>
      <c r="P8" s="34"/>
      <c r="Q8" s="34"/>
      <c r="R8" s="15" t="str">
        <f>IF(Table_Styles[[#This Row],[Background]]&lt;&gt;"",Table_Styles[[#This Row],[Background]],IF(Table_Styles[[#This Row],[Background Default]]&lt;&gt;"",Table_Styles[[#This Row],[Background Default]],""))</f>
        <v/>
      </c>
      <c r="S8" s="34"/>
      <c r="T8" s="34"/>
      <c r="U8" s="15" t="str">
        <f>IF(Table_Styles[[#This Row],[Border]]&lt;&gt;"",Table_Styles[[#This Row],[Border]],IF(Table_Styles[[#This Row],[Border Default]]&lt;&gt;"",Table_Styles[[#This Row],[Border Default]],""))</f>
        <v/>
      </c>
      <c r="V8" s="34"/>
      <c r="W8" s="34"/>
      <c r="X8" s="15" t="str">
        <f>IF(Table_Styles[[#This Row],[Border Radius]]&lt;&gt;"",Table_Styles[[#This Row],[Border Radius]],IF(Table_Styles[[#This Row],[Border Radius Default]]&lt;&gt;"",Table_Styles[[#This Row],[Border Radius Default]],""))</f>
        <v/>
      </c>
      <c r="Y8" s="34"/>
      <c r="Z8" s="34" t="s">
        <v>517</v>
      </c>
      <c r="AA8" s="15" t="str">
        <f>IF(Table_Styles[[#This Row],[MT]]&lt;&gt;"",Table_Styles[[#This Row],[MT]],IF(Table_Styles[[#This Row],[MT Default]]&lt;&gt;"",Table_Styles[[#This Row],[MT Default]],""))</f>
        <v>40px</v>
      </c>
      <c r="AB8" s="34"/>
      <c r="AC8" s="34" t="s">
        <v>511</v>
      </c>
      <c r="AD8" s="15" t="str">
        <f>IF(Table_Styles[[#This Row],[MR]]&lt;&gt;"",Table_Styles[[#This Row],[MR]],IF(Table_Styles[[#This Row],[MR Default]]&lt;&gt;"",Table_Styles[[#This Row],[MR Default]],""))</f>
        <v>30px</v>
      </c>
      <c r="AE8" s="34"/>
      <c r="AF8" s="34" t="s">
        <v>517</v>
      </c>
      <c r="AG8" s="15" t="str">
        <f>IF(Table_Styles[[#This Row],[MB]]&lt;&gt;"",Table_Styles[[#This Row],[MB]],IF(Table_Styles[[#This Row],[MB Default]]&lt;&gt;"",Table_Styles[[#This Row],[MB Default]],""))</f>
        <v>40px</v>
      </c>
      <c r="AH8" s="34"/>
      <c r="AI8" s="34" t="s">
        <v>511</v>
      </c>
      <c r="AJ8" s="15" t="str">
        <f>IF(Table_Styles[[#This Row],[ML]]&lt;&gt;"",Table_Styles[[#This Row],[ML]],IF(Table_Styles[[#This Row],[ML Default]]&lt;&gt;"",Table_Styles[[#This Row],[ML Default]],""))</f>
        <v>30px</v>
      </c>
      <c r="AK8" s="34"/>
      <c r="AL8" s="34"/>
      <c r="AM8" s="15" t="str">
        <f>IF(Table_Styles[[#This Row],[PT]]&lt;&gt;"",Table_Styles[[#This Row],[PT]],IF(Table_Styles[[#This Row],[PT Default]]&lt;&gt;"",Table_Styles[[#This Row],[PT Default]],""))</f>
        <v/>
      </c>
      <c r="AN8" s="34"/>
      <c r="AO8" s="34"/>
      <c r="AP8" s="15" t="str">
        <f>IF(Table_Styles[[#This Row],[PR]]&lt;&gt;"",Table_Styles[[#This Row],[PR]],IF(Table_Styles[[#This Row],[PR Default]]&lt;&gt;"",Table_Styles[[#This Row],[PR Default]],""))</f>
        <v/>
      </c>
      <c r="AQ8" s="34"/>
      <c r="AR8" s="34"/>
      <c r="AS8" s="15" t="str">
        <f>IF(Table_Styles[[#This Row],[PB]]&lt;&gt;"",Table_Styles[[#This Row],[PB]],IF(Table_Styles[[#This Row],[PB Default]]&lt;&gt;"",Table_Styles[[#This Row],[PB Default]],""))</f>
        <v/>
      </c>
      <c r="AT8" s="34"/>
      <c r="AU8" s="34"/>
      <c r="AV8" s="15" t="str">
        <f>IF(Table_Styles[[#This Row],[PL]]&lt;&gt;"",Table_Styles[[#This Row],[PL]],IF(Table_Styles[[#This Row],[PL Default]]&lt;&gt;"",Table_Styles[[#This Row],[PL Default]],""))</f>
        <v/>
      </c>
      <c r="AW8" s="34"/>
      <c r="AX8" s="34"/>
      <c r="AY8" s="15" t="str">
        <f>IF(Table_Styles[[#This Row],[BT]]&lt;&gt;"",Table_Styles[[#This Row],[BT]],IF(Table_Styles[[#This Row],[BT Default]]&lt;&gt;"",Table_Styles[[#This Row],[BT Default]],""))</f>
        <v/>
      </c>
      <c r="AZ8" s="34"/>
      <c r="BA8" s="34"/>
      <c r="BB8" s="15" t="str">
        <f>IF(Table_Styles[[#This Row],[BR]]&lt;&gt;"",Table_Styles[[#This Row],[BR]],IF(Table_Styles[[#This Row],[BR Default]]&lt;&gt;"",Table_Styles[[#This Row],[BR Default]],""))</f>
        <v/>
      </c>
      <c r="BC8" s="34"/>
      <c r="BD8" s="34"/>
      <c r="BE8" s="15" t="str">
        <f>IF(Table_Styles[[#This Row],[BB]]&lt;&gt;"",Table_Styles[[#This Row],[BB]],IF(Table_Styles[[#This Row],[BB Default]]&lt;&gt;"",Table_Styles[[#This Row],[BB Default]],""))</f>
        <v/>
      </c>
      <c r="BF8" s="34"/>
      <c r="BG8" s="34"/>
      <c r="BH8" s="15" t="str">
        <f>IF(Table_Styles[[#This Row],[BL]]&lt;&gt;"",Table_Styles[[#This Row],[BL]],IF(Table_Styles[[#This Row],[BL Default]]&lt;&gt;"",Table_Styles[[#This Row],[BL Default]],""))</f>
        <v/>
      </c>
      <c r="BI8" s="34"/>
      <c r="BJ8" s="34"/>
      <c r="BK8" s="15" t="str">
        <f>IF(Table_Styles[[#This Row],[Width]]&lt;&gt;"",Table_Styles[[#This Row],[Width]],IF(Table_Styles[[#This Row],[Width Default]]&lt;&gt;"",Table_Styles[[#This Row],[Width Default]],""))</f>
        <v/>
      </c>
      <c r="BL8" s="34"/>
      <c r="BM8" s="34"/>
      <c r="BN8" s="15" t="str">
        <f>IF(Table_Styles[[#This Row],[Height]]&lt;&gt;"",Table_Styles[[#This Row],[Height]],IF(Table_Styles[[#This Row],[Height Default]]&lt;&gt;"",Table_Styles[[#This Row],[Height Default]],""))</f>
        <v/>
      </c>
      <c r="BO8" s="15"/>
      <c r="BP8" s="15"/>
      <c r="BQ8" s="15" t="str">
        <f>IF(Table_Styles[[#This Row],[Top]]&lt;&gt;"",Table_Styles[[#This Row],[Top]],IF(Table_Styles[[#This Row],[Top Default]]&lt;&gt;"",Table_Styles[[#This Row],[Top Default]],""))</f>
        <v/>
      </c>
      <c r="BR8" s="15"/>
      <c r="BS8" s="15"/>
      <c r="BT8" s="15" t="str">
        <f>IF(Table_Styles[[#This Row],[Right]]&lt;&gt;"",Table_Styles[[#This Row],[Right]],IF(Table_Styles[[#This Row],[Right Default]]&lt;&gt;"",Table_Styles[[#This Row],[Right Default]],""))</f>
        <v/>
      </c>
      <c r="BU8" s="15"/>
      <c r="BV8" s="15"/>
      <c r="BW8" s="15" t="str">
        <f>IF(Table_Styles[[#This Row],[Bottom]]&lt;&gt;"",Table_Styles[[#This Row],[Bottom]],IF(Table_Styles[[#This Row],[Bottom Default]]&lt;&gt;"",Table_Styles[[#This Row],[Bottom Default]],""))</f>
        <v/>
      </c>
      <c r="BX8" s="15"/>
      <c r="BY8" s="15"/>
      <c r="BZ8" s="15" t="str">
        <f>IF(Table_Styles[[#This Row],[Left]]&lt;&gt;"",Table_Styles[[#This Row],[Left]],IF(Table_Styles[[#This Row],[Left Default]]&lt;&gt;"",Table_Styles[[#This Row],[Left Default]],""))</f>
        <v/>
      </c>
      <c r="CA8" s="34"/>
      <c r="CB8" s="17" t="str">
        <f>IF(AND(Table_Styles[[#This Row],[Selector]]&lt;&gt;"",Table_Styles[[#This Row],[Font Family Used]]&lt;&gt;"",Table_Styles[[#This Row],[Font Weight Used]]&lt;&gt;""),Table_Styles[[#This Row],[Font Family Used]]&amp;" "&amp;Table_Styles[[#This Row],[Font Weight Used]],"")</f>
        <v>Arvo 700</v>
      </c>
      <c r="CC8" s="17" t="str">
        <f ca="1">IF(AND(Table_Styles[[#This Row],[Selector]],COUNTIF(OFFSET(CC:CC,0,0,ROW()-1,1),"="&amp;Table_Styles[[#This Row],[Font]])=0),Table_Styles[[#This Row],[Font]],"")</f>
        <v>Arvo 700</v>
      </c>
      <c r="CD8" s="17" t="str">
        <f ca="1">IF(Table_Styles[[#This Row],[Unique Font]]&lt;&gt;"",
"{""fontFamily"":"""&amp;Table_Styles[[#This Row],[Font Family Used]]&amp;""",""fontWeight"":"&amp;Table_Styles[[#This Row],[Font Weight Used]]&amp;"}","")</f>
        <v>{"fontFamily":"Arvo","fontWeight":700}</v>
      </c>
      <c r="CE8"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45px;font-weight: 700;color: #006ac6;margin-top: 40px;margin-right: 30px;margin-bottom: 40px;margin-left: 30px</v>
      </c>
      <c r="CF8" s="17" t="str">
        <f>IF(AND(Table_Styles[[#This Row],[Selector]]&lt;&gt;"", Table_Styles[[#This Row],[Config Properties]]&lt;&gt;""),
Table_Styles[[#This Row],[Selector]]&amp;" { "&amp;Table_Styles[[#This Row],[Config Properties]]&amp;" }","")</f>
        <v>h1 { font-family: 'Arvo';font-size: 45px;font-weight: 700;color: #006ac6;margin-top: 40px;margin-right: 30px;margin-bottom: 40px;margin-left: 30px }</v>
      </c>
      <c r="CG8" s="17" t="str">
        <f xml:space="preserve">
SUBSTITUTE(SUBSTITUTE(SUBSTITUTE(SUBSTITUTE(SUBSTITUTE(SUBSTITUTE(SUBSTITUTE(SUBSTITUTE(Table_Styles[[#This Row],[Config]],
" {","{"),
"{ ","{"),
" }","}"),
"} ","}"),
" ,",","),
", ",","),
" :",":"),
": ",":")</f>
        <v>h1{font-family:'Arvo';font-size:45px;font-weight:700;color:#006ac6;margin-top:40px;margin-right:30px;margin-bottom:40px;margin-left:30px}</v>
      </c>
    </row>
    <row r="9" spans="2:85" ht="21" customHeight="1">
      <c r="B9" s="17" t="s">
        <v>518</v>
      </c>
      <c r="C9" s="37" t="s">
        <v>519</v>
      </c>
      <c r="D9" s="34"/>
      <c r="E9" s="34" t="str">
        <f>Settings_Styling_Font_Body_Text</f>
        <v>Arvo</v>
      </c>
      <c r="F9" s="15" t="str">
        <f>IF(Table_Styles[[#This Row],[Font Family]]&lt;&gt;"",Table_Styles[[#This Row],[Font Family]],IF(Table_Styles[[#This Row],[Font Family Default]]&lt;&gt;"",Table_Styles[[#This Row],[Font Family Default]],""))</f>
        <v>Arvo</v>
      </c>
      <c r="G9" s="34"/>
      <c r="H9" s="34"/>
      <c r="I9" s="15" t="str">
        <f>IF(Table_Styles[[#This Row],[Font Size]]&lt;&gt;"",Table_Styles[[#This Row],[Font Size]],IF(Table_Styles[[#This Row],[Font Size Default]]&lt;&gt;"",Table_Styles[[#This Row],[Font Size Default]],""))</f>
        <v/>
      </c>
      <c r="J9" s="34"/>
      <c r="K9" s="34">
        <f>Settings_Styling_Font_Weight_Body_Text</f>
        <v>300</v>
      </c>
      <c r="L9" s="15">
        <f>IF(Table_Styles[[#This Row],[Font Weight]]&lt;&gt;"",Table_Styles[[#This Row],[Font Weight]],IF(Table_Styles[[#This Row],[Font Weight Default]]&lt;&gt;"",Table_Styles[[#This Row],[Font Weight Default]],""))</f>
        <v>300</v>
      </c>
      <c r="M9" s="34"/>
      <c r="N9" s="34"/>
      <c r="O9" s="15" t="str">
        <f>IF(Table_Styles[[#This Row],[Colour]]&lt;&gt;"",Table_Styles[[#This Row],[Colour]],IF(Table_Styles[[#This Row],[Colour Default]]&lt;&gt;"",Table_Styles[[#This Row],[Colour Default]],""))</f>
        <v/>
      </c>
      <c r="P9" s="34"/>
      <c r="Q9" s="34"/>
      <c r="R9" s="15" t="str">
        <f>IF(Table_Styles[[#This Row],[Background]]&lt;&gt;"",Table_Styles[[#This Row],[Background]],IF(Table_Styles[[#This Row],[Background Default]]&lt;&gt;"",Table_Styles[[#This Row],[Background Default]],""))</f>
        <v/>
      </c>
      <c r="S9" s="34"/>
      <c r="T9" s="34"/>
      <c r="U9" s="15" t="str">
        <f>IF(Table_Styles[[#This Row],[Border]]&lt;&gt;"",Table_Styles[[#This Row],[Border]],IF(Table_Styles[[#This Row],[Border Default]]&lt;&gt;"",Table_Styles[[#This Row],[Border Default]],""))</f>
        <v/>
      </c>
      <c r="V9" s="34"/>
      <c r="W9" s="34"/>
      <c r="X9" s="15" t="str">
        <f>IF(Table_Styles[[#This Row],[Border Radius]]&lt;&gt;"",Table_Styles[[#This Row],[Border Radius]],IF(Table_Styles[[#This Row],[Border Radius Default]]&lt;&gt;"",Table_Styles[[#This Row],[Border Radius Default]],""))</f>
        <v/>
      </c>
      <c r="Y9" s="34"/>
      <c r="Z9" s="34"/>
      <c r="AA9" s="15" t="str">
        <f>IF(Table_Styles[[#This Row],[MT]]&lt;&gt;"",Table_Styles[[#This Row],[MT]],IF(Table_Styles[[#This Row],[MT Default]]&lt;&gt;"",Table_Styles[[#This Row],[MT Default]],""))</f>
        <v/>
      </c>
      <c r="AB9" s="34"/>
      <c r="AC9" s="34"/>
      <c r="AD9" s="15" t="str">
        <f>IF(Table_Styles[[#This Row],[MR]]&lt;&gt;"",Table_Styles[[#This Row],[MR]],IF(Table_Styles[[#This Row],[MR Default]]&lt;&gt;"",Table_Styles[[#This Row],[MR Default]],""))</f>
        <v/>
      </c>
      <c r="AE9" s="34"/>
      <c r="AF9" s="34"/>
      <c r="AG9" s="15" t="str">
        <f>IF(Table_Styles[[#This Row],[MB]]&lt;&gt;"",Table_Styles[[#This Row],[MB]],IF(Table_Styles[[#This Row],[MB Default]]&lt;&gt;"",Table_Styles[[#This Row],[MB Default]],""))</f>
        <v/>
      </c>
      <c r="AH9" s="34"/>
      <c r="AI9" s="34"/>
      <c r="AJ9" s="15" t="str">
        <f>IF(Table_Styles[[#This Row],[ML]]&lt;&gt;"",Table_Styles[[#This Row],[ML]],IF(Table_Styles[[#This Row],[ML Default]]&lt;&gt;"",Table_Styles[[#This Row],[ML Default]],""))</f>
        <v/>
      </c>
      <c r="AK9" s="34"/>
      <c r="AL9" s="34"/>
      <c r="AM9" s="15" t="str">
        <f>IF(Table_Styles[[#This Row],[PT]]&lt;&gt;"",Table_Styles[[#This Row],[PT]],IF(Table_Styles[[#This Row],[PT Default]]&lt;&gt;"",Table_Styles[[#This Row],[PT Default]],""))</f>
        <v/>
      </c>
      <c r="AN9" s="34"/>
      <c r="AO9" s="34"/>
      <c r="AP9" s="15" t="str">
        <f>IF(Table_Styles[[#This Row],[PR]]&lt;&gt;"",Table_Styles[[#This Row],[PR]],IF(Table_Styles[[#This Row],[PR Default]]&lt;&gt;"",Table_Styles[[#This Row],[PR Default]],""))</f>
        <v/>
      </c>
      <c r="AQ9" s="34"/>
      <c r="AR9" s="34"/>
      <c r="AS9" s="15" t="str">
        <f>IF(Table_Styles[[#This Row],[PB]]&lt;&gt;"",Table_Styles[[#This Row],[PB]],IF(Table_Styles[[#This Row],[PB Default]]&lt;&gt;"",Table_Styles[[#This Row],[PB Default]],""))</f>
        <v/>
      </c>
      <c r="AT9" s="34"/>
      <c r="AU9" s="34"/>
      <c r="AV9" s="15" t="str">
        <f>IF(Table_Styles[[#This Row],[PL]]&lt;&gt;"",Table_Styles[[#This Row],[PL]],IF(Table_Styles[[#This Row],[PL Default]]&lt;&gt;"",Table_Styles[[#This Row],[PL Default]],""))</f>
        <v/>
      </c>
      <c r="AW9" s="34"/>
      <c r="AX9" s="34"/>
      <c r="AY9" s="15" t="str">
        <f>IF(Table_Styles[[#This Row],[BT]]&lt;&gt;"",Table_Styles[[#This Row],[BT]],IF(Table_Styles[[#This Row],[BT Default]]&lt;&gt;"",Table_Styles[[#This Row],[BT Default]],""))</f>
        <v/>
      </c>
      <c r="AZ9" s="34"/>
      <c r="BA9" s="34"/>
      <c r="BB9" s="15" t="str">
        <f>IF(Table_Styles[[#This Row],[BR]]&lt;&gt;"",Table_Styles[[#This Row],[BR]],IF(Table_Styles[[#This Row],[BR Default]]&lt;&gt;"",Table_Styles[[#This Row],[BR Default]],""))</f>
        <v/>
      </c>
      <c r="BC9" s="34"/>
      <c r="BD9" s="34"/>
      <c r="BE9" s="15" t="str">
        <f>IF(Table_Styles[[#This Row],[BB]]&lt;&gt;"",Table_Styles[[#This Row],[BB]],IF(Table_Styles[[#This Row],[BB Default]]&lt;&gt;"",Table_Styles[[#This Row],[BB Default]],""))</f>
        <v/>
      </c>
      <c r="BF9" s="34"/>
      <c r="BG9" s="34"/>
      <c r="BH9" s="15" t="str">
        <f>IF(Table_Styles[[#This Row],[BL]]&lt;&gt;"",Table_Styles[[#This Row],[BL]],IF(Table_Styles[[#This Row],[BL Default]]&lt;&gt;"",Table_Styles[[#This Row],[BL Default]],""))</f>
        <v/>
      </c>
      <c r="BI9" s="34"/>
      <c r="BJ9" s="34"/>
      <c r="BK9" s="15" t="str">
        <f>IF(Table_Styles[[#This Row],[Width]]&lt;&gt;"",Table_Styles[[#This Row],[Width]],IF(Table_Styles[[#This Row],[Width Default]]&lt;&gt;"",Table_Styles[[#This Row],[Width Default]],""))</f>
        <v/>
      </c>
      <c r="BL9" s="34"/>
      <c r="BM9" s="34"/>
      <c r="BN9" s="15" t="str">
        <f>IF(Table_Styles[[#This Row],[Height]]&lt;&gt;"",Table_Styles[[#This Row],[Height]],IF(Table_Styles[[#This Row],[Height Default]]&lt;&gt;"",Table_Styles[[#This Row],[Height Default]],""))</f>
        <v/>
      </c>
      <c r="BO9" s="15"/>
      <c r="BP9" s="15"/>
      <c r="BQ9" s="15" t="str">
        <f>IF(Table_Styles[[#This Row],[Top]]&lt;&gt;"",Table_Styles[[#This Row],[Top]],IF(Table_Styles[[#This Row],[Top Default]]&lt;&gt;"",Table_Styles[[#This Row],[Top Default]],""))</f>
        <v/>
      </c>
      <c r="BR9" s="15"/>
      <c r="BS9" s="15"/>
      <c r="BT9" s="15" t="str">
        <f>IF(Table_Styles[[#This Row],[Right]]&lt;&gt;"",Table_Styles[[#This Row],[Right]],IF(Table_Styles[[#This Row],[Right Default]]&lt;&gt;"",Table_Styles[[#This Row],[Right Default]],""))</f>
        <v/>
      </c>
      <c r="BU9" s="15"/>
      <c r="BV9" s="15"/>
      <c r="BW9" s="15" t="str">
        <f>IF(Table_Styles[[#This Row],[Bottom]]&lt;&gt;"",Table_Styles[[#This Row],[Bottom]],IF(Table_Styles[[#This Row],[Bottom Default]]&lt;&gt;"",Table_Styles[[#This Row],[Bottom Default]],""))</f>
        <v/>
      </c>
      <c r="BX9" s="15"/>
      <c r="BY9" s="15"/>
      <c r="BZ9" s="15" t="str">
        <f>IF(Table_Styles[[#This Row],[Left]]&lt;&gt;"",Table_Styles[[#This Row],[Left]],IF(Table_Styles[[#This Row],[Left Default]]&lt;&gt;"",Table_Styles[[#This Row],[Left Default]],""))</f>
        <v/>
      </c>
      <c r="CA9" s="34"/>
      <c r="CB9" s="17" t="str">
        <f>IF(AND(Table_Styles[[#This Row],[Selector]]&lt;&gt;"",Table_Styles[[#This Row],[Font Family Used]]&lt;&gt;"",Table_Styles[[#This Row],[Font Weight Used]]&lt;&gt;""),Table_Styles[[#This Row],[Font Family Used]]&amp;" "&amp;Table_Styles[[#This Row],[Font Weight Used]],"")</f>
        <v>Arvo 300</v>
      </c>
      <c r="CC9" s="17" t="str">
        <f ca="1">IF(AND(Table_Styles[[#This Row],[Selector]],COUNTIF(OFFSET(CC:CC,0,0,ROW()-1,1),"="&amp;Table_Styles[[#This Row],[Font]])=0),Table_Styles[[#This Row],[Font]],"")</f>
        <v/>
      </c>
      <c r="CD9" s="17" t="str">
        <f ca="1">IF(Table_Styles[[#This Row],[Unique Font]]&lt;&gt;"",
"{""fontFamily"":"""&amp;Table_Styles[[#This Row],[Font Family Used]]&amp;""",""fontWeight"":"&amp;Table_Styles[[#This Row],[Font Weight Used]]&amp;"}","")</f>
        <v/>
      </c>
      <c r="CE9"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'Arvo';font-weight: 300</v>
      </c>
      <c r="CF9" s="17" t="str">
        <f>IF(AND(Table_Styles[[#This Row],[Selector]]&lt;&gt;"", Table_Styles[[#This Row],[Config Properties]]&lt;&gt;""),
Table_Styles[[#This Row],[Selector]]&amp;" { "&amp;Table_Styles[[#This Row],[Config Properties]]&amp;" }","")</f>
        <v>aside#sidebar { font-family: 'Arvo';font-weight: 300 }</v>
      </c>
      <c r="CG9" s="17" t="str">
        <f xml:space="preserve">
SUBSTITUTE(SUBSTITUTE(SUBSTITUTE(SUBSTITUTE(SUBSTITUTE(SUBSTITUTE(SUBSTITUTE(SUBSTITUTE(Table_Styles[[#This Row],[Config]],
" {","{"),
"{ ","{"),
" }","}"),
"} ","}"),
" ,",","),
", ",","),
" :",":"),
": ",":")</f>
        <v>aside#sidebar{font-family:'Arvo';font-weight:300}</v>
      </c>
    </row>
    <row r="10" spans="2:85" ht="21" customHeight="1">
      <c r="B10" s="17" t="s">
        <v>520</v>
      </c>
      <c r="C10" s="17" t="s">
        <v>521</v>
      </c>
      <c r="D10" s="34"/>
      <c r="E10" s="34"/>
      <c r="F10" s="15" t="str">
        <f>IF(Table_Styles[[#This Row],[Font Family]]&lt;&gt;"",Table_Styles[[#This Row],[Font Family]],IF(Table_Styles[[#This Row],[Font Family Default]]&lt;&gt;"",Table_Styles[[#This Row],[Font Family Default]],""))</f>
        <v/>
      </c>
      <c r="G10" s="34"/>
      <c r="H10" s="34"/>
      <c r="I10" s="15" t="str">
        <f>IF(Table_Styles[[#This Row],[Font Size]]&lt;&gt;"",Table_Styles[[#This Row],[Font Size]],IF(Table_Styles[[#This Row],[Font Size Default]]&lt;&gt;"",Table_Styles[[#This Row],[Font Size Default]],""))</f>
        <v/>
      </c>
      <c r="J10" s="34"/>
      <c r="K10" s="34"/>
      <c r="L10" s="15" t="str">
        <f>IF(Table_Styles[[#This Row],[Font Weight]]&lt;&gt;"",Table_Styles[[#This Row],[Font Weight]],IF(Table_Styles[[#This Row],[Font Weight Default]]&lt;&gt;"",Table_Styles[[#This Row],[Font Weight Default]],""))</f>
        <v/>
      </c>
      <c r="M10" s="34"/>
      <c r="N10" s="34"/>
      <c r="O10" s="15" t="str">
        <f>IF(Table_Styles[[#This Row],[Colour]]&lt;&gt;"",Table_Styles[[#This Row],[Colour]],IF(Table_Styles[[#This Row],[Colour Default]]&lt;&gt;"",Table_Styles[[#This Row],[Colour Default]],""))</f>
        <v/>
      </c>
      <c r="P10" s="34"/>
      <c r="Q10" s="34"/>
      <c r="R10" s="15" t="str">
        <f>IF(Table_Styles[[#This Row],[Background]]&lt;&gt;"",Table_Styles[[#This Row],[Background]],IF(Table_Styles[[#This Row],[Background Default]]&lt;&gt;"",Table_Styles[[#This Row],[Background Default]],""))</f>
        <v/>
      </c>
      <c r="S10" s="34"/>
      <c r="T10" s="34"/>
      <c r="U10" s="15" t="str">
        <f>IF(Table_Styles[[#This Row],[Border]]&lt;&gt;"",Table_Styles[[#This Row],[Border]],IF(Table_Styles[[#This Row],[Border Default]]&lt;&gt;"",Table_Styles[[#This Row],[Border Default]],""))</f>
        <v/>
      </c>
      <c r="V10" s="34"/>
      <c r="W10" s="34"/>
      <c r="X10" s="15" t="str">
        <f>IF(Table_Styles[[#This Row],[Border Radius]]&lt;&gt;"",Table_Styles[[#This Row],[Border Radius]],IF(Table_Styles[[#This Row],[Border Radius Default]]&lt;&gt;"",Table_Styles[[#This Row],[Border Radius Default]],""))</f>
        <v/>
      </c>
      <c r="Y10" s="34"/>
      <c r="Z10" s="34"/>
      <c r="AA10" s="15" t="str">
        <f>IF(Table_Styles[[#This Row],[MT]]&lt;&gt;"",Table_Styles[[#This Row],[MT]],IF(Table_Styles[[#This Row],[MT Default]]&lt;&gt;"",Table_Styles[[#This Row],[MT Default]],""))</f>
        <v/>
      </c>
      <c r="AB10" s="34"/>
      <c r="AC10" s="34"/>
      <c r="AD10" s="15" t="str">
        <f>IF(Table_Styles[[#This Row],[MR]]&lt;&gt;"",Table_Styles[[#This Row],[MR]],IF(Table_Styles[[#This Row],[MR Default]]&lt;&gt;"",Table_Styles[[#This Row],[MR Default]],""))</f>
        <v/>
      </c>
      <c r="AE10" s="34"/>
      <c r="AF10" s="34"/>
      <c r="AG10" s="15" t="str">
        <f>IF(Table_Styles[[#This Row],[MB]]&lt;&gt;"",Table_Styles[[#This Row],[MB]],IF(Table_Styles[[#This Row],[MB Default]]&lt;&gt;"",Table_Styles[[#This Row],[MB Default]],""))</f>
        <v/>
      </c>
      <c r="AH10" s="34"/>
      <c r="AI10" s="34"/>
      <c r="AJ10" s="15" t="str">
        <f>IF(Table_Styles[[#This Row],[ML]]&lt;&gt;"",Table_Styles[[#This Row],[ML]],IF(Table_Styles[[#This Row],[ML Default]]&lt;&gt;"",Table_Styles[[#This Row],[ML Default]],""))</f>
        <v/>
      </c>
      <c r="AK10" s="34"/>
      <c r="AL10" s="34"/>
      <c r="AM10" s="15" t="str">
        <f>IF(Table_Styles[[#This Row],[PT]]&lt;&gt;"",Table_Styles[[#This Row],[PT]],IF(Table_Styles[[#This Row],[PT Default]]&lt;&gt;"",Table_Styles[[#This Row],[PT Default]],""))</f>
        <v/>
      </c>
      <c r="AN10" s="34"/>
      <c r="AO10" s="34"/>
      <c r="AP10" s="15" t="str">
        <f>IF(Table_Styles[[#This Row],[PR]]&lt;&gt;"",Table_Styles[[#This Row],[PR]],IF(Table_Styles[[#This Row],[PR Default]]&lt;&gt;"",Table_Styles[[#This Row],[PR Default]],""))</f>
        <v/>
      </c>
      <c r="AQ10" s="34"/>
      <c r="AR10" s="34"/>
      <c r="AS10" s="15" t="str">
        <f>IF(Table_Styles[[#This Row],[PB]]&lt;&gt;"",Table_Styles[[#This Row],[PB]],IF(Table_Styles[[#This Row],[PB Default]]&lt;&gt;"",Table_Styles[[#This Row],[PB Default]],""))</f>
        <v/>
      </c>
      <c r="AT10" s="34"/>
      <c r="AU10" s="34"/>
      <c r="AV10" s="15" t="str">
        <f>IF(Table_Styles[[#This Row],[PL]]&lt;&gt;"",Table_Styles[[#This Row],[PL]],IF(Table_Styles[[#This Row],[PL Default]]&lt;&gt;"",Table_Styles[[#This Row],[PL Default]],""))</f>
        <v/>
      </c>
      <c r="AW10" s="34"/>
      <c r="AX10" s="34"/>
      <c r="AY10" s="15" t="str">
        <f>IF(Table_Styles[[#This Row],[BT]]&lt;&gt;"",Table_Styles[[#This Row],[BT]],IF(Table_Styles[[#This Row],[BT Default]]&lt;&gt;"",Table_Styles[[#This Row],[BT Default]],""))</f>
        <v/>
      </c>
      <c r="AZ10" s="34"/>
      <c r="BA10" s="34"/>
      <c r="BB10" s="15" t="str">
        <f>IF(Table_Styles[[#This Row],[BR]]&lt;&gt;"",Table_Styles[[#This Row],[BR]],IF(Table_Styles[[#This Row],[BR Default]]&lt;&gt;"",Table_Styles[[#This Row],[BR Default]],""))</f>
        <v/>
      </c>
      <c r="BC10" s="34"/>
      <c r="BD10" s="34"/>
      <c r="BE10" s="15" t="str">
        <f>IF(Table_Styles[[#This Row],[BB]]&lt;&gt;"",Table_Styles[[#This Row],[BB]],IF(Table_Styles[[#This Row],[BB Default]]&lt;&gt;"",Table_Styles[[#This Row],[BB Default]],""))</f>
        <v/>
      </c>
      <c r="BF10" s="34"/>
      <c r="BG10" s="34"/>
      <c r="BH10" s="15" t="str">
        <f>IF(Table_Styles[[#This Row],[BL]]&lt;&gt;"",Table_Styles[[#This Row],[BL]],IF(Table_Styles[[#This Row],[BL Default]]&lt;&gt;"",Table_Styles[[#This Row],[BL Default]],""))</f>
        <v/>
      </c>
      <c r="BI10" s="34"/>
      <c r="BJ10" s="34"/>
      <c r="BK10" s="15" t="str">
        <f>IF(Table_Styles[[#This Row],[Width]]&lt;&gt;"",Table_Styles[[#This Row],[Width]],IF(Table_Styles[[#This Row],[Width Default]]&lt;&gt;"",Table_Styles[[#This Row],[Width Default]],""))</f>
        <v/>
      </c>
      <c r="BL10" s="34"/>
      <c r="BM10" s="34"/>
      <c r="BN10" s="15" t="str">
        <f>IF(Table_Styles[[#This Row],[Height]]&lt;&gt;"",Table_Styles[[#This Row],[Height]],IF(Table_Styles[[#This Row],[Height Default]]&lt;&gt;"",Table_Styles[[#This Row],[Height Default]],""))</f>
        <v/>
      </c>
      <c r="BO10" s="15"/>
      <c r="BP10" s="15"/>
      <c r="BQ10" s="15" t="str">
        <f>IF(Table_Styles[[#This Row],[Top]]&lt;&gt;"",Table_Styles[[#This Row],[Top]],IF(Table_Styles[[#This Row],[Top Default]]&lt;&gt;"",Table_Styles[[#This Row],[Top Default]],""))</f>
        <v/>
      </c>
      <c r="BR10" s="15"/>
      <c r="BS10" s="15"/>
      <c r="BT10" s="15" t="str">
        <f>IF(Table_Styles[[#This Row],[Right]]&lt;&gt;"",Table_Styles[[#This Row],[Right]],IF(Table_Styles[[#This Row],[Right Default]]&lt;&gt;"",Table_Styles[[#This Row],[Right Default]],""))</f>
        <v/>
      </c>
      <c r="BU10" s="15"/>
      <c r="BV10" s="15"/>
      <c r="BW10" s="15" t="str">
        <f>IF(Table_Styles[[#This Row],[Bottom]]&lt;&gt;"",Table_Styles[[#This Row],[Bottom]],IF(Table_Styles[[#This Row],[Bottom Default]]&lt;&gt;"",Table_Styles[[#This Row],[Bottom Default]],""))</f>
        <v/>
      </c>
      <c r="BX10" s="15"/>
      <c r="BY10" s="15"/>
      <c r="BZ10" s="15" t="str">
        <f>IF(Table_Styles[[#This Row],[Left]]&lt;&gt;"",Table_Styles[[#This Row],[Left]],IF(Table_Styles[[#This Row],[Left Default]]&lt;&gt;"",Table_Styles[[#This Row],[Left Default]],""))</f>
        <v/>
      </c>
      <c r="CA10" s="34"/>
      <c r="CB10" s="17" t="str">
        <f>IF(AND(Table_Styles[[#This Row],[Selector]]&lt;&gt;"",Table_Styles[[#This Row],[Font Family Used]]&lt;&gt;"",Table_Styles[[#This Row],[Font Weight Used]]&lt;&gt;""),Table_Styles[[#This Row],[Font Family Used]]&amp;" "&amp;Table_Styles[[#This Row],[Font Weight Used]],"")</f>
        <v/>
      </c>
      <c r="CC10" s="17" t="str">
        <f ca="1">IF(AND(Table_Styles[[#This Row],[Selector]],COUNTIF(OFFSET(CC:CC,0,0,ROW()-1,1),"="&amp;Table_Styles[[#This Row],[Font]])=0),Table_Styles[[#This Row],[Font]],"")</f>
        <v/>
      </c>
      <c r="CD10" s="17" t="str">
        <f ca="1">IF(Table_Styles[[#This Row],[Unique Font]]&lt;&gt;"",
"{""fontFamily"":"""&amp;Table_Styles[[#This Row],[Font Family Used]]&amp;""",""fontWeight"":"&amp;Table_Styles[[#This Row],[Font Weight Used]]&amp;"}","")</f>
        <v/>
      </c>
      <c r="CE10"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0" s="17" t="str">
        <f>IF(AND(Table_Styles[[#This Row],[Selector]]&lt;&gt;"", Table_Styles[[#This Row],[Config Properties]]&lt;&gt;""),
Table_Styles[[#This Row],[Selector]]&amp;" { "&amp;Table_Styles[[#This Row],[Config Properties]]&amp;" }","")</f>
        <v/>
      </c>
      <c r="CG10" s="17" t="str">
        <f xml:space="preserve">
SUBSTITUTE(SUBSTITUTE(SUBSTITUTE(SUBSTITUTE(SUBSTITUTE(SUBSTITUTE(SUBSTITUTE(SUBSTITUTE(Table_Styles[[#This Row],[Config]],
" {","{"),
"{ ","{"),
" }","}"),
"} ","}"),
" ,",","),
", ",","),
" :",":"),
": ",":")</f>
        <v/>
      </c>
    </row>
    <row r="11" spans="2:85" ht="21" customHeight="1">
      <c r="B11" s="17" t="s">
        <v>522</v>
      </c>
      <c r="C11" s="37" t="s">
        <v>523</v>
      </c>
      <c r="D11" s="34"/>
      <c r="E11" s="34"/>
      <c r="F11" s="15" t="str">
        <f>IF(Table_Styles[[#This Row],[Font Family]]&lt;&gt;"",Table_Styles[[#This Row],[Font Family]],IF(Table_Styles[[#This Row],[Font Family Default]]&lt;&gt;"",Table_Styles[[#This Row],[Font Family Default]],""))</f>
        <v/>
      </c>
      <c r="G11" s="34"/>
      <c r="H11" s="34"/>
      <c r="I11" s="15" t="str">
        <f>IF(Table_Styles[[#This Row],[Font Size]]&lt;&gt;"",Table_Styles[[#This Row],[Font Size]],IF(Table_Styles[[#This Row],[Font Size Default]]&lt;&gt;"",Table_Styles[[#This Row],[Font Size Default]],""))</f>
        <v/>
      </c>
      <c r="J11" s="34"/>
      <c r="K11" s="34"/>
      <c r="L11" s="15" t="str">
        <f>IF(Table_Styles[[#This Row],[Font Weight]]&lt;&gt;"",Table_Styles[[#This Row],[Font Weight]],IF(Table_Styles[[#This Row],[Font Weight Default]]&lt;&gt;"",Table_Styles[[#This Row],[Font Weight Default]],""))</f>
        <v/>
      </c>
      <c r="M11" s="34"/>
      <c r="N11" s="34"/>
      <c r="O11" s="15" t="str">
        <f>IF(Table_Styles[[#This Row],[Colour]]&lt;&gt;"",Table_Styles[[#This Row],[Colour]],IF(Table_Styles[[#This Row],[Colour Default]]&lt;&gt;"",Table_Styles[[#This Row],[Colour Default]],""))</f>
        <v/>
      </c>
      <c r="P11" s="34"/>
      <c r="Q11" s="34" t="str">
        <f>Colour_Background_2</f>
        <v>#f3f3f3</v>
      </c>
      <c r="R11" s="15" t="str">
        <f>IF(Table_Styles[[#This Row],[Background]]&lt;&gt;"",Table_Styles[[#This Row],[Background]],IF(Table_Styles[[#This Row],[Background Default]]&lt;&gt;"",Table_Styles[[#This Row],[Background Default]],""))</f>
        <v>#f3f3f3</v>
      </c>
      <c r="S11" s="34"/>
      <c r="T11" s="34"/>
      <c r="U11" s="15" t="str">
        <f>IF(Table_Styles[[#This Row],[Border]]&lt;&gt;"",Table_Styles[[#This Row],[Border]],IF(Table_Styles[[#This Row],[Border Default]]&lt;&gt;"",Table_Styles[[#This Row],[Border Default]],""))</f>
        <v/>
      </c>
      <c r="V11" s="34"/>
      <c r="W11" s="34"/>
      <c r="X11" s="15" t="str">
        <f>IF(Table_Styles[[#This Row],[Border Radius]]&lt;&gt;"",Table_Styles[[#This Row],[Border Radius]],IF(Table_Styles[[#This Row],[Border Radius Default]]&lt;&gt;"",Table_Styles[[#This Row],[Border Radius Default]],""))</f>
        <v/>
      </c>
      <c r="Y11" s="34"/>
      <c r="Z11" s="34"/>
      <c r="AA11" s="15" t="str">
        <f>IF(Table_Styles[[#This Row],[MT]]&lt;&gt;"",Table_Styles[[#This Row],[MT]],IF(Table_Styles[[#This Row],[MT Default]]&lt;&gt;"",Table_Styles[[#This Row],[MT Default]],""))</f>
        <v/>
      </c>
      <c r="AB11" s="34"/>
      <c r="AC11" s="34"/>
      <c r="AD11" s="15" t="str">
        <f>IF(Table_Styles[[#This Row],[MR]]&lt;&gt;"",Table_Styles[[#This Row],[MR]],IF(Table_Styles[[#This Row],[MR Default]]&lt;&gt;"",Table_Styles[[#This Row],[MR Default]],""))</f>
        <v/>
      </c>
      <c r="AE11" s="34"/>
      <c r="AF11" s="34" t="s">
        <v>511</v>
      </c>
      <c r="AG11" s="15" t="str">
        <f>IF(Table_Styles[[#This Row],[MB]]&lt;&gt;"",Table_Styles[[#This Row],[MB]],IF(Table_Styles[[#This Row],[MB Default]]&lt;&gt;"",Table_Styles[[#This Row],[MB Default]],""))</f>
        <v>30px</v>
      </c>
      <c r="AH11" s="34"/>
      <c r="AI11" s="34"/>
      <c r="AJ11" s="15" t="str">
        <f>IF(Table_Styles[[#This Row],[ML]]&lt;&gt;"",Table_Styles[[#This Row],[ML]],IF(Table_Styles[[#This Row],[ML Default]]&lt;&gt;"",Table_Styles[[#This Row],[ML Default]],""))</f>
        <v/>
      </c>
      <c r="AK11" s="34"/>
      <c r="AL11" s="36" t="s">
        <v>524</v>
      </c>
      <c r="AM11" s="15" t="str">
        <f>IF(Table_Styles[[#This Row],[PT]]&lt;&gt;"",Table_Styles[[#This Row],[PT]],IF(Table_Styles[[#This Row],[PT Default]]&lt;&gt;"",Table_Styles[[#This Row],[PT Default]],""))</f>
        <v>23px</v>
      </c>
      <c r="AN11" s="34"/>
      <c r="AO11" s="36" t="s">
        <v>511</v>
      </c>
      <c r="AP11" s="15" t="str">
        <f>IF(Table_Styles[[#This Row],[PR]]&lt;&gt;"",Table_Styles[[#This Row],[PR]],IF(Table_Styles[[#This Row],[PR Default]]&lt;&gt;"",Table_Styles[[#This Row],[PR Default]],""))</f>
        <v>30px</v>
      </c>
      <c r="AQ11" s="34"/>
      <c r="AR11" s="36" t="s">
        <v>525</v>
      </c>
      <c r="AS11" s="15" t="str">
        <f>IF(Table_Styles[[#This Row],[PB]]&lt;&gt;"",Table_Styles[[#This Row],[PB]],IF(Table_Styles[[#This Row],[PB Default]]&lt;&gt;"",Table_Styles[[#This Row],[PB Default]],""))</f>
        <v>20px</v>
      </c>
      <c r="AT11" s="34"/>
      <c r="AU11" s="36" t="s">
        <v>511</v>
      </c>
      <c r="AV11" s="15" t="str">
        <f>IF(Table_Styles[[#This Row],[PL]]&lt;&gt;"",Table_Styles[[#This Row],[PL]],IF(Table_Styles[[#This Row],[PL Default]]&lt;&gt;"",Table_Styles[[#This Row],[PL Default]],""))</f>
        <v>30px</v>
      </c>
      <c r="AW11" s="34"/>
      <c r="AX11" s="34"/>
      <c r="AY11" s="15" t="str">
        <f>IF(Table_Styles[[#This Row],[BT]]&lt;&gt;"",Table_Styles[[#This Row],[BT]],IF(Table_Styles[[#This Row],[BT Default]]&lt;&gt;"",Table_Styles[[#This Row],[BT Default]],""))</f>
        <v/>
      </c>
      <c r="AZ11" s="34"/>
      <c r="BA11" s="34"/>
      <c r="BB11" s="15" t="str">
        <f>IF(Table_Styles[[#This Row],[BR]]&lt;&gt;"",Table_Styles[[#This Row],[BR]],IF(Table_Styles[[#This Row],[BR Default]]&lt;&gt;"",Table_Styles[[#This Row],[BR Default]],""))</f>
        <v/>
      </c>
      <c r="BC11" s="34"/>
      <c r="BD11" s="34"/>
      <c r="BE11" s="15" t="str">
        <f>IF(Table_Styles[[#This Row],[BB]]&lt;&gt;"",Table_Styles[[#This Row],[BB]],IF(Table_Styles[[#This Row],[BB Default]]&lt;&gt;"",Table_Styles[[#This Row],[BB Default]],""))</f>
        <v/>
      </c>
      <c r="BF11" s="34"/>
      <c r="BG11" s="34"/>
      <c r="BH11" s="15" t="str">
        <f>IF(Table_Styles[[#This Row],[BL]]&lt;&gt;"",Table_Styles[[#This Row],[BL]],IF(Table_Styles[[#This Row],[BL Default]]&lt;&gt;"",Table_Styles[[#This Row],[BL Default]],""))</f>
        <v/>
      </c>
      <c r="BI11" s="34"/>
      <c r="BJ11" s="34"/>
      <c r="BK11" s="15" t="str">
        <f>IF(Table_Styles[[#This Row],[Width]]&lt;&gt;"",Table_Styles[[#This Row],[Width]],IF(Table_Styles[[#This Row],[Width Default]]&lt;&gt;"",Table_Styles[[#This Row],[Width Default]],""))</f>
        <v/>
      </c>
      <c r="BL11" s="34"/>
      <c r="BM11" s="34"/>
      <c r="BN11" s="15" t="str">
        <f>IF(Table_Styles[[#This Row],[Height]]&lt;&gt;"",Table_Styles[[#This Row],[Height]],IF(Table_Styles[[#This Row],[Height Default]]&lt;&gt;"",Table_Styles[[#This Row],[Height Default]],""))</f>
        <v/>
      </c>
      <c r="BO11" s="15"/>
      <c r="BP11" s="15"/>
      <c r="BQ11" s="15" t="str">
        <f>IF(Table_Styles[[#This Row],[Top]]&lt;&gt;"",Table_Styles[[#This Row],[Top]],IF(Table_Styles[[#This Row],[Top Default]]&lt;&gt;"",Table_Styles[[#This Row],[Top Default]],""))</f>
        <v/>
      </c>
      <c r="BR11" s="15"/>
      <c r="BS11" s="15"/>
      <c r="BT11" s="15" t="str">
        <f>IF(Table_Styles[[#This Row],[Right]]&lt;&gt;"",Table_Styles[[#This Row],[Right]],IF(Table_Styles[[#This Row],[Right Default]]&lt;&gt;"",Table_Styles[[#This Row],[Right Default]],""))</f>
        <v/>
      </c>
      <c r="BU11" s="15"/>
      <c r="BV11" s="15"/>
      <c r="BW11" s="15" t="str">
        <f>IF(Table_Styles[[#This Row],[Bottom]]&lt;&gt;"",Table_Styles[[#This Row],[Bottom]],IF(Table_Styles[[#This Row],[Bottom Default]]&lt;&gt;"",Table_Styles[[#This Row],[Bottom Default]],""))</f>
        <v/>
      </c>
      <c r="BX11" s="15"/>
      <c r="BY11" s="15"/>
      <c r="BZ11" s="15" t="str">
        <f>IF(Table_Styles[[#This Row],[Left]]&lt;&gt;"",Table_Styles[[#This Row],[Left]],IF(Table_Styles[[#This Row],[Left Default]]&lt;&gt;"",Table_Styles[[#This Row],[Left Default]],""))</f>
        <v/>
      </c>
      <c r="CA11" s="34"/>
      <c r="CB11" s="17" t="str">
        <f>IF(AND(Table_Styles[[#This Row],[Selector]]&lt;&gt;"",Table_Styles[[#This Row],[Font Family Used]]&lt;&gt;"",Table_Styles[[#This Row],[Font Weight Used]]&lt;&gt;""),Table_Styles[[#This Row],[Font Family Used]]&amp;" "&amp;Table_Styles[[#This Row],[Font Weight Used]],"")</f>
        <v/>
      </c>
      <c r="CC11" s="17" t="str">
        <f ca="1">IF(AND(Table_Styles[[#This Row],[Selector]],COUNTIF(OFFSET(CC:CC,0,0,ROW()-1,1),"="&amp;Table_Styles[[#This Row],[Font]])=0),Table_Styles[[#This Row],[Font]],"")</f>
        <v/>
      </c>
      <c r="CD11" s="17" t="str">
        <f ca="1">IF(Table_Styles[[#This Row],[Unique Font]]&lt;&gt;"",
"{""fontFamily"":"""&amp;Table_Styles[[#This Row],[Font Family Used]]&amp;""",""fontWeight"":"&amp;Table_Styles[[#This Row],[Font Weight Used]]&amp;"}","")</f>
        <v/>
      </c>
      <c r="CE11"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#f3f3f3;margin-bottom: 30px;padding-top: 23px;padding-right: 30px;padding-bottom: 20px;padding-left: 30px</v>
      </c>
      <c r="CF11" s="17" t="str">
        <f>IF(AND(Table_Styles[[#This Row],[Selector]]&lt;&gt;"", Table_Styles[[#This Row],[Config Properties]]&lt;&gt;""),
Table_Styles[[#This Row],[Selector]]&amp;" { "&amp;Table_Styles[[#This Row],[Config Properties]]&amp;" }","")</f>
        <v>article { background: #f3f3f3;margin-bottom: 30px;padding-top: 23px;padding-right: 30px;padding-bottom: 20px;padding-left: 30px }</v>
      </c>
      <c r="CG11" s="17" t="str">
        <f xml:space="preserve">
SUBSTITUTE(SUBSTITUTE(SUBSTITUTE(SUBSTITUTE(SUBSTITUTE(SUBSTITUTE(SUBSTITUTE(SUBSTITUTE(Table_Styles[[#This Row],[Config]],
" {","{"),
"{ ","{"),
" }","}"),
"} ","}"),
" ,",","),
", ",","),
" :",":"),
": ",":")</f>
        <v>article{background:#f3f3f3;margin-bottom:30px;padding-top:23px;padding-right:30px;padding-bottom:20px;padding-left:30px}</v>
      </c>
    </row>
    <row r="12" spans="2:85" ht="21" customHeight="1">
      <c r="B12" s="17" t="s">
        <v>526</v>
      </c>
      <c r="C12" s="37" t="s">
        <v>527</v>
      </c>
      <c r="D12" s="34"/>
      <c r="E12" s="34"/>
      <c r="F12" s="15" t="str">
        <f>IF(Table_Styles[[#This Row],[Font Family]]&lt;&gt;"",Table_Styles[[#This Row],[Font Family]],IF(Table_Styles[[#This Row],[Font Family Default]]&lt;&gt;"",Table_Styles[[#This Row],[Font Family Default]],""))</f>
        <v/>
      </c>
      <c r="G12" s="34"/>
      <c r="H12" s="34"/>
      <c r="I12" s="15" t="str">
        <f>IF(Table_Styles[[#This Row],[Font Size]]&lt;&gt;"",Table_Styles[[#This Row],[Font Size]],IF(Table_Styles[[#This Row],[Font Size Default]]&lt;&gt;"",Table_Styles[[#This Row],[Font Size Default]],""))</f>
        <v/>
      </c>
      <c r="J12" s="34"/>
      <c r="K12" s="34"/>
      <c r="L12" s="15" t="str">
        <f>IF(Table_Styles[[#This Row],[Font Weight]]&lt;&gt;"",Table_Styles[[#This Row],[Font Weight]],IF(Table_Styles[[#This Row],[Font Weight Default]]&lt;&gt;"",Table_Styles[[#This Row],[Font Weight Default]],""))</f>
        <v/>
      </c>
      <c r="M12" s="34"/>
      <c r="N12" s="34"/>
      <c r="O12" s="15" t="str">
        <f>IF(Table_Styles[[#This Row],[Colour]]&lt;&gt;"",Table_Styles[[#This Row],[Colour]],IF(Table_Styles[[#This Row],[Colour Default]]&lt;&gt;"",Table_Styles[[#This Row],[Colour Default]],""))</f>
        <v/>
      </c>
      <c r="P12" s="34"/>
      <c r="Q12" s="34"/>
      <c r="R12" s="15" t="str">
        <f>IF(Table_Styles[[#This Row],[Background]]&lt;&gt;"",Table_Styles[[#This Row],[Background]],IF(Table_Styles[[#This Row],[Background Default]]&lt;&gt;"",Table_Styles[[#This Row],[Background Default]],""))</f>
        <v/>
      </c>
      <c r="S12" s="34"/>
      <c r="T12" s="34"/>
      <c r="U12" s="15" t="str">
        <f>IF(Table_Styles[[#This Row],[Border]]&lt;&gt;"",Table_Styles[[#This Row],[Border]],IF(Table_Styles[[#This Row],[Border Default]]&lt;&gt;"",Table_Styles[[#This Row],[Border Default]],""))</f>
        <v/>
      </c>
      <c r="V12" s="34"/>
      <c r="W12" s="34"/>
      <c r="X12" s="15" t="str">
        <f>IF(Table_Styles[[#This Row],[Border Radius]]&lt;&gt;"",Table_Styles[[#This Row],[Border Radius]],IF(Table_Styles[[#This Row],[Border Radius Default]]&lt;&gt;"",Table_Styles[[#This Row],[Border Radius Default]],""))</f>
        <v/>
      </c>
      <c r="Y12" s="34"/>
      <c r="Z12" s="34"/>
      <c r="AA12" s="15" t="str">
        <f>IF(Table_Styles[[#This Row],[MT]]&lt;&gt;"",Table_Styles[[#This Row],[MT]],IF(Table_Styles[[#This Row],[MT Default]]&lt;&gt;"",Table_Styles[[#This Row],[MT Default]],""))</f>
        <v/>
      </c>
      <c r="AB12" s="34"/>
      <c r="AC12" s="34"/>
      <c r="AD12" s="15" t="str">
        <f>IF(Table_Styles[[#This Row],[MR]]&lt;&gt;"",Table_Styles[[#This Row],[MR]],IF(Table_Styles[[#This Row],[MR Default]]&lt;&gt;"",Table_Styles[[#This Row],[MR Default]],""))</f>
        <v/>
      </c>
      <c r="AE12" s="34"/>
      <c r="AF12" s="34"/>
      <c r="AG12" s="15" t="str">
        <f>IF(Table_Styles[[#This Row],[MB]]&lt;&gt;"",Table_Styles[[#This Row],[MB]],IF(Table_Styles[[#This Row],[MB Default]]&lt;&gt;"",Table_Styles[[#This Row],[MB Default]],""))</f>
        <v/>
      </c>
      <c r="AH12" s="34"/>
      <c r="AI12" s="34"/>
      <c r="AJ12" s="15" t="str">
        <f>IF(Table_Styles[[#This Row],[ML]]&lt;&gt;"",Table_Styles[[#This Row],[ML]],IF(Table_Styles[[#This Row],[ML Default]]&lt;&gt;"",Table_Styles[[#This Row],[ML Default]],""))</f>
        <v/>
      </c>
      <c r="AK12" s="34"/>
      <c r="AL12" s="34"/>
      <c r="AM12" s="15" t="str">
        <f>IF(Table_Styles[[#This Row],[PT]]&lt;&gt;"",Table_Styles[[#This Row],[PT]],IF(Table_Styles[[#This Row],[PT Default]]&lt;&gt;"",Table_Styles[[#This Row],[PT Default]],""))</f>
        <v/>
      </c>
      <c r="AN12" s="34"/>
      <c r="AO12" s="34"/>
      <c r="AP12" s="15" t="str">
        <f>IF(Table_Styles[[#This Row],[PR]]&lt;&gt;"",Table_Styles[[#This Row],[PR]],IF(Table_Styles[[#This Row],[PR Default]]&lt;&gt;"",Table_Styles[[#This Row],[PR Default]],""))</f>
        <v/>
      </c>
      <c r="AQ12" s="34"/>
      <c r="AR12" s="34"/>
      <c r="AS12" s="15" t="str">
        <f>IF(Table_Styles[[#This Row],[PB]]&lt;&gt;"",Table_Styles[[#This Row],[PB]],IF(Table_Styles[[#This Row],[PB Default]]&lt;&gt;"",Table_Styles[[#This Row],[PB Default]],""))</f>
        <v/>
      </c>
      <c r="AT12" s="34"/>
      <c r="AU12" s="34"/>
      <c r="AV12" s="15" t="str">
        <f>IF(Table_Styles[[#This Row],[PL]]&lt;&gt;"",Table_Styles[[#This Row],[PL]],IF(Table_Styles[[#This Row],[PL Default]]&lt;&gt;"",Table_Styles[[#This Row],[PL Default]],""))</f>
        <v/>
      </c>
      <c r="AW12" s="34"/>
      <c r="AX12" s="34"/>
      <c r="AY12" s="15" t="str">
        <f>IF(Table_Styles[[#This Row],[BT]]&lt;&gt;"",Table_Styles[[#This Row],[BT]],IF(Table_Styles[[#This Row],[BT Default]]&lt;&gt;"",Table_Styles[[#This Row],[BT Default]],""))</f>
        <v/>
      </c>
      <c r="AZ12" s="34"/>
      <c r="BA12" s="34"/>
      <c r="BB12" s="15" t="str">
        <f>IF(Table_Styles[[#This Row],[BR]]&lt;&gt;"",Table_Styles[[#This Row],[BR]],IF(Table_Styles[[#This Row],[BR Default]]&lt;&gt;"",Table_Styles[[#This Row],[BR Default]],""))</f>
        <v/>
      </c>
      <c r="BC12" s="34"/>
      <c r="BD12" s="34"/>
      <c r="BE12" s="15" t="str">
        <f>IF(Table_Styles[[#This Row],[BB]]&lt;&gt;"",Table_Styles[[#This Row],[BB]],IF(Table_Styles[[#This Row],[BB Default]]&lt;&gt;"",Table_Styles[[#This Row],[BB Default]],""))</f>
        <v/>
      </c>
      <c r="BF12" s="34"/>
      <c r="BG12" s="34"/>
      <c r="BH12" s="15" t="str">
        <f>IF(Table_Styles[[#This Row],[BL]]&lt;&gt;"",Table_Styles[[#This Row],[BL]],IF(Table_Styles[[#This Row],[BL Default]]&lt;&gt;"",Table_Styles[[#This Row],[BL Default]],""))</f>
        <v/>
      </c>
      <c r="BI12" s="34"/>
      <c r="BJ12" s="34"/>
      <c r="BK12" s="15" t="str">
        <f>IF(Table_Styles[[#This Row],[Width]]&lt;&gt;"",Table_Styles[[#This Row],[Width]],IF(Table_Styles[[#This Row],[Width Default]]&lt;&gt;"",Table_Styles[[#This Row],[Width Default]],""))</f>
        <v/>
      </c>
      <c r="BL12" s="34"/>
      <c r="BM12" s="34"/>
      <c r="BN12" s="15" t="str">
        <f>IF(Table_Styles[[#This Row],[Height]]&lt;&gt;"",Table_Styles[[#This Row],[Height]],IF(Table_Styles[[#This Row],[Height Default]]&lt;&gt;"",Table_Styles[[#This Row],[Height Default]],""))</f>
        <v/>
      </c>
      <c r="BO12" s="15"/>
      <c r="BP12" s="15"/>
      <c r="BQ12" s="15" t="str">
        <f>IF(Table_Styles[[#This Row],[Top]]&lt;&gt;"",Table_Styles[[#This Row],[Top]],IF(Table_Styles[[#This Row],[Top Default]]&lt;&gt;"",Table_Styles[[#This Row],[Top Default]],""))</f>
        <v/>
      </c>
      <c r="BR12" s="15"/>
      <c r="BS12" s="15"/>
      <c r="BT12" s="15" t="str">
        <f>IF(Table_Styles[[#This Row],[Right]]&lt;&gt;"",Table_Styles[[#This Row],[Right]],IF(Table_Styles[[#This Row],[Right Default]]&lt;&gt;"",Table_Styles[[#This Row],[Right Default]],""))</f>
        <v/>
      </c>
      <c r="BU12" s="15"/>
      <c r="BV12" s="15"/>
      <c r="BW12" s="15" t="str">
        <f>IF(Table_Styles[[#This Row],[Bottom]]&lt;&gt;"",Table_Styles[[#This Row],[Bottom]],IF(Table_Styles[[#This Row],[Bottom Default]]&lt;&gt;"",Table_Styles[[#This Row],[Bottom Default]],""))</f>
        <v/>
      </c>
      <c r="BX12" s="15"/>
      <c r="BY12" s="15"/>
      <c r="BZ12" s="15" t="str">
        <f>IF(Table_Styles[[#This Row],[Left]]&lt;&gt;"",Table_Styles[[#This Row],[Left]],IF(Table_Styles[[#This Row],[Left Default]]&lt;&gt;"",Table_Styles[[#This Row],[Left Default]],""))</f>
        <v/>
      </c>
      <c r="CA12" s="34"/>
      <c r="CB12" s="17" t="str">
        <f>IF(AND(Table_Styles[[#This Row],[Selector]]&lt;&gt;"",Table_Styles[[#This Row],[Font Family Used]]&lt;&gt;"",Table_Styles[[#This Row],[Font Weight Used]]&lt;&gt;""),Table_Styles[[#This Row],[Font Family Used]]&amp;" "&amp;Table_Styles[[#This Row],[Font Weight Used]],"")</f>
        <v/>
      </c>
      <c r="CC12" s="17" t="str">
        <f ca="1">IF(AND(Table_Styles[[#This Row],[Selector]],COUNTIF(OFFSET(CC:CC,0,0,ROW()-1,1),"="&amp;Table_Styles[[#This Row],[Font]])=0),Table_Styles[[#This Row],[Font]],"")</f>
        <v/>
      </c>
      <c r="CD12" s="17" t="str">
        <f ca="1">IF(Table_Styles[[#This Row],[Unique Font]]&lt;&gt;"",
"{""fontFamily"":"""&amp;Table_Styles[[#This Row],[Font Family Used]]&amp;""",""fontWeight"":"&amp;Table_Styles[[#This Row],[Font Weight Used]]&amp;"}","")</f>
        <v/>
      </c>
      <c r="CE12"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 s="17" t="str">
        <f>IF(AND(Table_Styles[[#This Row],[Selector]]&lt;&gt;"", Table_Styles[[#This Row],[Config Properties]]&lt;&gt;""),
Table_Styles[[#This Row],[Selector]]&amp;" { "&amp;Table_Styles[[#This Row],[Config Properties]]&amp;" }","")</f>
        <v/>
      </c>
      <c r="CG12" s="17" t="str">
        <f xml:space="preserve">
SUBSTITUTE(SUBSTITUTE(SUBSTITUTE(SUBSTITUTE(SUBSTITUTE(SUBSTITUTE(SUBSTITUTE(SUBSTITUTE(Table_Styles[[#This Row],[Config]],
" {","{"),
"{ ","{"),
" }","}"),
"} ","}"),
" ,",","),
", ",","),
" :",":"),
": ",":")</f>
        <v/>
      </c>
    </row>
    <row r="13" spans="2:85" ht="29.25" thickBot="1">
      <c r="B13" s="18" t="s">
        <v>528</v>
      </c>
      <c r="C13" s="18"/>
      <c r="D13" s="33"/>
      <c r="E13" s="33"/>
      <c r="F13" s="18" t="str">
        <f>IF(Table_Styles[[#This Row],[Font Family]]&lt;&gt;"",Table_Styles[[#This Row],[Font Family]],IF(Table_Styles[[#This Row],[Font Family Default]]&lt;&gt;"",Table_Styles[[#This Row],[Font Family Default]],""))</f>
        <v/>
      </c>
      <c r="G13" s="33"/>
      <c r="H13" s="33"/>
      <c r="I13" s="18" t="str">
        <f>IF(Table_Styles[[#This Row],[Font Size]]&lt;&gt;"",Table_Styles[[#This Row],[Font Size]],IF(Table_Styles[[#This Row],[Font Size Default]]&lt;&gt;"",Table_Styles[[#This Row],[Font Size Default]],""))</f>
        <v/>
      </c>
      <c r="J13" s="33"/>
      <c r="K13" s="33"/>
      <c r="L13" s="18" t="str">
        <f>IF(Table_Styles[[#This Row],[Font Weight]]&lt;&gt;"",Table_Styles[[#This Row],[Font Weight]],IF(Table_Styles[[#This Row],[Font Weight Default]]&lt;&gt;"",Table_Styles[[#This Row],[Font Weight Default]],""))</f>
        <v/>
      </c>
      <c r="M13" s="33"/>
      <c r="N13" s="33"/>
      <c r="O13" s="18" t="str">
        <f>IF(Table_Styles[[#This Row],[Colour]]&lt;&gt;"",Table_Styles[[#This Row],[Colour]],IF(Table_Styles[[#This Row],[Colour Default]]&lt;&gt;"",Table_Styles[[#This Row],[Colour Default]],""))</f>
        <v/>
      </c>
      <c r="P13" s="33"/>
      <c r="Q13" s="33"/>
      <c r="R13" s="18" t="str">
        <f>IF(Table_Styles[[#This Row],[Background]]&lt;&gt;"",Table_Styles[[#This Row],[Background]],IF(Table_Styles[[#This Row],[Background Default]]&lt;&gt;"",Table_Styles[[#This Row],[Background Default]],""))</f>
        <v/>
      </c>
      <c r="S13" s="33"/>
      <c r="T13" s="33"/>
      <c r="U13" s="18" t="str">
        <f>IF(Table_Styles[[#This Row],[Border]]&lt;&gt;"",Table_Styles[[#This Row],[Border]],IF(Table_Styles[[#This Row],[Border Default]]&lt;&gt;"",Table_Styles[[#This Row],[Border Default]],""))</f>
        <v/>
      </c>
      <c r="V13" s="33"/>
      <c r="W13" s="33"/>
      <c r="X13" s="18" t="str">
        <f>IF(Table_Styles[[#This Row],[Border Radius]]&lt;&gt;"",Table_Styles[[#This Row],[Border Radius]],IF(Table_Styles[[#This Row],[Border Radius Default]]&lt;&gt;"",Table_Styles[[#This Row],[Border Radius Default]],""))</f>
        <v/>
      </c>
      <c r="Y13" s="33"/>
      <c r="Z13" s="33"/>
      <c r="AA13" s="18" t="str">
        <f>IF(Table_Styles[[#This Row],[MT]]&lt;&gt;"",Table_Styles[[#This Row],[MT]],IF(Table_Styles[[#This Row],[MT Default]]&lt;&gt;"",Table_Styles[[#This Row],[MT Default]],""))</f>
        <v/>
      </c>
      <c r="AB13" s="33"/>
      <c r="AC13" s="33"/>
      <c r="AD13" s="18" t="str">
        <f>IF(Table_Styles[[#This Row],[MR]]&lt;&gt;"",Table_Styles[[#This Row],[MR]],IF(Table_Styles[[#This Row],[MR Default]]&lt;&gt;"",Table_Styles[[#This Row],[MR Default]],""))</f>
        <v/>
      </c>
      <c r="AE13" s="33"/>
      <c r="AF13" s="33"/>
      <c r="AG13" s="18" t="str">
        <f>IF(Table_Styles[[#This Row],[MB]]&lt;&gt;"",Table_Styles[[#This Row],[MB]],IF(Table_Styles[[#This Row],[MB Default]]&lt;&gt;"",Table_Styles[[#This Row],[MB Default]],""))</f>
        <v/>
      </c>
      <c r="AH13" s="33"/>
      <c r="AI13" s="33"/>
      <c r="AJ13" s="18" t="str">
        <f>IF(Table_Styles[[#This Row],[ML]]&lt;&gt;"",Table_Styles[[#This Row],[ML]],IF(Table_Styles[[#This Row],[ML Default]]&lt;&gt;"",Table_Styles[[#This Row],[ML Default]],""))</f>
        <v/>
      </c>
      <c r="AK13" s="33"/>
      <c r="AL13" s="33"/>
      <c r="AM13" s="18" t="str">
        <f>IF(Table_Styles[[#This Row],[PT]]&lt;&gt;"",Table_Styles[[#This Row],[PT]],IF(Table_Styles[[#This Row],[PT Default]]&lt;&gt;"",Table_Styles[[#This Row],[PT Default]],""))</f>
        <v/>
      </c>
      <c r="AN13" s="33"/>
      <c r="AO13" s="33"/>
      <c r="AP13" s="18" t="str">
        <f>IF(Table_Styles[[#This Row],[PR]]&lt;&gt;"",Table_Styles[[#This Row],[PR]],IF(Table_Styles[[#This Row],[PR Default]]&lt;&gt;"",Table_Styles[[#This Row],[PR Default]],""))</f>
        <v/>
      </c>
      <c r="AQ13" s="33"/>
      <c r="AR13" s="33"/>
      <c r="AS13" s="18" t="str">
        <f>IF(Table_Styles[[#This Row],[PB]]&lt;&gt;"",Table_Styles[[#This Row],[PB]],IF(Table_Styles[[#This Row],[PB Default]]&lt;&gt;"",Table_Styles[[#This Row],[PB Default]],""))</f>
        <v/>
      </c>
      <c r="AT13" s="33"/>
      <c r="AU13" s="33"/>
      <c r="AV13" s="18" t="str">
        <f>IF(Table_Styles[[#This Row],[PL]]&lt;&gt;"",Table_Styles[[#This Row],[PL]],IF(Table_Styles[[#This Row],[PL Default]]&lt;&gt;"",Table_Styles[[#This Row],[PL Default]],""))</f>
        <v/>
      </c>
      <c r="AW13" s="33"/>
      <c r="AX13" s="33"/>
      <c r="AY13" s="18" t="str">
        <f>IF(Table_Styles[[#This Row],[BT]]&lt;&gt;"",Table_Styles[[#This Row],[BT]],IF(Table_Styles[[#This Row],[BT Default]]&lt;&gt;"",Table_Styles[[#This Row],[BT Default]],""))</f>
        <v/>
      </c>
      <c r="AZ13" s="33"/>
      <c r="BA13" s="33"/>
      <c r="BB13" s="18" t="str">
        <f>IF(Table_Styles[[#This Row],[BR]]&lt;&gt;"",Table_Styles[[#This Row],[BR]],IF(Table_Styles[[#This Row],[BR Default]]&lt;&gt;"",Table_Styles[[#This Row],[BR Default]],""))</f>
        <v/>
      </c>
      <c r="BC13" s="33"/>
      <c r="BD13" s="33"/>
      <c r="BE13" s="18" t="str">
        <f>IF(Table_Styles[[#This Row],[BB]]&lt;&gt;"",Table_Styles[[#This Row],[BB]],IF(Table_Styles[[#This Row],[BB Default]]&lt;&gt;"",Table_Styles[[#This Row],[BB Default]],""))</f>
        <v/>
      </c>
      <c r="BF13" s="33"/>
      <c r="BG13" s="33"/>
      <c r="BH13" s="18" t="str">
        <f>IF(Table_Styles[[#This Row],[BL]]&lt;&gt;"",Table_Styles[[#This Row],[BL]],IF(Table_Styles[[#This Row],[BL Default]]&lt;&gt;"",Table_Styles[[#This Row],[BL Default]],""))</f>
        <v/>
      </c>
      <c r="BI13" s="33"/>
      <c r="BJ13" s="33"/>
      <c r="BK13" s="18" t="str">
        <f>IF(Table_Styles[[#This Row],[Width]]&lt;&gt;"",Table_Styles[[#This Row],[Width]],IF(Table_Styles[[#This Row],[Width Default]]&lt;&gt;"",Table_Styles[[#This Row],[Width Default]],""))</f>
        <v/>
      </c>
      <c r="BL13" s="33"/>
      <c r="BM13" s="33"/>
      <c r="BN13" s="18" t="str">
        <f>IF(Table_Styles[[#This Row],[Height]]&lt;&gt;"",Table_Styles[[#This Row],[Height]],IF(Table_Styles[[#This Row],[Height Default]]&lt;&gt;"",Table_Styles[[#This Row],[Height Default]],""))</f>
        <v/>
      </c>
      <c r="BO13" s="18"/>
      <c r="BP13" s="18"/>
      <c r="BQ13" s="18" t="str">
        <f>IF(Table_Styles[[#This Row],[Top]]&lt;&gt;"",Table_Styles[[#This Row],[Top]],IF(Table_Styles[[#This Row],[Top Default]]&lt;&gt;"",Table_Styles[[#This Row],[Top Default]],""))</f>
        <v/>
      </c>
      <c r="BR13" s="18"/>
      <c r="BS13" s="18"/>
      <c r="BT13" s="18" t="str">
        <f>IF(Table_Styles[[#This Row],[Right]]&lt;&gt;"",Table_Styles[[#This Row],[Right]],IF(Table_Styles[[#This Row],[Right Default]]&lt;&gt;"",Table_Styles[[#This Row],[Right Default]],""))</f>
        <v/>
      </c>
      <c r="BU13" s="18"/>
      <c r="BV13" s="18"/>
      <c r="BW13" s="18" t="str">
        <f>IF(Table_Styles[[#This Row],[Bottom]]&lt;&gt;"",Table_Styles[[#This Row],[Bottom]],IF(Table_Styles[[#This Row],[Bottom Default]]&lt;&gt;"",Table_Styles[[#This Row],[Bottom Default]],""))</f>
        <v/>
      </c>
      <c r="BX13" s="18"/>
      <c r="BY13" s="18"/>
      <c r="BZ13" s="18" t="str">
        <f>IF(Table_Styles[[#This Row],[Left]]&lt;&gt;"",Table_Styles[[#This Row],[Left]],IF(Table_Styles[[#This Row],[Left Default]]&lt;&gt;"",Table_Styles[[#This Row],[Left Default]],""))</f>
        <v/>
      </c>
      <c r="CA13" s="33"/>
      <c r="CB13" s="18" t="str">
        <f>IF(AND(Table_Styles[[#This Row],[Selector]]&lt;&gt;"",Table_Styles[[#This Row],[Font Family Used]]&lt;&gt;"",Table_Styles[[#This Row],[Font Weight Used]]&lt;&gt;""),Table_Styles[[#This Row],[Font Family Used]]&amp;" "&amp;Table_Styles[[#This Row],[Font Weight Used]],"")</f>
        <v/>
      </c>
      <c r="CC13" s="18" t="str">
        <f ca="1">IF(AND(Table_Styles[[#This Row],[Selector]],COUNTIF(OFFSET(CC:CC,0,0,ROW()-1,1),"="&amp;Table_Styles[[#This Row],[Font]])=0),Table_Styles[[#This Row],[Font]],"")</f>
        <v/>
      </c>
      <c r="CD13" s="18" t="str">
        <f ca="1">IF(Table_Styles[[#This Row],[Unique Font]]&lt;&gt;"",
"{""fontFamily"":"""&amp;Table_Styles[[#This Row],[Font Family Used]]&amp;""",""fontWeight"":"&amp;Table_Styles[[#This Row],[Font Weight Used]]&amp;"}","")</f>
        <v/>
      </c>
      <c r="CE13"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 s="18" t="str">
        <f>IF(AND(Table_Styles[[#This Row],[Selector]]&lt;&gt;"", Table_Styles[[#This Row],[Config Properties]]&lt;&gt;""),
Table_Styles[[#This Row],[Selector]]&amp;" { "&amp;Table_Styles[[#This Row],[Config Properties]]&amp;" }","")</f>
        <v/>
      </c>
      <c r="CG13" s="18" t="str">
        <f xml:space="preserve">
SUBSTITUTE(SUBSTITUTE(SUBSTITUTE(SUBSTITUTE(SUBSTITUTE(SUBSTITUTE(SUBSTITUTE(SUBSTITUTE(Table_Styles[[#This Row],[Config]],
" {","{"),
"{ ","{"),
" }","}"),
"} ","}"),
" ,",","),
", ",","),
" :",":"),
": ",":")</f>
        <v/>
      </c>
    </row>
    <row r="14" spans="2:85" ht="21" customHeight="1" thickBot="1">
      <c r="B14" t="s">
        <v>529</v>
      </c>
      <c r="C14" s="17" t="s">
        <v>515</v>
      </c>
      <c r="D14"/>
      <c r="E14"/>
      <c r="F14" t="str">
        <f>IF(Table_Styles[[#This Row],[Font Family]]&lt;&gt;"",Table_Styles[[#This Row],[Font Family]],IF(Table_Styles[[#This Row],[Font Family Default]]&lt;&gt;"",Table_Styles[[#This Row],[Font Family Default]],""))</f>
        <v/>
      </c>
      <c r="G14"/>
      <c r="H14"/>
      <c r="I14" t="str">
        <f>IF(Table_Styles[[#This Row],[Font Size]]&lt;&gt;"",Table_Styles[[#This Row],[Font Size]],IF(Table_Styles[[#This Row],[Font Size Default]]&lt;&gt;"",Table_Styles[[#This Row],[Font Size Default]],""))</f>
        <v/>
      </c>
      <c r="J14"/>
      <c r="K14"/>
      <c r="L14" t="str">
        <f>IF(Table_Styles[[#This Row],[Font Weight]]&lt;&gt;"",Table_Styles[[#This Row],[Font Weight]],IF(Table_Styles[[#This Row],[Font Weight Default]]&lt;&gt;"",Table_Styles[[#This Row],[Font Weight Default]],""))</f>
        <v/>
      </c>
      <c r="M14"/>
      <c r="N14"/>
      <c r="O14" t="str">
        <f>IF(Table_Styles[[#This Row],[Colour]]&lt;&gt;"",Table_Styles[[#This Row],[Colour]],IF(Table_Styles[[#This Row],[Colour Default]]&lt;&gt;"",Table_Styles[[#This Row],[Colour Default]],""))</f>
        <v/>
      </c>
      <c r="P14"/>
      <c r="Q14"/>
      <c r="R14" t="str">
        <f>IF(Table_Styles[[#This Row],[Background]]&lt;&gt;"",Table_Styles[[#This Row],[Background]],IF(Table_Styles[[#This Row],[Background Default]]&lt;&gt;"",Table_Styles[[#This Row],[Background Default]],""))</f>
        <v/>
      </c>
      <c r="S14"/>
      <c r="T14"/>
      <c r="U14" t="str">
        <f>IF(Table_Styles[[#This Row],[Border]]&lt;&gt;"",Table_Styles[[#This Row],[Border]],IF(Table_Styles[[#This Row],[Border Default]]&lt;&gt;"",Table_Styles[[#This Row],[Border Default]],""))</f>
        <v/>
      </c>
      <c r="V14"/>
      <c r="W14"/>
      <c r="X14" t="str">
        <f>IF(Table_Styles[[#This Row],[Border Radius]]&lt;&gt;"",Table_Styles[[#This Row],[Border Radius]],IF(Table_Styles[[#This Row],[Border Radius Default]]&lt;&gt;"",Table_Styles[[#This Row],[Border Radius Default]],""))</f>
        <v/>
      </c>
      <c r="Y14"/>
      <c r="Z14"/>
      <c r="AA14" t="str">
        <f>IF(Table_Styles[[#This Row],[MT]]&lt;&gt;"",Table_Styles[[#This Row],[MT]],IF(Table_Styles[[#This Row],[MT Default]]&lt;&gt;"",Table_Styles[[#This Row],[MT Default]],""))</f>
        <v/>
      </c>
      <c r="AB14"/>
      <c r="AC14"/>
      <c r="AD14" t="str">
        <f>IF(Table_Styles[[#This Row],[MR]]&lt;&gt;"",Table_Styles[[#This Row],[MR]],IF(Table_Styles[[#This Row],[MR Default]]&lt;&gt;"",Table_Styles[[#This Row],[MR Default]],""))</f>
        <v/>
      </c>
      <c r="AE14"/>
      <c r="AF14"/>
      <c r="AG14" t="str">
        <f>IF(Table_Styles[[#This Row],[MB]]&lt;&gt;"",Table_Styles[[#This Row],[MB]],IF(Table_Styles[[#This Row],[MB Default]]&lt;&gt;"",Table_Styles[[#This Row],[MB Default]],""))</f>
        <v/>
      </c>
      <c r="AH14"/>
      <c r="AI14"/>
      <c r="AJ14" t="str">
        <f>IF(Table_Styles[[#This Row],[ML]]&lt;&gt;"",Table_Styles[[#This Row],[ML]],IF(Table_Styles[[#This Row],[ML Default]]&lt;&gt;"",Table_Styles[[#This Row],[ML Default]],""))</f>
        <v/>
      </c>
      <c r="AK14"/>
      <c r="AL14"/>
      <c r="AM14" t="str">
        <f>IF(Table_Styles[[#This Row],[PT]]&lt;&gt;"",Table_Styles[[#This Row],[PT]],IF(Table_Styles[[#This Row],[PT Default]]&lt;&gt;"",Table_Styles[[#This Row],[PT Default]],""))</f>
        <v/>
      </c>
      <c r="AN14"/>
      <c r="AO14"/>
      <c r="AP14" t="str">
        <f>IF(Table_Styles[[#This Row],[PR]]&lt;&gt;"",Table_Styles[[#This Row],[PR]],IF(Table_Styles[[#This Row],[PR Default]]&lt;&gt;"",Table_Styles[[#This Row],[PR Default]],""))</f>
        <v/>
      </c>
      <c r="AQ14"/>
      <c r="AR14"/>
      <c r="AS14" t="str">
        <f>IF(Table_Styles[[#This Row],[PB]]&lt;&gt;"",Table_Styles[[#This Row],[PB]],IF(Table_Styles[[#This Row],[PB Default]]&lt;&gt;"",Table_Styles[[#This Row],[PB Default]],""))</f>
        <v/>
      </c>
      <c r="AT14"/>
      <c r="AU14"/>
      <c r="AV14" t="str">
        <f>IF(Table_Styles[[#This Row],[PL]]&lt;&gt;"",Table_Styles[[#This Row],[PL]],IF(Table_Styles[[#This Row],[PL Default]]&lt;&gt;"",Table_Styles[[#This Row],[PL Default]],""))</f>
        <v/>
      </c>
      <c r="AW14"/>
      <c r="AX14"/>
      <c r="AY14" t="str">
        <f>IF(Table_Styles[[#This Row],[BT]]&lt;&gt;"",Table_Styles[[#This Row],[BT]],IF(Table_Styles[[#This Row],[BT Default]]&lt;&gt;"",Table_Styles[[#This Row],[BT Default]],""))</f>
        <v/>
      </c>
      <c r="AZ14"/>
      <c r="BA14"/>
      <c r="BB14" t="str">
        <f>IF(Table_Styles[[#This Row],[BR]]&lt;&gt;"",Table_Styles[[#This Row],[BR]],IF(Table_Styles[[#This Row],[BR Default]]&lt;&gt;"",Table_Styles[[#This Row],[BR Default]],""))</f>
        <v/>
      </c>
      <c r="BC14"/>
      <c r="BD14"/>
      <c r="BE14" t="str">
        <f>IF(Table_Styles[[#This Row],[BB]]&lt;&gt;"",Table_Styles[[#This Row],[BB]],IF(Table_Styles[[#This Row],[BB Default]]&lt;&gt;"",Table_Styles[[#This Row],[BB Default]],""))</f>
        <v/>
      </c>
      <c r="BF14"/>
      <c r="BG14"/>
      <c r="BH14" t="str">
        <f>IF(Table_Styles[[#This Row],[BL]]&lt;&gt;"",Table_Styles[[#This Row],[BL]],IF(Table_Styles[[#This Row],[BL Default]]&lt;&gt;"",Table_Styles[[#This Row],[BL Default]],""))</f>
        <v/>
      </c>
      <c r="BI14"/>
      <c r="BJ14"/>
      <c r="BK14" t="str">
        <f>IF(Table_Styles[[#This Row],[Width]]&lt;&gt;"",Table_Styles[[#This Row],[Width]],IF(Table_Styles[[#This Row],[Width Default]]&lt;&gt;"",Table_Styles[[#This Row],[Width Default]],""))</f>
        <v/>
      </c>
      <c r="BL14"/>
      <c r="BM14"/>
      <c r="BN14" t="str">
        <f>IF(Table_Styles[[#This Row],[Height]]&lt;&gt;"",Table_Styles[[#This Row],[Height]],IF(Table_Styles[[#This Row],[Height Default]]&lt;&gt;"",Table_Styles[[#This Row],[Height Default]],""))</f>
        <v/>
      </c>
      <c r="BO14"/>
      <c r="BP14"/>
      <c r="BQ14" t="str">
        <f>IF(Table_Styles[[#This Row],[Top]]&lt;&gt;"",Table_Styles[[#This Row],[Top]],IF(Table_Styles[[#This Row],[Top Default]]&lt;&gt;"",Table_Styles[[#This Row],[Top Default]],""))</f>
        <v/>
      </c>
      <c r="BR14"/>
      <c r="BS14"/>
      <c r="BT14" t="str">
        <f>IF(Table_Styles[[#This Row],[Right]]&lt;&gt;"",Table_Styles[[#This Row],[Right]],IF(Table_Styles[[#This Row],[Right Default]]&lt;&gt;"",Table_Styles[[#This Row],[Right Default]],""))</f>
        <v/>
      </c>
      <c r="BU14"/>
      <c r="BV14"/>
      <c r="BW14" t="str">
        <f>IF(Table_Styles[[#This Row],[Bottom]]&lt;&gt;"",Table_Styles[[#This Row],[Bottom]],IF(Table_Styles[[#This Row],[Bottom Default]]&lt;&gt;"",Table_Styles[[#This Row],[Bottom Default]],""))</f>
        <v/>
      </c>
      <c r="BX14"/>
      <c r="BY14"/>
      <c r="BZ14" t="str">
        <f>IF(Table_Styles[[#This Row],[Left]]&lt;&gt;"",Table_Styles[[#This Row],[Left]],IF(Table_Styles[[#This Row],[Left Default]]&lt;&gt;"",Table_Styles[[#This Row],[Left Default]],""))</f>
        <v/>
      </c>
      <c r="CA14" s="34"/>
      <c r="CB14" s="18" t="str">
        <f>IF(AND(Table_Styles[[#This Row],[Selector]]&lt;&gt;"",Table_Styles[[#This Row],[Font Family Used]]&lt;&gt;"",Table_Styles[[#This Row],[Font Weight Used]]&lt;&gt;""),Table_Styles[[#This Row],[Font Family Used]]&amp;" "&amp;Table_Styles[[#This Row],[Font Weight Used]],"")</f>
        <v/>
      </c>
      <c r="CC14" s="18" t="str">
        <f ca="1">IF(AND(Table_Styles[[#This Row],[Selector]],COUNTIF(OFFSET(CC:CC,0,0,ROW()-1,1),"="&amp;Table_Styles[[#This Row],[Font]])=0),Table_Styles[[#This Row],[Font]],"")</f>
        <v/>
      </c>
      <c r="CD14" s="18" t="str">
        <f ca="1">IF(Table_Styles[[#This Row],[Unique Font]]&lt;&gt;"",
"{""fontFamily"":"""&amp;Table_Styles[[#This Row],[Font Family Used]]&amp;""",""fontWeight"":"&amp;Table_Styles[[#This Row],[Font Weight Used]]&amp;"}","")</f>
        <v/>
      </c>
      <c r="CE14"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 s="17" t="str">
        <f>IF(AND(Table_Styles[[#This Row],[Selector]]&lt;&gt;"", Table_Styles[[#This Row],[Config Properties]]&lt;&gt;""),
Table_Styles[[#This Row],[Selector]]&amp;" { "&amp;Table_Styles[[#This Row],[Config Properties]]&amp;" }","")</f>
        <v/>
      </c>
      <c r="CG14" s="17" t="str">
        <f xml:space="preserve">
SUBSTITUTE(SUBSTITUTE(SUBSTITUTE(SUBSTITUTE(SUBSTITUTE(SUBSTITUTE(SUBSTITUTE(SUBSTITUTE(Table_Styles[[#This Row],[Config]],
" {","{"),
"{ ","{"),
" }","}"),
"} ","}"),
" ,",","),
", ",","),
" :",":"),
": ",":")</f>
        <v/>
      </c>
    </row>
    <row r="15" spans="2:85" ht="21" customHeight="1">
      <c r="B15" s="17" t="s">
        <v>23</v>
      </c>
      <c r="C15" s="37" t="s">
        <v>530</v>
      </c>
      <c r="D15" s="34"/>
      <c r="E15" s="34" t="str">
        <f>Settings_Styling_Font_Headings</f>
        <v>Arvo</v>
      </c>
      <c r="F15" s="15" t="str">
        <f>IF(Table_Styles[[#This Row],[Font Family]]&lt;&gt;"",Table_Styles[[#This Row],[Font Family]],IF(Table_Styles[[#This Row],[Font Family Default]]&lt;&gt;"",Table_Styles[[#This Row],[Font Family Default]],""))</f>
        <v>Arvo</v>
      </c>
      <c r="G15" s="34" t="s">
        <v>511</v>
      </c>
      <c r="H15" s="34" t="s">
        <v>531</v>
      </c>
      <c r="I15" s="15" t="str">
        <f>IF(Table_Styles[[#This Row],[Font Size]]&lt;&gt;"",Table_Styles[[#This Row],[Font Size]],IF(Table_Styles[[#This Row],[Font Size Default]]&lt;&gt;"",Table_Styles[[#This Row],[Font Size Default]],""))</f>
        <v>30px</v>
      </c>
      <c r="J15" s="87" t="s">
        <v>532</v>
      </c>
      <c r="K15" s="34">
        <f>Settings_Styling_Font_Weight_Headings</f>
        <v>700</v>
      </c>
      <c r="L15" s="15" t="str">
        <f>IF(Table_Styles[[#This Row],[Font Weight]]&lt;&gt;"",Table_Styles[[#This Row],[Font Weight]],IF(Table_Styles[[#This Row],[Font Weight Default]]&lt;&gt;"",Table_Styles[[#This Row],[Font Weight Default]],""))</f>
        <v>500</v>
      </c>
      <c r="M15" s="15" t="str">
        <f>Colour_Accent_1</f>
        <v>#006ac6</v>
      </c>
      <c r="N15" s="34"/>
      <c r="O15" s="15" t="str">
        <f>IF(Table_Styles[[#This Row],[Colour]]&lt;&gt;"",Table_Styles[[#This Row],[Colour]],IF(Table_Styles[[#This Row],[Colour Default]]&lt;&gt;"",Table_Styles[[#This Row],[Colour Default]],""))</f>
        <v>#006ac6</v>
      </c>
      <c r="P15" s="34"/>
      <c r="Q15" s="34"/>
      <c r="R15" s="15" t="str">
        <f>IF(Table_Styles[[#This Row],[Background]]&lt;&gt;"",Table_Styles[[#This Row],[Background]],IF(Table_Styles[[#This Row],[Background Default]]&lt;&gt;"",Table_Styles[[#This Row],[Background Default]],""))</f>
        <v/>
      </c>
      <c r="S15" s="34"/>
      <c r="T15" s="34"/>
      <c r="U15" s="15" t="str">
        <f>IF(Table_Styles[[#This Row],[Border]]&lt;&gt;"",Table_Styles[[#This Row],[Border]],IF(Table_Styles[[#This Row],[Border Default]]&lt;&gt;"",Table_Styles[[#This Row],[Border Default]],""))</f>
        <v/>
      </c>
      <c r="V15" s="34"/>
      <c r="W15" s="34"/>
      <c r="X15" s="15" t="str">
        <f>IF(Table_Styles[[#This Row],[Border Radius]]&lt;&gt;"",Table_Styles[[#This Row],[Border Radius]],IF(Table_Styles[[#This Row],[Border Radius Default]]&lt;&gt;"",Table_Styles[[#This Row],[Border Radius Default]],""))</f>
        <v/>
      </c>
      <c r="Y15" s="34"/>
      <c r="Z15" s="34" t="s">
        <v>533</v>
      </c>
      <c r="AA15" s="15" t="str">
        <f>IF(Table_Styles[[#This Row],[MT]]&lt;&gt;"",Table_Styles[[#This Row],[MT]],IF(Table_Styles[[#This Row],[MT Default]]&lt;&gt;"",Table_Styles[[#This Row],[MT Default]],""))</f>
        <v>10px</v>
      </c>
      <c r="AB15" s="34"/>
      <c r="AC15" s="34"/>
      <c r="AD15" s="15" t="str">
        <f>IF(Table_Styles[[#This Row],[MR]]&lt;&gt;"",Table_Styles[[#This Row],[MR]],IF(Table_Styles[[#This Row],[MR Default]]&lt;&gt;"",Table_Styles[[#This Row],[MR Default]],""))</f>
        <v/>
      </c>
      <c r="AE15" s="34"/>
      <c r="AF15" s="34">
        <v>0</v>
      </c>
      <c r="AG15" s="15">
        <f>IF(Table_Styles[[#This Row],[MB]]&lt;&gt;"",Table_Styles[[#This Row],[MB]],IF(Table_Styles[[#This Row],[MB Default]]&lt;&gt;"",Table_Styles[[#This Row],[MB Default]],""))</f>
        <v>0</v>
      </c>
      <c r="AH15" s="34"/>
      <c r="AI15" s="34"/>
      <c r="AJ15" s="15" t="str">
        <f>IF(Table_Styles[[#This Row],[ML]]&lt;&gt;"",Table_Styles[[#This Row],[ML]],IF(Table_Styles[[#This Row],[ML Default]]&lt;&gt;"",Table_Styles[[#This Row],[ML Default]],""))</f>
        <v/>
      </c>
      <c r="AK15" s="34"/>
      <c r="AL15" s="34"/>
      <c r="AM15" s="15" t="str">
        <f>IF(Table_Styles[[#This Row],[PT]]&lt;&gt;"",Table_Styles[[#This Row],[PT]],IF(Table_Styles[[#This Row],[PT Default]]&lt;&gt;"",Table_Styles[[#This Row],[PT Default]],""))</f>
        <v/>
      </c>
      <c r="AN15" s="34"/>
      <c r="AO15" s="34"/>
      <c r="AP15" s="15" t="str">
        <f>IF(Table_Styles[[#This Row],[PR]]&lt;&gt;"",Table_Styles[[#This Row],[PR]],IF(Table_Styles[[#This Row],[PR Default]]&lt;&gt;"",Table_Styles[[#This Row],[PR Default]],""))</f>
        <v/>
      </c>
      <c r="AQ15" s="34"/>
      <c r="AR15" s="34"/>
      <c r="AS15" s="15" t="str">
        <f>IF(Table_Styles[[#This Row],[PB]]&lt;&gt;"",Table_Styles[[#This Row],[PB]],IF(Table_Styles[[#This Row],[PB Default]]&lt;&gt;"",Table_Styles[[#This Row],[PB Default]],""))</f>
        <v/>
      </c>
      <c r="AT15" s="34"/>
      <c r="AU15" s="34"/>
      <c r="AV15" s="15" t="str">
        <f>IF(Table_Styles[[#This Row],[PL]]&lt;&gt;"",Table_Styles[[#This Row],[PL]],IF(Table_Styles[[#This Row],[PL Default]]&lt;&gt;"",Table_Styles[[#This Row],[PL Default]],""))</f>
        <v/>
      </c>
      <c r="AW15" s="34"/>
      <c r="AX15" s="34"/>
      <c r="AY15" s="15" t="str">
        <f>IF(Table_Styles[[#This Row],[BT]]&lt;&gt;"",Table_Styles[[#This Row],[BT]],IF(Table_Styles[[#This Row],[BT Default]]&lt;&gt;"",Table_Styles[[#This Row],[BT Default]],""))</f>
        <v/>
      </c>
      <c r="AZ15" s="34"/>
      <c r="BA15" s="34"/>
      <c r="BB15" s="15" t="str">
        <f>IF(Table_Styles[[#This Row],[BR]]&lt;&gt;"",Table_Styles[[#This Row],[BR]],IF(Table_Styles[[#This Row],[BR Default]]&lt;&gt;"",Table_Styles[[#This Row],[BR Default]],""))</f>
        <v/>
      </c>
      <c r="BC15" s="34"/>
      <c r="BD15" s="34"/>
      <c r="BE15" s="15" t="str">
        <f>IF(Table_Styles[[#This Row],[BB]]&lt;&gt;"",Table_Styles[[#This Row],[BB]],IF(Table_Styles[[#This Row],[BB Default]]&lt;&gt;"",Table_Styles[[#This Row],[BB Default]],""))</f>
        <v/>
      </c>
      <c r="BF15" s="34"/>
      <c r="BG15" s="34"/>
      <c r="BH15" s="15" t="str">
        <f>IF(Table_Styles[[#This Row],[BL]]&lt;&gt;"",Table_Styles[[#This Row],[BL]],IF(Table_Styles[[#This Row],[BL Default]]&lt;&gt;"",Table_Styles[[#This Row],[BL Default]],""))</f>
        <v/>
      </c>
      <c r="BI15" s="34"/>
      <c r="BJ15" s="34"/>
      <c r="BK15" s="15" t="str">
        <f>IF(Table_Styles[[#This Row],[Width]]&lt;&gt;"",Table_Styles[[#This Row],[Width]],IF(Table_Styles[[#This Row],[Width Default]]&lt;&gt;"",Table_Styles[[#This Row],[Width Default]],""))</f>
        <v/>
      </c>
      <c r="BL15" s="34"/>
      <c r="BM15" s="34"/>
      <c r="BN15" s="15" t="str">
        <f>IF(Table_Styles[[#This Row],[Height]]&lt;&gt;"",Table_Styles[[#This Row],[Height]],IF(Table_Styles[[#This Row],[Height Default]]&lt;&gt;"",Table_Styles[[#This Row],[Height Default]],""))</f>
        <v/>
      </c>
      <c r="BO15" s="15"/>
      <c r="BP15" s="15"/>
      <c r="BQ15" s="15" t="str">
        <f>IF(Table_Styles[[#This Row],[Top]]&lt;&gt;"",Table_Styles[[#This Row],[Top]],IF(Table_Styles[[#This Row],[Top Default]]&lt;&gt;"",Table_Styles[[#This Row],[Top Default]],""))</f>
        <v/>
      </c>
      <c r="BR15" s="15"/>
      <c r="BS15" s="15"/>
      <c r="BT15" s="15" t="str">
        <f>IF(Table_Styles[[#This Row],[Right]]&lt;&gt;"",Table_Styles[[#This Row],[Right]],IF(Table_Styles[[#This Row],[Right Default]]&lt;&gt;"",Table_Styles[[#This Row],[Right Default]],""))</f>
        <v/>
      </c>
      <c r="BU15" s="15"/>
      <c r="BV15" s="15"/>
      <c r="BW15" s="15" t="str">
        <f>IF(Table_Styles[[#This Row],[Bottom]]&lt;&gt;"",Table_Styles[[#This Row],[Bottom]],IF(Table_Styles[[#This Row],[Bottom Default]]&lt;&gt;"",Table_Styles[[#This Row],[Bottom Default]],""))</f>
        <v/>
      </c>
      <c r="BX15" s="15"/>
      <c r="BY15" s="15"/>
      <c r="BZ15" s="15" t="str">
        <f>IF(Table_Styles[[#This Row],[Left]]&lt;&gt;"",Table_Styles[[#This Row],[Left]],IF(Table_Styles[[#This Row],[Left Default]]&lt;&gt;"",Table_Styles[[#This Row],[Left Default]],""))</f>
        <v/>
      </c>
      <c r="CA15" s="34"/>
      <c r="CB15" s="17" t="str">
        <f>IF(AND(Table_Styles[[#This Row],[Selector]]&lt;&gt;"",Table_Styles[[#This Row],[Font Family Used]]&lt;&gt;"",Table_Styles[[#This Row],[Font Weight Used]]&lt;&gt;""),Table_Styles[[#This Row],[Font Family Used]]&amp;" "&amp;Table_Styles[[#This Row],[Font Weight Used]],"")</f>
        <v>Arvo 500</v>
      </c>
      <c r="CC15" s="17" t="str">
        <f ca="1">IF(AND(Table_Styles[[#This Row],[Selector]],COUNTIF(OFFSET(CC:CC,0,0,ROW()-1,1),"="&amp;Table_Styles[[#This Row],[Font]])=0),Table_Styles[[#This Row],[Font]],"")</f>
        <v>Arvo 500</v>
      </c>
      <c r="CD15" s="17" t="str">
        <f ca="1">IF(Table_Styles[[#This Row],[Unique Font]]&lt;&gt;"",
"{""fontFamily"":"""&amp;Table_Styles[[#This Row],[Font Family Used]]&amp;""",""fontWeight"":"&amp;Table_Styles[[#This Row],[Font Weight Used]]&amp;"}","")</f>
        <v>{"fontFamily":"Arvo","fontWeight":500}</v>
      </c>
      <c r="CE15"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30px;font-weight: 500;color: #006ac6;margin-top: 10px;margin-bottom: 0</v>
      </c>
      <c r="CF15" s="17" t="str">
        <f>IF(AND(Table_Styles[[#This Row],[Selector]]&lt;&gt;"", Table_Styles[[#This Row],[Config Properties]]&lt;&gt;""),
Table_Styles[[#This Row],[Selector]]&amp;" { "&amp;Table_Styles[[#This Row],[Config Properties]]&amp;" }","")</f>
        <v>section h2 { font-family: 'Arvo';font-size: 30px;font-weight: 500;color: #006ac6;margin-top: 10px;margin-bottom: 0 }</v>
      </c>
      <c r="CG15" s="17" t="str">
        <f xml:space="preserve">
SUBSTITUTE(SUBSTITUTE(SUBSTITUTE(SUBSTITUTE(SUBSTITUTE(SUBSTITUTE(SUBSTITUTE(SUBSTITUTE(Table_Styles[[#This Row],[Config]],
" {","{"),
"{ ","{"),
" }","}"),
"} ","}"),
" ,",","),
", ",","),
" :",":"),
": ",":")</f>
        <v>section h2{font-family:'Arvo';font-size:30px;font-weight:500;color:#006ac6;margin-top:10px;margin-bottom:0}</v>
      </c>
    </row>
    <row r="16" spans="2:85" ht="21" customHeight="1">
      <c r="B16" s="17" t="s">
        <v>24</v>
      </c>
      <c r="C16" s="37" t="s">
        <v>534</v>
      </c>
      <c r="D16" s="34"/>
      <c r="E16" s="34" t="str">
        <f>Settings_Styling_Font_Headings</f>
        <v>Arvo</v>
      </c>
      <c r="F16" s="15" t="str">
        <f>IF(Table_Styles[[#This Row],[Font Family]]&lt;&gt;"",Table_Styles[[#This Row],[Font Family]],IF(Table_Styles[[#This Row],[Font Family Default]]&lt;&gt;"",Table_Styles[[#This Row],[Font Family Default]],""))</f>
        <v>Arvo</v>
      </c>
      <c r="G16" s="34"/>
      <c r="H16" s="34" t="s">
        <v>535</v>
      </c>
      <c r="I16" s="15" t="str">
        <f>IF(Table_Styles[[#This Row],[Font Size]]&lt;&gt;"",Table_Styles[[#This Row],[Font Size]],IF(Table_Styles[[#This Row],[Font Size Default]]&lt;&gt;"",Table_Styles[[#This Row],[Font Size Default]],""))</f>
        <v>24px</v>
      </c>
      <c r="J16" s="87" t="s">
        <v>532</v>
      </c>
      <c r="K16" s="34">
        <v>400</v>
      </c>
      <c r="L16" s="15" t="str">
        <f>IF(Table_Styles[[#This Row],[Font Weight]]&lt;&gt;"",Table_Styles[[#This Row],[Font Weight]],IF(Table_Styles[[#This Row],[Font Weight Default]]&lt;&gt;"",Table_Styles[[#This Row],[Font Weight Default]],""))</f>
        <v>500</v>
      </c>
      <c r="M16" s="15" t="str">
        <f>Colour_Accent_1</f>
        <v>#006ac6</v>
      </c>
      <c r="N16" s="34"/>
      <c r="O16" s="15" t="str">
        <f>IF(Table_Styles[[#This Row],[Colour]]&lt;&gt;"",Table_Styles[[#This Row],[Colour]],IF(Table_Styles[[#This Row],[Colour Default]]&lt;&gt;"",Table_Styles[[#This Row],[Colour Default]],""))</f>
        <v>#006ac6</v>
      </c>
      <c r="P16" s="34"/>
      <c r="Q16" s="34"/>
      <c r="R16" s="15" t="str">
        <f>IF(Table_Styles[[#This Row],[Background]]&lt;&gt;"",Table_Styles[[#This Row],[Background]],IF(Table_Styles[[#This Row],[Background Default]]&lt;&gt;"",Table_Styles[[#This Row],[Background Default]],""))</f>
        <v/>
      </c>
      <c r="S16" s="34"/>
      <c r="T16" s="34"/>
      <c r="U16" s="15" t="str">
        <f>IF(Table_Styles[[#This Row],[Border]]&lt;&gt;"",Table_Styles[[#This Row],[Border]],IF(Table_Styles[[#This Row],[Border Default]]&lt;&gt;"",Table_Styles[[#This Row],[Border Default]],""))</f>
        <v/>
      </c>
      <c r="V16" s="34"/>
      <c r="W16" s="34"/>
      <c r="X16" s="15" t="str">
        <f>IF(Table_Styles[[#This Row],[Border Radius]]&lt;&gt;"",Table_Styles[[#This Row],[Border Radius]],IF(Table_Styles[[#This Row],[Border Radius Default]]&lt;&gt;"",Table_Styles[[#This Row],[Border Radius Default]],""))</f>
        <v/>
      </c>
      <c r="Y16" s="34" t="s">
        <v>525</v>
      </c>
      <c r="Z16" s="34" t="s">
        <v>517</v>
      </c>
      <c r="AA16" s="15" t="str">
        <f>IF(Table_Styles[[#This Row],[MT]]&lt;&gt;"",Table_Styles[[#This Row],[MT]],IF(Table_Styles[[#This Row],[MT Default]]&lt;&gt;"",Table_Styles[[#This Row],[MT Default]],""))</f>
        <v>20px</v>
      </c>
      <c r="AB16" s="34"/>
      <c r="AC16" s="34"/>
      <c r="AD16" s="15" t="str">
        <f>IF(Table_Styles[[#This Row],[MR]]&lt;&gt;"",Table_Styles[[#This Row],[MR]],IF(Table_Styles[[#This Row],[MR Default]]&lt;&gt;"",Table_Styles[[#This Row],[MR Default]],""))</f>
        <v/>
      </c>
      <c r="AE16" s="34"/>
      <c r="AF16" s="34">
        <v>0</v>
      </c>
      <c r="AG16" s="15">
        <f>IF(Table_Styles[[#This Row],[MB]]&lt;&gt;"",Table_Styles[[#This Row],[MB]],IF(Table_Styles[[#This Row],[MB Default]]&lt;&gt;"",Table_Styles[[#This Row],[MB Default]],""))</f>
        <v>0</v>
      </c>
      <c r="AH16" s="34"/>
      <c r="AI16" s="34"/>
      <c r="AJ16" s="15" t="str">
        <f>IF(Table_Styles[[#This Row],[ML]]&lt;&gt;"",Table_Styles[[#This Row],[ML]],IF(Table_Styles[[#This Row],[ML Default]]&lt;&gt;"",Table_Styles[[#This Row],[ML Default]],""))</f>
        <v/>
      </c>
      <c r="AK16" s="34"/>
      <c r="AL16" s="34"/>
      <c r="AM16" s="15" t="str">
        <f>IF(Table_Styles[[#This Row],[PT]]&lt;&gt;"",Table_Styles[[#This Row],[PT]],IF(Table_Styles[[#This Row],[PT Default]]&lt;&gt;"",Table_Styles[[#This Row],[PT Default]],""))</f>
        <v/>
      </c>
      <c r="AN16" s="34"/>
      <c r="AO16" s="34"/>
      <c r="AP16" s="15" t="str">
        <f>IF(Table_Styles[[#This Row],[PR]]&lt;&gt;"",Table_Styles[[#This Row],[PR]],IF(Table_Styles[[#This Row],[PR Default]]&lt;&gt;"",Table_Styles[[#This Row],[PR Default]],""))</f>
        <v/>
      </c>
      <c r="AQ16" s="34"/>
      <c r="AR16" s="34"/>
      <c r="AS16" s="15" t="str">
        <f>IF(Table_Styles[[#This Row],[PB]]&lt;&gt;"",Table_Styles[[#This Row],[PB]],IF(Table_Styles[[#This Row],[PB Default]]&lt;&gt;"",Table_Styles[[#This Row],[PB Default]],""))</f>
        <v/>
      </c>
      <c r="AT16" s="34"/>
      <c r="AU16" s="34"/>
      <c r="AV16" s="15" t="str">
        <f>IF(Table_Styles[[#This Row],[PL]]&lt;&gt;"",Table_Styles[[#This Row],[PL]],IF(Table_Styles[[#This Row],[PL Default]]&lt;&gt;"",Table_Styles[[#This Row],[PL Default]],""))</f>
        <v/>
      </c>
      <c r="AW16" s="34"/>
      <c r="AX16" s="34"/>
      <c r="AY16" s="15" t="str">
        <f>IF(Table_Styles[[#This Row],[BT]]&lt;&gt;"",Table_Styles[[#This Row],[BT]],IF(Table_Styles[[#This Row],[BT Default]]&lt;&gt;"",Table_Styles[[#This Row],[BT Default]],""))</f>
        <v/>
      </c>
      <c r="AZ16" s="34"/>
      <c r="BA16" s="34"/>
      <c r="BB16" s="15" t="str">
        <f>IF(Table_Styles[[#This Row],[BR]]&lt;&gt;"",Table_Styles[[#This Row],[BR]],IF(Table_Styles[[#This Row],[BR Default]]&lt;&gt;"",Table_Styles[[#This Row],[BR Default]],""))</f>
        <v/>
      </c>
      <c r="BC16" s="34"/>
      <c r="BD16" s="34"/>
      <c r="BE16" s="15" t="str">
        <f>IF(Table_Styles[[#This Row],[BB]]&lt;&gt;"",Table_Styles[[#This Row],[BB]],IF(Table_Styles[[#This Row],[BB Default]]&lt;&gt;"",Table_Styles[[#This Row],[BB Default]],""))</f>
        <v/>
      </c>
      <c r="BF16" s="34"/>
      <c r="BG16" s="34"/>
      <c r="BH16" s="15" t="str">
        <f>IF(Table_Styles[[#This Row],[BL]]&lt;&gt;"",Table_Styles[[#This Row],[BL]],IF(Table_Styles[[#This Row],[BL Default]]&lt;&gt;"",Table_Styles[[#This Row],[BL Default]],""))</f>
        <v/>
      </c>
      <c r="BI16" s="34"/>
      <c r="BJ16" s="34"/>
      <c r="BK16" s="15" t="str">
        <f>IF(Table_Styles[[#This Row],[Width]]&lt;&gt;"",Table_Styles[[#This Row],[Width]],IF(Table_Styles[[#This Row],[Width Default]]&lt;&gt;"",Table_Styles[[#This Row],[Width Default]],""))</f>
        <v/>
      </c>
      <c r="BL16" s="34"/>
      <c r="BM16" s="34"/>
      <c r="BN16" s="15" t="str">
        <f>IF(Table_Styles[[#This Row],[Height]]&lt;&gt;"",Table_Styles[[#This Row],[Height]],IF(Table_Styles[[#This Row],[Height Default]]&lt;&gt;"",Table_Styles[[#This Row],[Height Default]],""))</f>
        <v/>
      </c>
      <c r="BO16" s="15"/>
      <c r="BP16" s="15"/>
      <c r="BQ16" s="15" t="str">
        <f>IF(Table_Styles[[#This Row],[Top]]&lt;&gt;"",Table_Styles[[#This Row],[Top]],IF(Table_Styles[[#This Row],[Top Default]]&lt;&gt;"",Table_Styles[[#This Row],[Top Default]],""))</f>
        <v/>
      </c>
      <c r="BR16" s="15"/>
      <c r="BS16" s="15"/>
      <c r="BT16" s="15" t="str">
        <f>IF(Table_Styles[[#This Row],[Right]]&lt;&gt;"",Table_Styles[[#This Row],[Right]],IF(Table_Styles[[#This Row],[Right Default]]&lt;&gt;"",Table_Styles[[#This Row],[Right Default]],""))</f>
        <v/>
      </c>
      <c r="BU16" s="15"/>
      <c r="BV16" s="15"/>
      <c r="BW16" s="15" t="str">
        <f>IF(Table_Styles[[#This Row],[Bottom]]&lt;&gt;"",Table_Styles[[#This Row],[Bottom]],IF(Table_Styles[[#This Row],[Bottom Default]]&lt;&gt;"",Table_Styles[[#This Row],[Bottom Default]],""))</f>
        <v/>
      </c>
      <c r="BX16" s="15"/>
      <c r="BY16" s="15"/>
      <c r="BZ16" s="15" t="str">
        <f>IF(Table_Styles[[#This Row],[Left]]&lt;&gt;"",Table_Styles[[#This Row],[Left]],IF(Table_Styles[[#This Row],[Left Default]]&lt;&gt;"",Table_Styles[[#This Row],[Left Default]],""))</f>
        <v/>
      </c>
      <c r="CA16" s="34"/>
      <c r="CB16" s="17" t="str">
        <f>IF(AND(Table_Styles[[#This Row],[Selector]]&lt;&gt;"",Table_Styles[[#This Row],[Font Family Used]]&lt;&gt;"",Table_Styles[[#This Row],[Font Weight Used]]&lt;&gt;""),Table_Styles[[#This Row],[Font Family Used]]&amp;" "&amp;Table_Styles[[#This Row],[Font Weight Used]],"")</f>
        <v>Arvo 500</v>
      </c>
      <c r="CC16" s="17" t="str">
        <f ca="1">IF(AND(Table_Styles[[#This Row],[Selector]],COUNTIF(OFFSET(CC:CC,0,0,ROW()-1,1),"="&amp;Table_Styles[[#This Row],[Font]])=0),Table_Styles[[#This Row],[Font]],"")</f>
        <v/>
      </c>
      <c r="CD16" s="17" t="str">
        <f ca="1">IF(Table_Styles[[#This Row],[Unique Font]]&lt;&gt;"",
"{""fontFamily"":"""&amp;Table_Styles[[#This Row],[Font Family Used]]&amp;""",""fontWeight"":"&amp;Table_Styles[[#This Row],[Font Weight Used]]&amp;"}","")</f>
        <v/>
      </c>
      <c r="CE16"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24px;font-weight: 500;color: #006ac6;margin-top: 20px;margin-bottom: 0</v>
      </c>
      <c r="CF16" s="17" t="str">
        <f>IF(AND(Table_Styles[[#This Row],[Selector]]&lt;&gt;"", Table_Styles[[#This Row],[Config Properties]]&lt;&gt;""),
Table_Styles[[#This Row],[Selector]]&amp;" { "&amp;Table_Styles[[#This Row],[Config Properties]]&amp;" }","")</f>
        <v>section h3 { font-family: 'Arvo';font-size: 24px;font-weight: 500;color: #006ac6;margin-top: 20px;margin-bottom: 0 }</v>
      </c>
      <c r="CG16" s="17" t="str">
        <f xml:space="preserve">
SUBSTITUTE(SUBSTITUTE(SUBSTITUTE(SUBSTITUTE(SUBSTITUTE(SUBSTITUTE(SUBSTITUTE(SUBSTITUTE(Table_Styles[[#This Row],[Config]],
" {","{"),
"{ ","{"),
" }","}"),
"} ","}"),
" ,",","),
", ",","),
" :",":"),
": ",":")</f>
        <v>section h3{font-family:'Arvo';font-size:24px;font-weight:500;color:#006ac6;margin-top:20px;margin-bottom:0}</v>
      </c>
    </row>
    <row r="17" spans="2:85" ht="21" customHeight="1">
      <c r="B17" s="17" t="s">
        <v>25</v>
      </c>
      <c r="C17" s="37" t="s">
        <v>536</v>
      </c>
      <c r="D17" s="34"/>
      <c r="E17" s="34" t="str">
        <f>Settings_Styling_Font_Headings</f>
        <v>Arvo</v>
      </c>
      <c r="F17" s="15" t="str">
        <f>IF(Table_Styles[[#This Row],[Font Family]]&lt;&gt;"",Table_Styles[[#This Row],[Font Family]],IF(Table_Styles[[#This Row],[Font Family Default]]&lt;&gt;"",Table_Styles[[#This Row],[Font Family Default]],""))</f>
        <v>Arvo</v>
      </c>
      <c r="G17" s="34"/>
      <c r="H17" s="34" t="s">
        <v>525</v>
      </c>
      <c r="I17" s="15" t="str">
        <f>IF(Table_Styles[[#This Row],[Font Size]]&lt;&gt;"",Table_Styles[[#This Row],[Font Size]],IF(Table_Styles[[#This Row],[Font Size Default]]&lt;&gt;"",Table_Styles[[#This Row],[Font Size Default]],""))</f>
        <v>20px</v>
      </c>
      <c r="J17" s="87" t="s">
        <v>532</v>
      </c>
      <c r="K17" s="34">
        <v>400</v>
      </c>
      <c r="L17" s="15" t="str">
        <f>IF(Table_Styles[[#This Row],[Font Weight]]&lt;&gt;"",Table_Styles[[#This Row],[Font Weight]],IF(Table_Styles[[#This Row],[Font Weight Default]]&lt;&gt;"",Table_Styles[[#This Row],[Font Weight Default]],""))</f>
        <v>500</v>
      </c>
      <c r="M17" s="15" t="str">
        <f>Colour_Accent_1</f>
        <v>#006ac6</v>
      </c>
      <c r="N17" s="34"/>
      <c r="O17" s="15" t="str">
        <f>IF(Table_Styles[[#This Row],[Colour]]&lt;&gt;"",Table_Styles[[#This Row],[Colour]],IF(Table_Styles[[#This Row],[Colour Default]]&lt;&gt;"",Table_Styles[[#This Row],[Colour Default]],""))</f>
        <v>#006ac6</v>
      </c>
      <c r="P17" s="34"/>
      <c r="Q17" s="34"/>
      <c r="R17" s="15" t="str">
        <f>IF(Table_Styles[[#This Row],[Background]]&lt;&gt;"",Table_Styles[[#This Row],[Background]],IF(Table_Styles[[#This Row],[Background Default]]&lt;&gt;"",Table_Styles[[#This Row],[Background Default]],""))</f>
        <v/>
      </c>
      <c r="S17" s="34"/>
      <c r="T17" s="34"/>
      <c r="U17" s="15" t="str">
        <f>IF(Table_Styles[[#This Row],[Border]]&lt;&gt;"",Table_Styles[[#This Row],[Border]],IF(Table_Styles[[#This Row],[Border Default]]&lt;&gt;"",Table_Styles[[#This Row],[Border Default]],""))</f>
        <v/>
      </c>
      <c r="V17" s="34"/>
      <c r="W17" s="34"/>
      <c r="X17" s="15" t="str">
        <f>IF(Table_Styles[[#This Row],[Border Radius]]&lt;&gt;"",Table_Styles[[#This Row],[Border Radius]],IF(Table_Styles[[#This Row],[Border Radius Default]]&lt;&gt;"",Table_Styles[[#This Row],[Border Radius Default]],""))</f>
        <v/>
      </c>
      <c r="Y17" s="34"/>
      <c r="Z17" s="34">
        <v>0</v>
      </c>
      <c r="AA17" s="15">
        <f>IF(Table_Styles[[#This Row],[MT]]&lt;&gt;"",Table_Styles[[#This Row],[MT]],IF(Table_Styles[[#This Row],[MT Default]]&lt;&gt;"",Table_Styles[[#This Row],[MT Default]],""))</f>
        <v>0</v>
      </c>
      <c r="AB17" s="34"/>
      <c r="AC17" s="34"/>
      <c r="AD17" s="15" t="str">
        <f>IF(Table_Styles[[#This Row],[MR]]&lt;&gt;"",Table_Styles[[#This Row],[MR]],IF(Table_Styles[[#This Row],[MR Default]]&lt;&gt;"",Table_Styles[[#This Row],[MR Default]],""))</f>
        <v/>
      </c>
      <c r="AE17" s="34"/>
      <c r="AF17" s="34">
        <v>0</v>
      </c>
      <c r="AG17" s="15">
        <f>IF(Table_Styles[[#This Row],[MB]]&lt;&gt;"",Table_Styles[[#This Row],[MB]],IF(Table_Styles[[#This Row],[MB Default]]&lt;&gt;"",Table_Styles[[#This Row],[MB Default]],""))</f>
        <v>0</v>
      </c>
      <c r="AH17" s="34"/>
      <c r="AI17" s="34"/>
      <c r="AJ17" s="15" t="str">
        <f>IF(Table_Styles[[#This Row],[ML]]&lt;&gt;"",Table_Styles[[#This Row],[ML]],IF(Table_Styles[[#This Row],[ML Default]]&lt;&gt;"",Table_Styles[[#This Row],[ML Default]],""))</f>
        <v/>
      </c>
      <c r="AK17" s="34"/>
      <c r="AL17" s="34"/>
      <c r="AM17" s="15" t="str">
        <f>IF(Table_Styles[[#This Row],[PT]]&lt;&gt;"",Table_Styles[[#This Row],[PT]],IF(Table_Styles[[#This Row],[PT Default]]&lt;&gt;"",Table_Styles[[#This Row],[PT Default]],""))</f>
        <v/>
      </c>
      <c r="AN17" s="34"/>
      <c r="AO17" s="34"/>
      <c r="AP17" s="15" t="str">
        <f>IF(Table_Styles[[#This Row],[PR]]&lt;&gt;"",Table_Styles[[#This Row],[PR]],IF(Table_Styles[[#This Row],[PR Default]]&lt;&gt;"",Table_Styles[[#This Row],[PR Default]],""))</f>
        <v/>
      </c>
      <c r="AQ17" s="34"/>
      <c r="AR17" s="34"/>
      <c r="AS17" s="15" t="str">
        <f>IF(Table_Styles[[#This Row],[PB]]&lt;&gt;"",Table_Styles[[#This Row],[PB]],IF(Table_Styles[[#This Row],[PB Default]]&lt;&gt;"",Table_Styles[[#This Row],[PB Default]],""))</f>
        <v/>
      </c>
      <c r="AT17" s="34"/>
      <c r="AU17" s="34"/>
      <c r="AV17" s="15" t="str">
        <f>IF(Table_Styles[[#This Row],[PL]]&lt;&gt;"",Table_Styles[[#This Row],[PL]],IF(Table_Styles[[#This Row],[PL Default]]&lt;&gt;"",Table_Styles[[#This Row],[PL Default]],""))</f>
        <v/>
      </c>
      <c r="AW17" s="34"/>
      <c r="AX17" s="34"/>
      <c r="AY17" s="15" t="str">
        <f>IF(Table_Styles[[#This Row],[BT]]&lt;&gt;"",Table_Styles[[#This Row],[BT]],IF(Table_Styles[[#This Row],[BT Default]]&lt;&gt;"",Table_Styles[[#This Row],[BT Default]],""))</f>
        <v/>
      </c>
      <c r="AZ17" s="34"/>
      <c r="BA17" s="34"/>
      <c r="BB17" s="15" t="str">
        <f>IF(Table_Styles[[#This Row],[BR]]&lt;&gt;"",Table_Styles[[#This Row],[BR]],IF(Table_Styles[[#This Row],[BR Default]]&lt;&gt;"",Table_Styles[[#This Row],[BR Default]],""))</f>
        <v/>
      </c>
      <c r="BC17" s="34"/>
      <c r="BD17" s="34"/>
      <c r="BE17" s="15" t="str">
        <f>IF(Table_Styles[[#This Row],[BB]]&lt;&gt;"",Table_Styles[[#This Row],[BB]],IF(Table_Styles[[#This Row],[BB Default]]&lt;&gt;"",Table_Styles[[#This Row],[BB Default]],""))</f>
        <v/>
      </c>
      <c r="BF17" s="34"/>
      <c r="BG17" s="34"/>
      <c r="BH17" s="15" t="str">
        <f>IF(Table_Styles[[#This Row],[BL]]&lt;&gt;"",Table_Styles[[#This Row],[BL]],IF(Table_Styles[[#This Row],[BL Default]]&lt;&gt;"",Table_Styles[[#This Row],[BL Default]],""))</f>
        <v/>
      </c>
      <c r="BI17" s="34"/>
      <c r="BJ17" s="34"/>
      <c r="BK17" s="15" t="str">
        <f>IF(Table_Styles[[#This Row],[Width]]&lt;&gt;"",Table_Styles[[#This Row],[Width]],IF(Table_Styles[[#This Row],[Width Default]]&lt;&gt;"",Table_Styles[[#This Row],[Width Default]],""))</f>
        <v/>
      </c>
      <c r="BL17" s="34"/>
      <c r="BM17" s="34"/>
      <c r="BN17" s="15" t="str">
        <f>IF(Table_Styles[[#This Row],[Height]]&lt;&gt;"",Table_Styles[[#This Row],[Height]],IF(Table_Styles[[#This Row],[Height Default]]&lt;&gt;"",Table_Styles[[#This Row],[Height Default]],""))</f>
        <v/>
      </c>
      <c r="BO17" s="15"/>
      <c r="BP17" s="15"/>
      <c r="BQ17" s="15" t="str">
        <f>IF(Table_Styles[[#This Row],[Top]]&lt;&gt;"",Table_Styles[[#This Row],[Top]],IF(Table_Styles[[#This Row],[Top Default]]&lt;&gt;"",Table_Styles[[#This Row],[Top Default]],""))</f>
        <v/>
      </c>
      <c r="BR17" s="15"/>
      <c r="BS17" s="15"/>
      <c r="BT17" s="15" t="str">
        <f>IF(Table_Styles[[#This Row],[Right]]&lt;&gt;"",Table_Styles[[#This Row],[Right]],IF(Table_Styles[[#This Row],[Right Default]]&lt;&gt;"",Table_Styles[[#This Row],[Right Default]],""))</f>
        <v/>
      </c>
      <c r="BU17" s="15"/>
      <c r="BV17" s="15"/>
      <c r="BW17" s="15" t="str">
        <f>IF(Table_Styles[[#This Row],[Bottom]]&lt;&gt;"",Table_Styles[[#This Row],[Bottom]],IF(Table_Styles[[#This Row],[Bottom Default]]&lt;&gt;"",Table_Styles[[#This Row],[Bottom Default]],""))</f>
        <v/>
      </c>
      <c r="BX17" s="15"/>
      <c r="BY17" s="15"/>
      <c r="BZ17" s="15" t="str">
        <f>IF(Table_Styles[[#This Row],[Left]]&lt;&gt;"",Table_Styles[[#This Row],[Left]],IF(Table_Styles[[#This Row],[Left Default]]&lt;&gt;"",Table_Styles[[#This Row],[Left Default]],""))</f>
        <v/>
      </c>
      <c r="CA17" s="34"/>
      <c r="CB17" s="17" t="str">
        <f>IF(AND(Table_Styles[[#This Row],[Selector]]&lt;&gt;"",Table_Styles[[#This Row],[Font Family Used]]&lt;&gt;"",Table_Styles[[#This Row],[Font Weight Used]]&lt;&gt;""),Table_Styles[[#This Row],[Font Family Used]]&amp;" "&amp;Table_Styles[[#This Row],[Font Weight Used]],"")</f>
        <v>Arvo 500</v>
      </c>
      <c r="CC17" s="17" t="str">
        <f ca="1">IF(AND(Table_Styles[[#This Row],[Selector]],COUNTIF(OFFSET(CC:CC,0,0,ROW()-1,1),"="&amp;Table_Styles[[#This Row],[Font]])=0),Table_Styles[[#This Row],[Font]],"")</f>
        <v/>
      </c>
      <c r="CD17" s="17" t="str">
        <f ca="1">IF(Table_Styles[[#This Row],[Unique Font]]&lt;&gt;"",
"{""fontFamily"":"""&amp;Table_Styles[[#This Row],[Font Family Used]]&amp;""",""fontWeight"":"&amp;Table_Styles[[#This Row],[Font Weight Used]]&amp;"}","")</f>
        <v/>
      </c>
      <c r="CE17"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20px;font-weight: 500;color: #006ac6;margin-top: 0;margin-bottom: 0</v>
      </c>
      <c r="CF17" s="17" t="str">
        <f>IF(AND(Table_Styles[[#This Row],[Selector]]&lt;&gt;"", Table_Styles[[#This Row],[Config Properties]]&lt;&gt;""),
Table_Styles[[#This Row],[Selector]]&amp;" { "&amp;Table_Styles[[#This Row],[Config Properties]]&amp;" }","")</f>
        <v>section h4 { font-family: 'Arvo';font-size: 20px;font-weight: 500;color: #006ac6;margin-top: 0;margin-bottom: 0 }</v>
      </c>
      <c r="CG17" s="17" t="str">
        <f xml:space="preserve">
SUBSTITUTE(SUBSTITUTE(SUBSTITUTE(SUBSTITUTE(SUBSTITUTE(SUBSTITUTE(SUBSTITUTE(SUBSTITUTE(Table_Styles[[#This Row],[Config]],
" {","{"),
"{ ","{"),
" }","}"),
"} ","}"),
" ,",","),
", ",","),
" :",":"),
": ",":")</f>
        <v>section h4{font-family:'Arvo';font-size:20px;font-weight:500;color:#006ac6;margin-top:0;margin-bottom:0}</v>
      </c>
    </row>
    <row r="18" spans="2:85" ht="21" customHeight="1">
      <c r="B18" s="17" t="s">
        <v>26</v>
      </c>
      <c r="C18" s="37" t="s">
        <v>537</v>
      </c>
      <c r="D18" s="34"/>
      <c r="E18" s="34" t="str">
        <f>Settings_Styling_Font_Body_Text</f>
        <v>Arvo</v>
      </c>
      <c r="F18" s="15" t="str">
        <f>IF(Table_Styles[[#This Row],[Font Family]]&lt;&gt;"",Table_Styles[[#This Row],[Font Family]],IF(Table_Styles[[#This Row],[Font Family Default]]&lt;&gt;"",Table_Styles[[#This Row],[Font Family Default]],""))</f>
        <v>Arvo</v>
      </c>
      <c r="G18" s="34"/>
      <c r="H18" s="87" t="s">
        <v>510</v>
      </c>
      <c r="I18" s="15" t="str">
        <f>IF(Table_Styles[[#This Row],[Font Size]]&lt;&gt;"",Table_Styles[[#This Row],[Font Size]],IF(Table_Styles[[#This Row],[Font Size Default]]&lt;&gt;"",Table_Styles[[#This Row],[Font Size Default]],""))</f>
        <v>15px</v>
      </c>
      <c r="J18" s="34"/>
      <c r="K18" s="34">
        <f>Settings_Styling_Font_Weight_Body_Text</f>
        <v>300</v>
      </c>
      <c r="L18" s="15">
        <f>IF(Table_Styles[[#This Row],[Font Weight]]&lt;&gt;"",Table_Styles[[#This Row],[Font Weight]],IF(Table_Styles[[#This Row],[Font Weight Default]]&lt;&gt;"",Table_Styles[[#This Row],[Font Weight Default]],""))</f>
        <v>300</v>
      </c>
      <c r="M18" s="34"/>
      <c r="N18" s="34"/>
      <c r="O18" s="15" t="str">
        <f>IF(Table_Styles[[#This Row],[Colour]]&lt;&gt;"",Table_Styles[[#This Row],[Colour]],IF(Table_Styles[[#This Row],[Colour Default]]&lt;&gt;"",Table_Styles[[#This Row],[Colour Default]],""))</f>
        <v/>
      </c>
      <c r="P18" s="34"/>
      <c r="Q18" s="34"/>
      <c r="R18" s="15" t="str">
        <f>IF(Table_Styles[[#This Row],[Background]]&lt;&gt;"",Table_Styles[[#This Row],[Background]],IF(Table_Styles[[#This Row],[Background Default]]&lt;&gt;"",Table_Styles[[#This Row],[Background Default]],""))</f>
        <v/>
      </c>
      <c r="S18" s="34"/>
      <c r="T18" s="34"/>
      <c r="U18" s="15" t="str">
        <f>IF(Table_Styles[[#This Row],[Border]]&lt;&gt;"",Table_Styles[[#This Row],[Border]],IF(Table_Styles[[#This Row],[Border Default]]&lt;&gt;"",Table_Styles[[#This Row],[Border Default]],""))</f>
        <v/>
      </c>
      <c r="V18" s="34"/>
      <c r="W18" s="34"/>
      <c r="X18" s="15" t="str">
        <f>IF(Table_Styles[[#This Row],[Border Radius]]&lt;&gt;"",Table_Styles[[#This Row],[Border Radius]],IF(Table_Styles[[#This Row],[Border Radius Default]]&lt;&gt;"",Table_Styles[[#This Row],[Border Radius Default]],""))</f>
        <v/>
      </c>
      <c r="Y18" s="34"/>
      <c r="Z18" s="34" t="s">
        <v>538</v>
      </c>
      <c r="AA18" s="15" t="str">
        <f>IF(Table_Styles[[#This Row],[MT]]&lt;&gt;"",Table_Styles[[#This Row],[MT]],IF(Table_Styles[[#This Row],[MT Default]]&lt;&gt;"",Table_Styles[[#This Row],[MT Default]],""))</f>
        <v>5px</v>
      </c>
      <c r="AB18" s="34"/>
      <c r="AC18" s="34"/>
      <c r="AD18" s="15" t="str">
        <f>IF(Table_Styles[[#This Row],[MR]]&lt;&gt;"",Table_Styles[[#This Row],[MR]],IF(Table_Styles[[#This Row],[MR Default]]&lt;&gt;"",Table_Styles[[#This Row],[MR Default]],""))</f>
        <v/>
      </c>
      <c r="AE18" s="34"/>
      <c r="AF18" s="34" t="s">
        <v>538</v>
      </c>
      <c r="AG18" s="15" t="str">
        <f>IF(Table_Styles[[#This Row],[MB]]&lt;&gt;"",Table_Styles[[#This Row],[MB]],IF(Table_Styles[[#This Row],[MB Default]]&lt;&gt;"",Table_Styles[[#This Row],[MB Default]],""))</f>
        <v>5px</v>
      </c>
      <c r="AH18" s="34"/>
      <c r="AI18" s="34"/>
      <c r="AJ18" s="15" t="str">
        <f>IF(Table_Styles[[#This Row],[ML]]&lt;&gt;"",Table_Styles[[#This Row],[ML]],IF(Table_Styles[[#This Row],[ML Default]]&lt;&gt;"",Table_Styles[[#This Row],[ML Default]],""))</f>
        <v/>
      </c>
      <c r="AK18" s="34"/>
      <c r="AL18" s="34"/>
      <c r="AM18" s="15" t="str">
        <f>IF(Table_Styles[[#This Row],[PT]]&lt;&gt;"",Table_Styles[[#This Row],[PT]],IF(Table_Styles[[#This Row],[PT Default]]&lt;&gt;"",Table_Styles[[#This Row],[PT Default]],""))</f>
        <v/>
      </c>
      <c r="AN18" s="34"/>
      <c r="AO18" s="34"/>
      <c r="AP18" s="15" t="str">
        <f>IF(Table_Styles[[#This Row],[PR]]&lt;&gt;"",Table_Styles[[#This Row],[PR]],IF(Table_Styles[[#This Row],[PR Default]]&lt;&gt;"",Table_Styles[[#This Row],[PR Default]],""))</f>
        <v/>
      </c>
      <c r="AQ18" s="34"/>
      <c r="AR18" s="34"/>
      <c r="AS18" s="15" t="str">
        <f>IF(Table_Styles[[#This Row],[PB]]&lt;&gt;"",Table_Styles[[#This Row],[PB]],IF(Table_Styles[[#This Row],[PB Default]]&lt;&gt;"",Table_Styles[[#This Row],[PB Default]],""))</f>
        <v/>
      </c>
      <c r="AT18" s="34"/>
      <c r="AU18" s="34"/>
      <c r="AV18" s="15" t="str">
        <f>IF(Table_Styles[[#This Row],[PL]]&lt;&gt;"",Table_Styles[[#This Row],[PL]],IF(Table_Styles[[#This Row],[PL Default]]&lt;&gt;"",Table_Styles[[#This Row],[PL Default]],""))</f>
        <v/>
      </c>
      <c r="AW18" s="34"/>
      <c r="AX18" s="34"/>
      <c r="AY18" s="15" t="str">
        <f>IF(Table_Styles[[#This Row],[BT]]&lt;&gt;"",Table_Styles[[#This Row],[BT]],IF(Table_Styles[[#This Row],[BT Default]]&lt;&gt;"",Table_Styles[[#This Row],[BT Default]],""))</f>
        <v/>
      </c>
      <c r="AZ18" s="34"/>
      <c r="BA18" s="34"/>
      <c r="BB18" s="15" t="str">
        <f>IF(Table_Styles[[#This Row],[BR]]&lt;&gt;"",Table_Styles[[#This Row],[BR]],IF(Table_Styles[[#This Row],[BR Default]]&lt;&gt;"",Table_Styles[[#This Row],[BR Default]],""))</f>
        <v/>
      </c>
      <c r="BC18" s="34"/>
      <c r="BD18" s="34"/>
      <c r="BE18" s="15" t="str">
        <f>IF(Table_Styles[[#This Row],[BB]]&lt;&gt;"",Table_Styles[[#This Row],[BB]],IF(Table_Styles[[#This Row],[BB Default]]&lt;&gt;"",Table_Styles[[#This Row],[BB Default]],""))</f>
        <v/>
      </c>
      <c r="BF18" s="34"/>
      <c r="BG18" s="34"/>
      <c r="BH18" s="15" t="str">
        <f>IF(Table_Styles[[#This Row],[BL]]&lt;&gt;"",Table_Styles[[#This Row],[BL]],IF(Table_Styles[[#This Row],[BL Default]]&lt;&gt;"",Table_Styles[[#This Row],[BL Default]],""))</f>
        <v/>
      </c>
      <c r="BI18" s="34"/>
      <c r="BJ18" s="34"/>
      <c r="BK18" s="15" t="str">
        <f>IF(Table_Styles[[#This Row],[Width]]&lt;&gt;"",Table_Styles[[#This Row],[Width]],IF(Table_Styles[[#This Row],[Width Default]]&lt;&gt;"",Table_Styles[[#This Row],[Width Default]],""))</f>
        <v/>
      </c>
      <c r="BL18" s="34"/>
      <c r="BM18" s="34"/>
      <c r="BN18" s="15" t="str">
        <f>IF(Table_Styles[[#This Row],[Height]]&lt;&gt;"",Table_Styles[[#This Row],[Height]],IF(Table_Styles[[#This Row],[Height Default]]&lt;&gt;"",Table_Styles[[#This Row],[Height Default]],""))</f>
        <v/>
      </c>
      <c r="BO18" s="15"/>
      <c r="BP18" s="15"/>
      <c r="BQ18" s="15" t="str">
        <f>IF(Table_Styles[[#This Row],[Top]]&lt;&gt;"",Table_Styles[[#This Row],[Top]],IF(Table_Styles[[#This Row],[Top Default]]&lt;&gt;"",Table_Styles[[#This Row],[Top Default]],""))</f>
        <v/>
      </c>
      <c r="BR18" s="15"/>
      <c r="BS18" s="15"/>
      <c r="BT18" s="15" t="str">
        <f>IF(Table_Styles[[#This Row],[Right]]&lt;&gt;"",Table_Styles[[#This Row],[Right]],IF(Table_Styles[[#This Row],[Right Default]]&lt;&gt;"",Table_Styles[[#This Row],[Right Default]],""))</f>
        <v/>
      </c>
      <c r="BU18" s="15"/>
      <c r="BV18" s="15"/>
      <c r="BW18" s="15" t="str">
        <f>IF(Table_Styles[[#This Row],[Bottom]]&lt;&gt;"",Table_Styles[[#This Row],[Bottom]],IF(Table_Styles[[#This Row],[Bottom Default]]&lt;&gt;"",Table_Styles[[#This Row],[Bottom Default]],""))</f>
        <v/>
      </c>
      <c r="BX18" s="15"/>
      <c r="BY18" s="15"/>
      <c r="BZ18" s="15" t="str">
        <f>IF(Table_Styles[[#This Row],[Left]]&lt;&gt;"",Table_Styles[[#This Row],[Left]],IF(Table_Styles[[#This Row],[Left Default]]&lt;&gt;"",Table_Styles[[#This Row],[Left Default]],""))</f>
        <v/>
      </c>
      <c r="CA18" s="34"/>
      <c r="CB18" s="17" t="str">
        <f>IF(AND(Table_Styles[[#This Row],[Selector]]&lt;&gt;"",Table_Styles[[#This Row],[Font Family Used]]&lt;&gt;"",Table_Styles[[#This Row],[Font Weight Used]]&lt;&gt;""),Table_Styles[[#This Row],[Font Family Used]]&amp;" "&amp;Table_Styles[[#This Row],[Font Weight Used]],"")</f>
        <v>Arvo 300</v>
      </c>
      <c r="CC18" s="17" t="str">
        <f ca="1">IF(AND(Table_Styles[[#This Row],[Selector]],COUNTIF(OFFSET(CC:CC,0,0,ROW()-1,1),"="&amp;Table_Styles[[#This Row],[Font]])=0),Table_Styles[[#This Row],[Font]],"")</f>
        <v/>
      </c>
      <c r="CD18" s="17" t="str">
        <f ca="1">IF(Table_Styles[[#This Row],[Unique Font]]&lt;&gt;"",
"{""fontFamily"":"""&amp;Table_Styles[[#This Row],[Font Family Used]]&amp;""",""fontWeight"":"&amp;Table_Styles[[#This Row],[Font Weight Used]]&amp;"}","")</f>
        <v/>
      </c>
      <c r="CE18"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15px;font-weight: 300;margin-top: 5px;margin-bottom: 5px</v>
      </c>
      <c r="CF18" s="17" t="str">
        <f>IF(AND(Table_Styles[[#This Row],[Selector]]&lt;&gt;"", Table_Styles[[#This Row],[Config Properties]]&lt;&gt;""),
Table_Styles[[#This Row],[Selector]]&amp;" { "&amp;Table_Styles[[#This Row],[Config Properties]]&amp;" }","")</f>
        <v>section p { font-family: 'Arvo';font-size: 15px;font-weight: 300;margin-top: 5px;margin-bottom: 5px }</v>
      </c>
      <c r="CG18" s="17" t="str">
        <f xml:space="preserve">
SUBSTITUTE(SUBSTITUTE(SUBSTITUTE(SUBSTITUTE(SUBSTITUTE(SUBSTITUTE(SUBSTITUTE(SUBSTITUTE(Table_Styles[[#This Row],[Config]],
" {","{"),
"{ ","{"),
" }","}"),
"} ","}"),
" ,",","),
", ",","),
" :",":"),
": ",":")</f>
        <v>section p{font-family:'Arvo';font-size:15px;font-weight:300;margin-top:5px;margin-bottom:5px}</v>
      </c>
    </row>
    <row r="19" spans="2:85" ht="29.25" thickBot="1">
      <c r="B19" s="18" t="s">
        <v>539</v>
      </c>
      <c r="C19" s="18"/>
      <c r="D19" s="33"/>
      <c r="E19" s="33"/>
      <c r="F19" s="18" t="str">
        <f>IF(Table_Styles[[#This Row],[Font Family]]&lt;&gt;"",Table_Styles[[#This Row],[Font Family]],IF(Table_Styles[[#This Row],[Font Family Default]]&lt;&gt;"",Table_Styles[[#This Row],[Font Family Default]],""))</f>
        <v/>
      </c>
      <c r="G19" s="33"/>
      <c r="H19" s="33"/>
      <c r="I19" s="18" t="str">
        <f>IF(Table_Styles[[#This Row],[Font Size]]&lt;&gt;"",Table_Styles[[#This Row],[Font Size]],IF(Table_Styles[[#This Row],[Font Size Default]]&lt;&gt;"",Table_Styles[[#This Row],[Font Size Default]],""))</f>
        <v/>
      </c>
      <c r="J19" s="33"/>
      <c r="K19" s="33"/>
      <c r="L19" s="18" t="str">
        <f>IF(Table_Styles[[#This Row],[Font Weight]]&lt;&gt;"",Table_Styles[[#This Row],[Font Weight]],IF(Table_Styles[[#This Row],[Font Weight Default]]&lt;&gt;"",Table_Styles[[#This Row],[Font Weight Default]],""))</f>
        <v/>
      </c>
      <c r="M19" s="33"/>
      <c r="N19" s="33"/>
      <c r="O19" s="18" t="str">
        <f>IF(Table_Styles[[#This Row],[Colour]]&lt;&gt;"",Table_Styles[[#This Row],[Colour]],IF(Table_Styles[[#This Row],[Colour Default]]&lt;&gt;"",Table_Styles[[#This Row],[Colour Default]],""))</f>
        <v/>
      </c>
      <c r="P19" s="33"/>
      <c r="Q19" s="33"/>
      <c r="R19" s="18" t="str">
        <f>IF(Table_Styles[[#This Row],[Background]]&lt;&gt;"",Table_Styles[[#This Row],[Background]],IF(Table_Styles[[#This Row],[Background Default]]&lt;&gt;"",Table_Styles[[#This Row],[Background Default]],""))</f>
        <v/>
      </c>
      <c r="S19" s="33"/>
      <c r="T19" s="33"/>
      <c r="U19" s="18" t="str">
        <f>IF(Table_Styles[[#This Row],[Border]]&lt;&gt;"",Table_Styles[[#This Row],[Border]],IF(Table_Styles[[#This Row],[Border Default]]&lt;&gt;"",Table_Styles[[#This Row],[Border Default]],""))</f>
        <v/>
      </c>
      <c r="V19" s="33"/>
      <c r="W19" s="33"/>
      <c r="X19" s="18" t="str">
        <f>IF(Table_Styles[[#This Row],[Border Radius]]&lt;&gt;"",Table_Styles[[#This Row],[Border Radius]],IF(Table_Styles[[#This Row],[Border Radius Default]]&lt;&gt;"",Table_Styles[[#This Row],[Border Radius Default]],""))</f>
        <v/>
      </c>
      <c r="Y19" s="33"/>
      <c r="Z19" s="33"/>
      <c r="AA19" s="18" t="str">
        <f>IF(Table_Styles[[#This Row],[MT]]&lt;&gt;"",Table_Styles[[#This Row],[MT]],IF(Table_Styles[[#This Row],[MT Default]]&lt;&gt;"",Table_Styles[[#This Row],[MT Default]],""))</f>
        <v/>
      </c>
      <c r="AB19" s="33"/>
      <c r="AC19" s="33"/>
      <c r="AD19" s="18" t="str">
        <f>IF(Table_Styles[[#This Row],[MR]]&lt;&gt;"",Table_Styles[[#This Row],[MR]],IF(Table_Styles[[#This Row],[MR Default]]&lt;&gt;"",Table_Styles[[#This Row],[MR Default]],""))</f>
        <v/>
      </c>
      <c r="AE19" s="33"/>
      <c r="AF19" s="33"/>
      <c r="AG19" s="18" t="str">
        <f>IF(Table_Styles[[#This Row],[MB]]&lt;&gt;"",Table_Styles[[#This Row],[MB]],IF(Table_Styles[[#This Row],[MB Default]]&lt;&gt;"",Table_Styles[[#This Row],[MB Default]],""))</f>
        <v/>
      </c>
      <c r="AH19" s="33"/>
      <c r="AI19" s="33"/>
      <c r="AJ19" s="18" t="str">
        <f>IF(Table_Styles[[#This Row],[ML]]&lt;&gt;"",Table_Styles[[#This Row],[ML]],IF(Table_Styles[[#This Row],[ML Default]]&lt;&gt;"",Table_Styles[[#This Row],[ML Default]],""))</f>
        <v/>
      </c>
      <c r="AK19" s="33"/>
      <c r="AL19" s="33"/>
      <c r="AM19" s="18" t="str">
        <f>IF(Table_Styles[[#This Row],[PT]]&lt;&gt;"",Table_Styles[[#This Row],[PT]],IF(Table_Styles[[#This Row],[PT Default]]&lt;&gt;"",Table_Styles[[#This Row],[PT Default]],""))</f>
        <v/>
      </c>
      <c r="AN19" s="33"/>
      <c r="AO19" s="33"/>
      <c r="AP19" s="18" t="str">
        <f>IF(Table_Styles[[#This Row],[PR]]&lt;&gt;"",Table_Styles[[#This Row],[PR]],IF(Table_Styles[[#This Row],[PR Default]]&lt;&gt;"",Table_Styles[[#This Row],[PR Default]],""))</f>
        <v/>
      </c>
      <c r="AQ19" s="33"/>
      <c r="AR19" s="33"/>
      <c r="AS19" s="18" t="str">
        <f>IF(Table_Styles[[#This Row],[PB]]&lt;&gt;"",Table_Styles[[#This Row],[PB]],IF(Table_Styles[[#This Row],[PB Default]]&lt;&gt;"",Table_Styles[[#This Row],[PB Default]],""))</f>
        <v/>
      </c>
      <c r="AT19" s="33"/>
      <c r="AU19" s="33"/>
      <c r="AV19" s="18" t="str">
        <f>IF(Table_Styles[[#This Row],[PL]]&lt;&gt;"",Table_Styles[[#This Row],[PL]],IF(Table_Styles[[#This Row],[PL Default]]&lt;&gt;"",Table_Styles[[#This Row],[PL Default]],""))</f>
        <v/>
      </c>
      <c r="AW19" s="33"/>
      <c r="AX19" s="33"/>
      <c r="AY19" s="18" t="str">
        <f>IF(Table_Styles[[#This Row],[BT]]&lt;&gt;"",Table_Styles[[#This Row],[BT]],IF(Table_Styles[[#This Row],[BT Default]]&lt;&gt;"",Table_Styles[[#This Row],[BT Default]],""))</f>
        <v/>
      </c>
      <c r="AZ19" s="33"/>
      <c r="BA19" s="33"/>
      <c r="BB19" s="18" t="str">
        <f>IF(Table_Styles[[#This Row],[BR]]&lt;&gt;"",Table_Styles[[#This Row],[BR]],IF(Table_Styles[[#This Row],[BR Default]]&lt;&gt;"",Table_Styles[[#This Row],[BR Default]],""))</f>
        <v/>
      </c>
      <c r="BC19" s="33"/>
      <c r="BD19" s="33"/>
      <c r="BE19" s="18" t="str">
        <f>IF(Table_Styles[[#This Row],[BB]]&lt;&gt;"",Table_Styles[[#This Row],[BB]],IF(Table_Styles[[#This Row],[BB Default]]&lt;&gt;"",Table_Styles[[#This Row],[BB Default]],""))</f>
        <v/>
      </c>
      <c r="BF19" s="33"/>
      <c r="BG19" s="33"/>
      <c r="BH19" s="18" t="str">
        <f>IF(Table_Styles[[#This Row],[BL]]&lt;&gt;"",Table_Styles[[#This Row],[BL]],IF(Table_Styles[[#This Row],[BL Default]]&lt;&gt;"",Table_Styles[[#This Row],[BL Default]],""))</f>
        <v/>
      </c>
      <c r="BI19" s="33"/>
      <c r="BJ19" s="33"/>
      <c r="BK19" s="18" t="str">
        <f>IF(Table_Styles[[#This Row],[Width]]&lt;&gt;"",Table_Styles[[#This Row],[Width]],IF(Table_Styles[[#This Row],[Width Default]]&lt;&gt;"",Table_Styles[[#This Row],[Width Default]],""))</f>
        <v/>
      </c>
      <c r="BL19" s="33"/>
      <c r="BM19" s="33"/>
      <c r="BN19" s="18" t="str">
        <f>IF(Table_Styles[[#This Row],[Height]]&lt;&gt;"",Table_Styles[[#This Row],[Height]],IF(Table_Styles[[#This Row],[Height Default]]&lt;&gt;"",Table_Styles[[#This Row],[Height Default]],""))</f>
        <v/>
      </c>
      <c r="BO19" s="18"/>
      <c r="BP19" s="18"/>
      <c r="BQ19" s="18" t="str">
        <f>IF(Table_Styles[[#This Row],[Top]]&lt;&gt;"",Table_Styles[[#This Row],[Top]],IF(Table_Styles[[#This Row],[Top Default]]&lt;&gt;"",Table_Styles[[#This Row],[Top Default]],""))</f>
        <v/>
      </c>
      <c r="BR19" s="18"/>
      <c r="BS19" s="18"/>
      <c r="BT19" s="18" t="str">
        <f>IF(Table_Styles[[#This Row],[Right]]&lt;&gt;"",Table_Styles[[#This Row],[Right]],IF(Table_Styles[[#This Row],[Right Default]]&lt;&gt;"",Table_Styles[[#This Row],[Right Default]],""))</f>
        <v/>
      </c>
      <c r="BU19" s="18"/>
      <c r="BV19" s="18"/>
      <c r="BW19" s="18" t="str">
        <f>IF(Table_Styles[[#This Row],[Bottom]]&lt;&gt;"",Table_Styles[[#This Row],[Bottom]],IF(Table_Styles[[#This Row],[Bottom Default]]&lt;&gt;"",Table_Styles[[#This Row],[Bottom Default]],""))</f>
        <v/>
      </c>
      <c r="BX19" s="18"/>
      <c r="BY19" s="18"/>
      <c r="BZ19" s="18" t="str">
        <f>IF(Table_Styles[[#This Row],[Left]]&lt;&gt;"",Table_Styles[[#This Row],[Left]],IF(Table_Styles[[#This Row],[Left Default]]&lt;&gt;"",Table_Styles[[#This Row],[Left Default]],""))</f>
        <v/>
      </c>
      <c r="CA19" s="33"/>
      <c r="CB19" s="18" t="str">
        <f>IF(AND(Table_Styles[[#This Row],[Selector]]&lt;&gt;"",Table_Styles[[#This Row],[Font Family Used]]&lt;&gt;"",Table_Styles[[#This Row],[Font Weight Used]]&lt;&gt;""),Table_Styles[[#This Row],[Font Family Used]]&amp;" "&amp;Table_Styles[[#This Row],[Font Weight Used]],"")</f>
        <v/>
      </c>
      <c r="CC19" s="18" t="str">
        <f ca="1">IF(AND(Table_Styles[[#This Row],[Selector]],COUNTIF(OFFSET(CC:CC,0,0,ROW()-1,1),"="&amp;Table_Styles[[#This Row],[Font]])=0),Table_Styles[[#This Row],[Font]],"")</f>
        <v/>
      </c>
      <c r="CD19" s="18" t="str">
        <f ca="1">IF(Table_Styles[[#This Row],[Unique Font]]&lt;&gt;"",
"{""fontFamily"":"""&amp;Table_Styles[[#This Row],[Font Family Used]]&amp;""",""fontWeight"":"&amp;Table_Styles[[#This Row],[Font Weight Used]]&amp;"}","")</f>
        <v/>
      </c>
      <c r="CE19"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9" s="18" t="str">
        <f>IF(AND(Table_Styles[[#This Row],[Selector]]&lt;&gt;"", Table_Styles[[#This Row],[Config Properties]]&lt;&gt;""),
Table_Styles[[#This Row],[Selector]]&amp;" { "&amp;Table_Styles[[#This Row],[Config Properties]]&amp;" }","")</f>
        <v/>
      </c>
      <c r="CG19" s="18" t="str">
        <f xml:space="preserve">
SUBSTITUTE(SUBSTITUTE(SUBSTITUTE(SUBSTITUTE(SUBSTITUTE(SUBSTITUTE(SUBSTITUTE(SUBSTITUTE(Table_Styles[[#This Row],[Config]],
" {","{"),
"{ ","{"),
" }","}"),
"} ","}"),
" ,",","),
", ",","),
" :",":"),
": ",":")</f>
        <v/>
      </c>
    </row>
    <row r="20" spans="2:85" ht="21" customHeight="1">
      <c r="B20" s="37" t="s">
        <v>540</v>
      </c>
      <c r="C20" s="37" t="s">
        <v>541</v>
      </c>
      <c r="D20" s="34"/>
      <c r="E20" s="34"/>
      <c r="F20" s="15" t="str">
        <f>IF(Table_Styles[[#This Row],[Font Family]]&lt;&gt;"",Table_Styles[[#This Row],[Font Family]],IF(Table_Styles[[#This Row],[Font Family Default]]&lt;&gt;"",Table_Styles[[#This Row],[Font Family Default]],""))</f>
        <v/>
      </c>
      <c r="G20" s="34"/>
      <c r="H20" s="34"/>
      <c r="I20" s="15" t="str">
        <f>IF(Table_Styles[[#This Row],[Font Size]]&lt;&gt;"",Table_Styles[[#This Row],[Font Size]],IF(Table_Styles[[#This Row],[Font Size Default]]&lt;&gt;"",Table_Styles[[#This Row],[Font Size Default]],""))</f>
        <v/>
      </c>
      <c r="J20" s="34"/>
      <c r="K20" s="34"/>
      <c r="L20" s="15" t="str">
        <f>IF(Table_Styles[[#This Row],[Font Weight]]&lt;&gt;"",Table_Styles[[#This Row],[Font Weight]],IF(Table_Styles[[#This Row],[Font Weight Default]]&lt;&gt;"",Table_Styles[[#This Row],[Font Weight Default]],""))</f>
        <v/>
      </c>
      <c r="M20" s="34"/>
      <c r="N20" s="34"/>
      <c r="O20" s="15" t="str">
        <f>IF(Table_Styles[[#This Row],[Colour]]&lt;&gt;"",Table_Styles[[#This Row],[Colour]],IF(Table_Styles[[#This Row],[Colour Default]]&lt;&gt;"",Table_Styles[[#This Row],[Colour Default]],""))</f>
        <v/>
      </c>
      <c r="P20" s="34"/>
      <c r="Q20" s="34"/>
      <c r="R20" s="15" t="str">
        <f>IF(Table_Styles[[#This Row],[Background]]&lt;&gt;"",Table_Styles[[#This Row],[Background]],IF(Table_Styles[[#This Row],[Background Default]]&lt;&gt;"",Table_Styles[[#This Row],[Background Default]],""))</f>
        <v/>
      </c>
      <c r="S20" s="34"/>
      <c r="T20" s="34"/>
      <c r="U20" s="15" t="str">
        <f>IF(Table_Styles[[#This Row],[Border]]&lt;&gt;"",Table_Styles[[#This Row],[Border]],IF(Table_Styles[[#This Row],[Border Default]]&lt;&gt;"",Table_Styles[[#This Row],[Border Default]],""))</f>
        <v/>
      </c>
      <c r="V20" s="34"/>
      <c r="W20" s="34"/>
      <c r="X20" s="15" t="str">
        <f>IF(Table_Styles[[#This Row],[Border Radius]]&lt;&gt;"",Table_Styles[[#This Row],[Border Radius]],IF(Table_Styles[[#This Row],[Border Radius Default]]&lt;&gt;"",Table_Styles[[#This Row],[Border Radius Default]],""))</f>
        <v/>
      </c>
      <c r="Y20" s="34"/>
      <c r="Z20" s="34" t="s">
        <v>510</v>
      </c>
      <c r="AA20" s="15" t="str">
        <f>IF(Table_Styles[[#This Row],[MT]]&lt;&gt;"",Table_Styles[[#This Row],[MT]],IF(Table_Styles[[#This Row],[MT Default]]&lt;&gt;"",Table_Styles[[#This Row],[MT Default]],""))</f>
        <v>15px</v>
      </c>
      <c r="AB20" s="34"/>
      <c r="AC20" s="34"/>
      <c r="AD20" s="15" t="str">
        <f>IF(Table_Styles[[#This Row],[MR]]&lt;&gt;"",Table_Styles[[#This Row],[MR]],IF(Table_Styles[[#This Row],[MR Default]]&lt;&gt;"",Table_Styles[[#This Row],[MR Default]],""))</f>
        <v/>
      </c>
      <c r="AE20" s="34"/>
      <c r="AF20" s="34" t="s">
        <v>510</v>
      </c>
      <c r="AG20" s="15" t="str">
        <f>IF(Table_Styles[[#This Row],[MB]]&lt;&gt;"",Table_Styles[[#This Row],[MB]],IF(Table_Styles[[#This Row],[MB Default]]&lt;&gt;"",Table_Styles[[#This Row],[MB Default]],""))</f>
        <v>15px</v>
      </c>
      <c r="AH20" s="34"/>
      <c r="AI20" s="34"/>
      <c r="AJ20" s="15" t="str">
        <f>IF(Table_Styles[[#This Row],[ML]]&lt;&gt;"",Table_Styles[[#This Row],[ML]],IF(Table_Styles[[#This Row],[ML Default]]&lt;&gt;"",Table_Styles[[#This Row],[ML Default]],""))</f>
        <v/>
      </c>
      <c r="AK20" s="34"/>
      <c r="AL20" s="34"/>
      <c r="AM20" s="15" t="str">
        <f>IF(Table_Styles[[#This Row],[PT]]&lt;&gt;"",Table_Styles[[#This Row],[PT]],IF(Table_Styles[[#This Row],[PT Default]]&lt;&gt;"",Table_Styles[[#This Row],[PT Default]],""))</f>
        <v/>
      </c>
      <c r="AN20" s="34"/>
      <c r="AO20" s="34"/>
      <c r="AP20" s="15" t="str">
        <f>IF(Table_Styles[[#This Row],[PR]]&lt;&gt;"",Table_Styles[[#This Row],[PR]],IF(Table_Styles[[#This Row],[PR Default]]&lt;&gt;"",Table_Styles[[#This Row],[PR Default]],""))</f>
        <v/>
      </c>
      <c r="AQ20" s="34"/>
      <c r="AR20" s="34"/>
      <c r="AS20" s="15" t="str">
        <f>IF(Table_Styles[[#This Row],[PB]]&lt;&gt;"",Table_Styles[[#This Row],[PB]],IF(Table_Styles[[#This Row],[PB Default]]&lt;&gt;"",Table_Styles[[#This Row],[PB Default]],""))</f>
        <v/>
      </c>
      <c r="AT20" s="34"/>
      <c r="AU20" s="34"/>
      <c r="AV20" s="15" t="str">
        <f>IF(Table_Styles[[#This Row],[PL]]&lt;&gt;"",Table_Styles[[#This Row],[PL]],IF(Table_Styles[[#This Row],[PL Default]]&lt;&gt;"",Table_Styles[[#This Row],[PL Default]],""))</f>
        <v/>
      </c>
      <c r="AW20" s="34"/>
      <c r="AX20" s="34"/>
      <c r="AY20" s="15" t="str">
        <f>IF(Table_Styles[[#This Row],[BT]]&lt;&gt;"",Table_Styles[[#This Row],[BT]],IF(Table_Styles[[#This Row],[BT Default]]&lt;&gt;"",Table_Styles[[#This Row],[BT Default]],""))</f>
        <v/>
      </c>
      <c r="AZ20" s="34"/>
      <c r="BA20" s="34"/>
      <c r="BB20" s="15" t="str">
        <f>IF(Table_Styles[[#This Row],[BR]]&lt;&gt;"",Table_Styles[[#This Row],[BR]],IF(Table_Styles[[#This Row],[BR Default]]&lt;&gt;"",Table_Styles[[#This Row],[BR Default]],""))</f>
        <v/>
      </c>
      <c r="BC20" s="34"/>
      <c r="BD20" s="34"/>
      <c r="BE20" s="15" t="str">
        <f>IF(Table_Styles[[#This Row],[BB]]&lt;&gt;"",Table_Styles[[#This Row],[BB]],IF(Table_Styles[[#This Row],[BB Default]]&lt;&gt;"",Table_Styles[[#This Row],[BB Default]],""))</f>
        <v/>
      </c>
      <c r="BF20" s="34"/>
      <c r="BG20" s="34"/>
      <c r="BH20" s="15" t="str">
        <f>IF(Table_Styles[[#This Row],[BL]]&lt;&gt;"",Table_Styles[[#This Row],[BL]],IF(Table_Styles[[#This Row],[BL Default]]&lt;&gt;"",Table_Styles[[#This Row],[BL Default]],""))</f>
        <v/>
      </c>
      <c r="BI20" s="34"/>
      <c r="BJ20" s="34"/>
      <c r="BK20" s="15" t="str">
        <f>IF(Table_Styles[[#This Row],[Width]]&lt;&gt;"",Table_Styles[[#This Row],[Width]],IF(Table_Styles[[#This Row],[Width Default]]&lt;&gt;"",Table_Styles[[#This Row],[Width Default]],""))</f>
        <v/>
      </c>
      <c r="BL20" s="34"/>
      <c r="BM20" s="34"/>
      <c r="BN20" s="15" t="str">
        <f>IF(Table_Styles[[#This Row],[Height]]&lt;&gt;"",Table_Styles[[#This Row],[Height]],IF(Table_Styles[[#This Row],[Height Default]]&lt;&gt;"",Table_Styles[[#This Row],[Height Default]],""))</f>
        <v/>
      </c>
      <c r="BO20" s="15"/>
      <c r="BP20" s="15"/>
      <c r="BQ20" s="15" t="str">
        <f>IF(Table_Styles[[#This Row],[Top]]&lt;&gt;"",Table_Styles[[#This Row],[Top]],IF(Table_Styles[[#This Row],[Top Default]]&lt;&gt;"",Table_Styles[[#This Row],[Top Default]],""))</f>
        <v/>
      </c>
      <c r="BR20" s="15"/>
      <c r="BS20" s="15"/>
      <c r="BT20" s="15" t="str">
        <f>IF(Table_Styles[[#This Row],[Right]]&lt;&gt;"",Table_Styles[[#This Row],[Right]],IF(Table_Styles[[#This Row],[Right Default]]&lt;&gt;"",Table_Styles[[#This Row],[Right Default]],""))</f>
        <v/>
      </c>
      <c r="BU20" s="15"/>
      <c r="BV20" s="15"/>
      <c r="BW20" s="15" t="str">
        <f>IF(Table_Styles[[#This Row],[Bottom]]&lt;&gt;"",Table_Styles[[#This Row],[Bottom]],IF(Table_Styles[[#This Row],[Bottom Default]]&lt;&gt;"",Table_Styles[[#This Row],[Bottom Default]],""))</f>
        <v/>
      </c>
      <c r="BX20" s="15"/>
      <c r="BY20" s="15"/>
      <c r="BZ20" s="15" t="str">
        <f>IF(Table_Styles[[#This Row],[Left]]&lt;&gt;"",Table_Styles[[#This Row],[Left]],IF(Table_Styles[[#This Row],[Left Default]]&lt;&gt;"",Table_Styles[[#This Row],[Left Default]],""))</f>
        <v/>
      </c>
      <c r="CA20" s="34"/>
      <c r="CB20" s="17" t="str">
        <f>IF(AND(Table_Styles[[#This Row],[Selector]]&lt;&gt;"",Table_Styles[[#This Row],[Font Family Used]]&lt;&gt;"",Table_Styles[[#This Row],[Font Weight Used]]&lt;&gt;""),Table_Styles[[#This Row],[Font Family Used]]&amp;" "&amp;Table_Styles[[#This Row],[Font Weight Used]],"")</f>
        <v/>
      </c>
      <c r="CC20" s="17" t="str">
        <f ca="1">IF(AND(Table_Styles[[#This Row],[Selector]],COUNTIF(OFFSET(CC:CC,0,0,ROW()-1,1),"="&amp;Table_Styles[[#This Row],[Font]])=0),Table_Styles[[#This Row],[Font]],"")</f>
        <v/>
      </c>
      <c r="CD20" s="17" t="str">
        <f ca="1">IF(Table_Styles[[#This Row],[Unique Font]]&lt;&gt;"",
"{""fontFamily"":"""&amp;Table_Styles[[#This Row],[Font Family Used]]&amp;""",""fontWeight"":"&amp;Table_Styles[[#This Row],[Font Weight Used]]&amp;"}","")</f>
        <v/>
      </c>
      <c r="CE20"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15px;margin-bottom: 15px</v>
      </c>
      <c r="CF20" s="17" t="str">
        <f>IF(AND(Table_Styles[[#This Row],[Selector]]&lt;&gt;"", Table_Styles[[#This Row],[Config Properties]]&lt;&gt;""),
Table_Styles[[#This Row],[Selector]]&amp;" { "&amp;Table_Styles[[#This Row],[Config Properties]]&amp;" }","")</f>
        <v>formly-field .form-group { margin-top: 15px;margin-bottom: 15px }</v>
      </c>
      <c r="CG20" s="17" t="str">
        <f xml:space="preserve">
SUBSTITUTE(SUBSTITUTE(SUBSTITUTE(SUBSTITUTE(SUBSTITUTE(SUBSTITUTE(SUBSTITUTE(SUBSTITUTE(Table_Styles[[#This Row],[Config]],
" {","{"),
"{ ","{"),
" }","}"),
"} ","}"),
" ,",","),
", ",","),
" :",":"),
": ",":")</f>
        <v>formly-field .form-group{margin-top:15px;margin-bottom:15px}</v>
      </c>
    </row>
    <row r="21" spans="2:85" ht="21" customHeight="1">
      <c r="B21" s="17" t="s">
        <v>542</v>
      </c>
      <c r="C21" s="37" t="s">
        <v>543</v>
      </c>
      <c r="D21" s="49"/>
      <c r="E21" s="34"/>
      <c r="F21" s="15" t="str">
        <f>IF(Table_Styles[[#This Row],[Font Family]]&lt;&gt;"",Table_Styles[[#This Row],[Font Family]],IF(Table_Styles[[#This Row],[Font Family Default]]&lt;&gt;"",Table_Styles[[#This Row],[Font Family Default]],""))</f>
        <v/>
      </c>
      <c r="G21" s="49"/>
      <c r="H21" s="34"/>
      <c r="I21" s="15" t="str">
        <f>IF(Table_Styles[[#This Row],[Font Size]]&lt;&gt;"",Table_Styles[[#This Row],[Font Size]],IF(Table_Styles[[#This Row],[Font Size Default]]&lt;&gt;"",Table_Styles[[#This Row],[Font Size Default]],""))</f>
        <v/>
      </c>
      <c r="J21" s="49"/>
      <c r="K21" s="34"/>
      <c r="L21" s="15" t="str">
        <f>IF(Table_Styles[[#This Row],[Font Weight]]&lt;&gt;"",Table_Styles[[#This Row],[Font Weight]],IF(Table_Styles[[#This Row],[Font Weight Default]]&lt;&gt;"",Table_Styles[[#This Row],[Font Weight Default]],""))</f>
        <v/>
      </c>
      <c r="M21" s="49"/>
      <c r="N21" s="34"/>
      <c r="O21" s="15" t="str">
        <f>IF(Table_Styles[[#This Row],[Colour]]&lt;&gt;"",Table_Styles[[#This Row],[Colour]],IF(Table_Styles[[#This Row],[Colour Default]]&lt;&gt;"",Table_Styles[[#This Row],[Colour Default]],""))</f>
        <v/>
      </c>
      <c r="P21" s="49"/>
      <c r="Q21" s="34"/>
      <c r="R21" s="15" t="str">
        <f>IF(Table_Styles[[#This Row],[Background]]&lt;&gt;"",Table_Styles[[#This Row],[Background]],IF(Table_Styles[[#This Row],[Background Default]]&lt;&gt;"",Table_Styles[[#This Row],[Background Default]],""))</f>
        <v/>
      </c>
      <c r="S21" s="49"/>
      <c r="T21" s="34"/>
      <c r="U21" s="15" t="str">
        <f>IF(Table_Styles[[#This Row],[Border]]&lt;&gt;"",Table_Styles[[#This Row],[Border]],IF(Table_Styles[[#This Row],[Border Default]]&lt;&gt;"",Table_Styles[[#This Row],[Border Default]],""))</f>
        <v/>
      </c>
      <c r="V21" s="34"/>
      <c r="W21" s="34"/>
      <c r="X21" s="15" t="str">
        <f>IF(Table_Styles[[#This Row],[Border Radius]]&lt;&gt;"",Table_Styles[[#This Row],[Border Radius]],IF(Table_Styles[[#This Row],[Border Radius Default]]&lt;&gt;"",Table_Styles[[#This Row],[Border Radius Default]],""))</f>
        <v/>
      </c>
      <c r="Y21" s="49"/>
      <c r="Z21" s="34"/>
      <c r="AA21" s="15" t="str">
        <f>IF(Table_Styles[[#This Row],[MT]]&lt;&gt;"",Table_Styles[[#This Row],[MT]],IF(Table_Styles[[#This Row],[MT Default]]&lt;&gt;"",Table_Styles[[#This Row],[MT Default]],""))</f>
        <v/>
      </c>
      <c r="AB21" s="49"/>
      <c r="AC21" s="34"/>
      <c r="AD21" s="15" t="str">
        <f>IF(Table_Styles[[#This Row],[MR]]&lt;&gt;"",Table_Styles[[#This Row],[MR]],IF(Table_Styles[[#This Row],[MR Default]]&lt;&gt;"",Table_Styles[[#This Row],[MR Default]],""))</f>
        <v/>
      </c>
      <c r="AE21" s="49"/>
      <c r="AF21" s="34" t="s">
        <v>510</v>
      </c>
      <c r="AG21" s="15" t="str">
        <f>IF(Table_Styles[[#This Row],[MB]]&lt;&gt;"",Table_Styles[[#This Row],[MB]],IF(Table_Styles[[#This Row],[MB Default]]&lt;&gt;"",Table_Styles[[#This Row],[MB Default]],""))</f>
        <v>15px</v>
      </c>
      <c r="AH21" s="49"/>
      <c r="AI21" s="34"/>
      <c r="AJ21" s="15" t="str">
        <f>IF(Table_Styles[[#This Row],[ML]]&lt;&gt;"",Table_Styles[[#This Row],[ML]],IF(Table_Styles[[#This Row],[ML Default]]&lt;&gt;"",Table_Styles[[#This Row],[ML Default]],""))</f>
        <v/>
      </c>
      <c r="AK21" s="49"/>
      <c r="AL21" s="34"/>
      <c r="AM21" s="15" t="str">
        <f>IF(Table_Styles[[#This Row],[PT]]&lt;&gt;"",Table_Styles[[#This Row],[PT]],IF(Table_Styles[[#This Row],[PT Default]]&lt;&gt;"",Table_Styles[[#This Row],[PT Default]],""))</f>
        <v/>
      </c>
      <c r="AN21" s="49"/>
      <c r="AO21" s="34"/>
      <c r="AP21" s="15" t="str">
        <f>IF(Table_Styles[[#This Row],[PR]]&lt;&gt;"",Table_Styles[[#This Row],[PR]],IF(Table_Styles[[#This Row],[PR Default]]&lt;&gt;"",Table_Styles[[#This Row],[PR Default]],""))</f>
        <v/>
      </c>
      <c r="AQ21" s="49"/>
      <c r="AR21" s="34"/>
      <c r="AS21" s="15" t="str">
        <f>IF(Table_Styles[[#This Row],[PB]]&lt;&gt;"",Table_Styles[[#This Row],[PB]],IF(Table_Styles[[#This Row],[PB Default]]&lt;&gt;"",Table_Styles[[#This Row],[PB Default]],""))</f>
        <v/>
      </c>
      <c r="AT21" s="49"/>
      <c r="AU21" s="34"/>
      <c r="AV21" s="15" t="str">
        <f>IF(Table_Styles[[#This Row],[PL]]&lt;&gt;"",Table_Styles[[#This Row],[PL]],IF(Table_Styles[[#This Row],[PL Default]]&lt;&gt;"",Table_Styles[[#This Row],[PL Default]],""))</f>
        <v/>
      </c>
      <c r="AW21" s="49"/>
      <c r="AX21" s="34"/>
      <c r="AY21" s="15" t="str">
        <f>IF(Table_Styles[[#This Row],[BT]]&lt;&gt;"",Table_Styles[[#This Row],[BT]],IF(Table_Styles[[#This Row],[BT Default]]&lt;&gt;"",Table_Styles[[#This Row],[BT Default]],""))</f>
        <v/>
      </c>
      <c r="AZ21" s="49"/>
      <c r="BA21" s="34"/>
      <c r="BB21" s="15" t="str">
        <f>IF(Table_Styles[[#This Row],[BR]]&lt;&gt;"",Table_Styles[[#This Row],[BR]],IF(Table_Styles[[#This Row],[BR Default]]&lt;&gt;"",Table_Styles[[#This Row],[BR Default]],""))</f>
        <v/>
      </c>
      <c r="BC21" s="49"/>
      <c r="BD21" s="34"/>
      <c r="BE21" s="15" t="str">
        <f>IF(Table_Styles[[#This Row],[BB]]&lt;&gt;"",Table_Styles[[#This Row],[BB]],IF(Table_Styles[[#This Row],[BB Default]]&lt;&gt;"",Table_Styles[[#This Row],[BB Default]],""))</f>
        <v/>
      </c>
      <c r="BF21" s="49"/>
      <c r="BG21" s="34"/>
      <c r="BH21" s="15" t="str">
        <f>IF(Table_Styles[[#This Row],[BL]]&lt;&gt;"",Table_Styles[[#This Row],[BL]],IF(Table_Styles[[#This Row],[BL Default]]&lt;&gt;"",Table_Styles[[#This Row],[BL Default]],""))</f>
        <v/>
      </c>
      <c r="BI21" s="34"/>
      <c r="BJ21" s="34"/>
      <c r="BK21" s="15" t="str">
        <f>IF(Table_Styles[[#This Row],[Width]]&lt;&gt;"",Table_Styles[[#This Row],[Width]],IF(Table_Styles[[#This Row],[Width Default]]&lt;&gt;"",Table_Styles[[#This Row],[Width Default]],""))</f>
        <v/>
      </c>
      <c r="BL21" s="34"/>
      <c r="BM21" s="34"/>
      <c r="BN21" s="15" t="str">
        <f>IF(Table_Styles[[#This Row],[Height]]&lt;&gt;"",Table_Styles[[#This Row],[Height]],IF(Table_Styles[[#This Row],[Height Default]]&lt;&gt;"",Table_Styles[[#This Row],[Height Default]],""))</f>
        <v/>
      </c>
      <c r="BO21" s="15"/>
      <c r="BP21" s="15"/>
      <c r="BQ21" s="15" t="str">
        <f>IF(Table_Styles[[#This Row],[Top]]&lt;&gt;"",Table_Styles[[#This Row],[Top]],IF(Table_Styles[[#This Row],[Top Default]]&lt;&gt;"",Table_Styles[[#This Row],[Top Default]],""))</f>
        <v/>
      </c>
      <c r="BR21" s="15"/>
      <c r="BS21" s="15"/>
      <c r="BT21" s="15" t="str">
        <f>IF(Table_Styles[[#This Row],[Right]]&lt;&gt;"",Table_Styles[[#This Row],[Right]],IF(Table_Styles[[#This Row],[Right Default]]&lt;&gt;"",Table_Styles[[#This Row],[Right Default]],""))</f>
        <v/>
      </c>
      <c r="BU21" s="15"/>
      <c r="BV21" s="15"/>
      <c r="BW21" s="15" t="str">
        <f>IF(Table_Styles[[#This Row],[Bottom]]&lt;&gt;"",Table_Styles[[#This Row],[Bottom]],IF(Table_Styles[[#This Row],[Bottom Default]]&lt;&gt;"",Table_Styles[[#This Row],[Bottom Default]],""))</f>
        <v/>
      </c>
      <c r="BX21" s="15"/>
      <c r="BY21" s="15"/>
      <c r="BZ21" s="15" t="str">
        <f>IF(Table_Styles[[#This Row],[Left]]&lt;&gt;"",Table_Styles[[#This Row],[Left]],IF(Table_Styles[[#This Row],[Left Default]]&lt;&gt;"",Table_Styles[[#This Row],[Left Default]],""))</f>
        <v/>
      </c>
      <c r="CA21" s="49"/>
      <c r="CB21" s="17" t="str">
        <f>IF(AND(Table_Styles[[#This Row],[Selector]]&lt;&gt;"",Table_Styles[[#This Row],[Font Family Used]]&lt;&gt;"",Table_Styles[[#This Row],[Font Weight Used]]&lt;&gt;""),Table_Styles[[#This Row],[Font Family Used]]&amp;" "&amp;Table_Styles[[#This Row],[Font Weight Used]],"")</f>
        <v/>
      </c>
      <c r="CC21" s="17" t="str">
        <f ca="1">IF(AND(Table_Styles[[#This Row],[Selector]],COUNTIF(OFFSET(CC:CC,0,0,ROW()-1,1),"="&amp;Table_Styles[[#This Row],[Font]])=0),Table_Styles[[#This Row],[Font]],"")</f>
        <v/>
      </c>
      <c r="CD21" s="17" t="str">
        <f ca="1">IF(Table_Styles[[#This Row],[Unique Font]]&lt;&gt;"",
"{""fontFamily"":"""&amp;Table_Styles[[#This Row],[Font Family Used]]&amp;""",""fontWeight"":"&amp;Table_Styles[[#This Row],[Font Weight Used]]&amp;"}","")</f>
        <v/>
      </c>
      <c r="CE21"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margin-bottom: 15px</v>
      </c>
      <c r="CF21" s="17" t="str">
        <f>IF(AND(Table_Styles[[#This Row],[Selector]]&lt;&gt;"", Table_Styles[[#This Row],[Config Properties]]&lt;&gt;""),
Table_Styles[[#This Row],[Selector]]&amp;" { "&amp;Table_Styles[[#This Row],[Config Properties]]&amp;" }","")</f>
        <v>formly-field .field-content { margin-bottom: 15px }</v>
      </c>
      <c r="CG21" s="17" t="str">
        <f xml:space="preserve">
SUBSTITUTE(SUBSTITUTE(SUBSTITUTE(SUBSTITUTE(SUBSTITUTE(SUBSTITUTE(SUBSTITUTE(SUBSTITUTE(Table_Styles[[#This Row],[Config]],
" {","{"),
"{ ","{"),
" }","}"),
"} ","}"),
" ,",","),
", ",","),
" :",":"),
": ",":")</f>
        <v>formly-field .field-content{margin-bottom:15px}</v>
      </c>
    </row>
    <row r="22" spans="2:85" ht="21" customHeight="1">
      <c r="B22" s="37" t="s">
        <v>19</v>
      </c>
      <c r="C22" s="37" t="s">
        <v>544</v>
      </c>
      <c r="D22" s="34"/>
      <c r="E22" s="34" t="str">
        <f>Settings_Styling_Font_Labels</f>
        <v>Arvo</v>
      </c>
      <c r="F22" s="15" t="str">
        <f>IF(Table_Styles[[#This Row],[Font Family]]&lt;&gt;"",Table_Styles[[#This Row],[Font Family]],IF(Table_Styles[[#This Row],[Font Family Default]]&lt;&gt;"",Table_Styles[[#This Row],[Font Family Default]],""))</f>
        <v>Arvo</v>
      </c>
      <c r="G22" s="34" t="s">
        <v>545</v>
      </c>
      <c r="H22" s="36" t="s">
        <v>546</v>
      </c>
      <c r="I22" s="15" t="str">
        <f>IF(Table_Styles[[#This Row],[Font Size]]&lt;&gt;"",Table_Styles[[#This Row],[Font Size]],IF(Table_Styles[[#This Row],[Font Size Default]]&lt;&gt;"",Table_Styles[[#This Row],[Font Size Default]],""))</f>
        <v>16px</v>
      </c>
      <c r="J22" s="34"/>
      <c r="K22" s="34">
        <f>Settings_Styling_Font_Weight_Labels</f>
        <v>700</v>
      </c>
      <c r="L22" s="15">
        <f>IF(Table_Styles[[#This Row],[Font Weight]]&lt;&gt;"",Table_Styles[[#This Row],[Font Weight]],IF(Table_Styles[[#This Row],[Font Weight Default]]&lt;&gt;"",Table_Styles[[#This Row],[Font Weight Default]],""))</f>
        <v>700</v>
      </c>
      <c r="M22" s="34"/>
      <c r="N22" s="34" t="str">
        <f>Colour_Foreground_1</f>
        <v>#65686b</v>
      </c>
      <c r="O22" s="15" t="str">
        <f>IF(Table_Styles[[#This Row],[Colour]]&lt;&gt;"",Table_Styles[[#This Row],[Colour]],IF(Table_Styles[[#This Row],[Colour Default]]&lt;&gt;"",Table_Styles[[#This Row],[Colour Default]],""))</f>
        <v>#65686b</v>
      </c>
      <c r="P22" s="34"/>
      <c r="Q22" s="34"/>
      <c r="R22" s="15" t="str">
        <f>IF(Table_Styles[[#This Row],[Background]]&lt;&gt;"",Table_Styles[[#This Row],[Background]],IF(Table_Styles[[#This Row],[Background Default]]&lt;&gt;"",Table_Styles[[#This Row],[Background Default]],""))</f>
        <v/>
      </c>
      <c r="S22" s="34"/>
      <c r="T22" s="34"/>
      <c r="U22" s="15" t="str">
        <f>IF(Table_Styles[[#This Row],[Border]]&lt;&gt;"",Table_Styles[[#This Row],[Border]],IF(Table_Styles[[#This Row],[Border Default]]&lt;&gt;"",Table_Styles[[#This Row],[Border Default]],""))</f>
        <v/>
      </c>
      <c r="V22" s="34"/>
      <c r="W22" s="34"/>
      <c r="X22" s="15" t="str">
        <f>IF(Table_Styles[[#This Row],[Border Radius]]&lt;&gt;"",Table_Styles[[#This Row],[Border Radius]],IF(Table_Styles[[#This Row],[Border Radius Default]]&lt;&gt;"",Table_Styles[[#This Row],[Border Radius Default]],""))</f>
        <v/>
      </c>
      <c r="Y22" s="34"/>
      <c r="Z22" s="34"/>
      <c r="AA22" s="15" t="str">
        <f>IF(Table_Styles[[#This Row],[MT]]&lt;&gt;"",Table_Styles[[#This Row],[MT]],IF(Table_Styles[[#This Row],[MT Default]]&lt;&gt;"",Table_Styles[[#This Row],[MT Default]],""))</f>
        <v/>
      </c>
      <c r="AB22" s="34"/>
      <c r="AC22" s="34"/>
      <c r="AD22" s="15" t="str">
        <f>IF(Table_Styles[[#This Row],[MR]]&lt;&gt;"",Table_Styles[[#This Row],[MR]],IF(Table_Styles[[#This Row],[MR Default]]&lt;&gt;"",Table_Styles[[#This Row],[MR Default]],""))</f>
        <v/>
      </c>
      <c r="AE22" s="34"/>
      <c r="AF22" s="34"/>
      <c r="AG22" s="15" t="str">
        <f>IF(Table_Styles[[#This Row],[MB]]&lt;&gt;"",Table_Styles[[#This Row],[MB]],IF(Table_Styles[[#This Row],[MB Default]]&lt;&gt;"",Table_Styles[[#This Row],[MB Default]],""))</f>
        <v/>
      </c>
      <c r="AH22" s="34"/>
      <c r="AI22" s="34"/>
      <c r="AJ22" s="15" t="str">
        <f>IF(Table_Styles[[#This Row],[ML]]&lt;&gt;"",Table_Styles[[#This Row],[ML]],IF(Table_Styles[[#This Row],[ML Default]]&lt;&gt;"",Table_Styles[[#This Row],[ML Default]],""))</f>
        <v/>
      </c>
      <c r="AK22" s="34"/>
      <c r="AL22" s="34"/>
      <c r="AM22" s="15" t="str">
        <f>IF(Table_Styles[[#This Row],[PT]]&lt;&gt;"",Table_Styles[[#This Row],[PT]],IF(Table_Styles[[#This Row],[PT Default]]&lt;&gt;"",Table_Styles[[#This Row],[PT Default]],""))</f>
        <v/>
      </c>
      <c r="AN22" s="34"/>
      <c r="AO22" s="34"/>
      <c r="AP22" s="15" t="str">
        <f>IF(Table_Styles[[#This Row],[PR]]&lt;&gt;"",Table_Styles[[#This Row],[PR]],IF(Table_Styles[[#This Row],[PR Default]]&lt;&gt;"",Table_Styles[[#This Row],[PR Default]],""))</f>
        <v/>
      </c>
      <c r="AQ22" s="34"/>
      <c r="AR22" s="34"/>
      <c r="AS22" s="15" t="str">
        <f>IF(Table_Styles[[#This Row],[PB]]&lt;&gt;"",Table_Styles[[#This Row],[PB]],IF(Table_Styles[[#This Row],[PB Default]]&lt;&gt;"",Table_Styles[[#This Row],[PB Default]],""))</f>
        <v/>
      </c>
      <c r="AT22" s="34"/>
      <c r="AU22" s="34"/>
      <c r="AV22" s="15" t="str">
        <f>IF(Table_Styles[[#This Row],[PL]]&lt;&gt;"",Table_Styles[[#This Row],[PL]],IF(Table_Styles[[#This Row],[PL Default]]&lt;&gt;"",Table_Styles[[#This Row],[PL Default]],""))</f>
        <v/>
      </c>
      <c r="AW22" s="34"/>
      <c r="AX22" s="34"/>
      <c r="AY22" s="15" t="str">
        <f>IF(Table_Styles[[#This Row],[BT]]&lt;&gt;"",Table_Styles[[#This Row],[BT]],IF(Table_Styles[[#This Row],[BT Default]]&lt;&gt;"",Table_Styles[[#This Row],[BT Default]],""))</f>
        <v/>
      </c>
      <c r="AZ22" s="34"/>
      <c r="BA22" s="34"/>
      <c r="BB22" s="15" t="str">
        <f>IF(Table_Styles[[#This Row],[BR]]&lt;&gt;"",Table_Styles[[#This Row],[BR]],IF(Table_Styles[[#This Row],[BR Default]]&lt;&gt;"",Table_Styles[[#This Row],[BR Default]],""))</f>
        <v/>
      </c>
      <c r="BC22" s="34"/>
      <c r="BD22" s="34"/>
      <c r="BE22" s="15" t="str">
        <f>IF(Table_Styles[[#This Row],[BB]]&lt;&gt;"",Table_Styles[[#This Row],[BB]],IF(Table_Styles[[#This Row],[BB Default]]&lt;&gt;"",Table_Styles[[#This Row],[BB Default]],""))</f>
        <v/>
      </c>
      <c r="BF22" s="34"/>
      <c r="BG22" s="34"/>
      <c r="BH22" s="15" t="str">
        <f>IF(Table_Styles[[#This Row],[BL]]&lt;&gt;"",Table_Styles[[#This Row],[BL]],IF(Table_Styles[[#This Row],[BL Default]]&lt;&gt;"",Table_Styles[[#This Row],[BL Default]],""))</f>
        <v/>
      </c>
      <c r="BI22" s="34"/>
      <c r="BJ22" s="34"/>
      <c r="BK22" s="15" t="str">
        <f>IF(Table_Styles[[#This Row],[Width]]&lt;&gt;"",Table_Styles[[#This Row],[Width]],IF(Table_Styles[[#This Row],[Width Default]]&lt;&gt;"",Table_Styles[[#This Row],[Width Default]],""))</f>
        <v/>
      </c>
      <c r="BL22" s="34"/>
      <c r="BM22" s="34"/>
      <c r="BN22" s="15" t="str">
        <f>IF(Table_Styles[[#This Row],[Height]]&lt;&gt;"",Table_Styles[[#This Row],[Height]],IF(Table_Styles[[#This Row],[Height Default]]&lt;&gt;"",Table_Styles[[#This Row],[Height Default]],""))</f>
        <v/>
      </c>
      <c r="BO22" s="15"/>
      <c r="BP22" s="15"/>
      <c r="BQ22" s="15" t="str">
        <f>IF(Table_Styles[[#This Row],[Top]]&lt;&gt;"",Table_Styles[[#This Row],[Top]],IF(Table_Styles[[#This Row],[Top Default]]&lt;&gt;"",Table_Styles[[#This Row],[Top Default]],""))</f>
        <v/>
      </c>
      <c r="BR22" s="15"/>
      <c r="BS22" s="15"/>
      <c r="BT22" s="15" t="str">
        <f>IF(Table_Styles[[#This Row],[Right]]&lt;&gt;"",Table_Styles[[#This Row],[Right]],IF(Table_Styles[[#This Row],[Right Default]]&lt;&gt;"",Table_Styles[[#This Row],[Right Default]],""))</f>
        <v/>
      </c>
      <c r="BU22" s="15"/>
      <c r="BV22" s="15"/>
      <c r="BW22" s="15" t="str">
        <f>IF(Table_Styles[[#This Row],[Bottom]]&lt;&gt;"",Table_Styles[[#This Row],[Bottom]],IF(Table_Styles[[#This Row],[Bottom Default]]&lt;&gt;"",Table_Styles[[#This Row],[Bottom Default]],""))</f>
        <v/>
      </c>
      <c r="BX22" s="15"/>
      <c r="BY22" s="15"/>
      <c r="BZ22" s="15" t="str">
        <f>IF(Table_Styles[[#This Row],[Left]]&lt;&gt;"",Table_Styles[[#This Row],[Left]],IF(Table_Styles[[#This Row],[Left Default]]&lt;&gt;"",Table_Styles[[#This Row],[Left Default]],""))</f>
        <v/>
      </c>
      <c r="CA22" s="34"/>
      <c r="CB22" s="17" t="str">
        <f>IF(AND(Table_Styles[[#This Row],[Selector]]&lt;&gt;"",Table_Styles[[#This Row],[Font Family Used]]&lt;&gt;"",Table_Styles[[#This Row],[Font Weight Used]]&lt;&gt;""),Table_Styles[[#This Row],[Font Family Used]]&amp;" "&amp;Table_Styles[[#This Row],[Font Weight Used]],"")</f>
        <v>Arvo 700</v>
      </c>
      <c r="CC22" s="17" t="str">
        <f ca="1">IF(AND(Table_Styles[[#This Row],[Selector]],COUNTIF(OFFSET(CC:CC,0,0,ROW()-1,1),"="&amp;Table_Styles[[#This Row],[Font]])=0),Table_Styles[[#This Row],[Font]],"")</f>
        <v/>
      </c>
      <c r="CD22" s="17" t="str">
        <f ca="1">IF(Table_Styles[[#This Row],[Unique Font]]&lt;&gt;"",
"{""fontFamily"":"""&amp;Table_Styles[[#This Row],[Font Family Used]]&amp;""",""fontWeight"":"&amp;Table_Styles[[#This Row],[Font Weight Used]]&amp;"}","")</f>
        <v/>
      </c>
      <c r="CE22"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16px;font-weight: 700;color: #65686b</v>
      </c>
      <c r="CF22" s="17" t="str">
        <f>IF(AND(Table_Styles[[#This Row],[Selector]]&lt;&gt;"", Table_Styles[[#This Row],[Config Properties]]&lt;&gt;""),
Table_Styles[[#This Row],[Selector]]&amp;" { "&amp;Table_Styles[[#This Row],[Config Properties]]&amp;" }","")</f>
        <v>formly-field label { font-family: 'Arvo';font-size: 16px;font-weight: 700;color: #65686b }</v>
      </c>
      <c r="CG22" s="17" t="str">
        <f xml:space="preserve">
SUBSTITUTE(SUBSTITUTE(SUBSTITUTE(SUBSTITUTE(SUBSTITUTE(SUBSTITUTE(SUBSTITUTE(SUBSTITUTE(Table_Styles[[#This Row],[Config]],
" {","{"),
"{ ","{"),
" }","}"),
"} ","}"),
" ,",","),
", ",","),
" :",":"),
": ",":")</f>
        <v>formly-field label{font-family:'Arvo';font-size:16px;font-weight:700;color:#65686b}</v>
      </c>
    </row>
    <row r="23" spans="2:85" ht="21" customHeight="1">
      <c r="B23" s="17" t="s">
        <v>20</v>
      </c>
      <c r="C23" s="37" t="s">
        <v>547</v>
      </c>
      <c r="D23" s="49"/>
      <c r="E23" s="34"/>
      <c r="F23" s="15" t="str">
        <f>IF(Table_Styles[[#This Row],[Font Family]]&lt;&gt;"",Table_Styles[[#This Row],[Font Family]],IF(Table_Styles[[#This Row],[Font Family Default]]&lt;&gt;"",Table_Styles[[#This Row],[Font Family Default]],""))</f>
        <v/>
      </c>
      <c r="G23" s="49"/>
      <c r="H23" s="36"/>
      <c r="I23" s="15" t="str">
        <f>IF(Table_Styles[[#This Row],[Font Size]]&lt;&gt;"",Table_Styles[[#This Row],[Font Size]],IF(Table_Styles[[#This Row],[Font Size Default]]&lt;&gt;"",Table_Styles[[#This Row],[Font Size Default]],""))</f>
        <v/>
      </c>
      <c r="J23" s="49"/>
      <c r="K23" s="34"/>
      <c r="L23" s="15" t="str">
        <f>IF(Table_Styles[[#This Row],[Font Weight]]&lt;&gt;"",Table_Styles[[#This Row],[Font Weight]],IF(Table_Styles[[#This Row],[Font Weight Default]]&lt;&gt;"",Table_Styles[[#This Row],[Font Weight Default]],""))</f>
        <v/>
      </c>
      <c r="M23" s="49"/>
      <c r="N23" s="34"/>
      <c r="O23" s="15" t="str">
        <f>IF(Table_Styles[[#This Row],[Colour]]&lt;&gt;"",Table_Styles[[#This Row],[Colour]],IF(Table_Styles[[#This Row],[Colour Default]]&lt;&gt;"",Table_Styles[[#This Row],[Colour Default]],""))</f>
        <v/>
      </c>
      <c r="P23" s="49"/>
      <c r="Q23" s="34"/>
      <c r="R23" s="15" t="str">
        <f>IF(Table_Styles[[#This Row],[Background]]&lt;&gt;"",Table_Styles[[#This Row],[Background]],IF(Table_Styles[[#This Row],[Background Default]]&lt;&gt;"",Table_Styles[[#This Row],[Background Default]],""))</f>
        <v/>
      </c>
      <c r="S23" s="49"/>
      <c r="T23" s="34"/>
      <c r="U23" s="15" t="str">
        <f>IF(Table_Styles[[#This Row],[Border]]&lt;&gt;"",Table_Styles[[#This Row],[Border]],IF(Table_Styles[[#This Row],[Border Default]]&lt;&gt;"",Table_Styles[[#This Row],[Border Default]],""))</f>
        <v/>
      </c>
      <c r="V23" s="34"/>
      <c r="W23" s="34"/>
      <c r="X23" s="15" t="str">
        <f>IF(Table_Styles[[#This Row],[Border Radius]]&lt;&gt;"",Table_Styles[[#This Row],[Border Radius]],IF(Table_Styles[[#This Row],[Border Radius Default]]&lt;&gt;"",Table_Styles[[#This Row],[Border Radius Default]],""))</f>
        <v/>
      </c>
      <c r="Y23" s="49"/>
      <c r="Z23" s="34" t="s">
        <v>548</v>
      </c>
      <c r="AA23" s="15" t="str">
        <f>IF(Table_Styles[[#This Row],[MT]]&lt;&gt;"",Table_Styles[[#This Row],[MT]],IF(Table_Styles[[#This Row],[MT Default]]&lt;&gt;"",Table_Styles[[#This Row],[MT Default]],""))</f>
        <v>0px</v>
      </c>
      <c r="AB23" s="49"/>
      <c r="AC23" s="34"/>
      <c r="AD23" s="15" t="str">
        <f>IF(Table_Styles[[#This Row],[MR]]&lt;&gt;"",Table_Styles[[#This Row],[MR]],IF(Table_Styles[[#This Row],[MR Default]]&lt;&gt;"",Table_Styles[[#This Row],[MR Default]],""))</f>
        <v/>
      </c>
      <c r="AE23" s="49"/>
      <c r="AF23" s="34" t="s">
        <v>510</v>
      </c>
      <c r="AG23" s="15" t="str">
        <f>IF(Table_Styles[[#This Row],[MB]]&lt;&gt;"",Table_Styles[[#This Row],[MB]],IF(Table_Styles[[#This Row],[MB Default]]&lt;&gt;"",Table_Styles[[#This Row],[MB Default]],""))</f>
        <v>15px</v>
      </c>
      <c r="AH23" s="49"/>
      <c r="AI23" s="34"/>
      <c r="AJ23" s="15" t="str">
        <f>IF(Table_Styles[[#This Row],[ML]]&lt;&gt;"",Table_Styles[[#This Row],[ML]],IF(Table_Styles[[#This Row],[ML Default]]&lt;&gt;"",Table_Styles[[#This Row],[ML Default]],""))</f>
        <v/>
      </c>
      <c r="AK23" s="49"/>
      <c r="AL23" s="34"/>
      <c r="AM23" s="15" t="str">
        <f>IF(Table_Styles[[#This Row],[PT]]&lt;&gt;"",Table_Styles[[#This Row],[PT]],IF(Table_Styles[[#This Row],[PT Default]]&lt;&gt;"",Table_Styles[[#This Row],[PT Default]],""))</f>
        <v/>
      </c>
      <c r="AN23" s="49"/>
      <c r="AO23" s="34"/>
      <c r="AP23" s="15" t="str">
        <f>IF(Table_Styles[[#This Row],[PR]]&lt;&gt;"",Table_Styles[[#This Row],[PR]],IF(Table_Styles[[#This Row],[PR Default]]&lt;&gt;"",Table_Styles[[#This Row],[PR Default]],""))</f>
        <v/>
      </c>
      <c r="AQ23" s="49"/>
      <c r="AR23" s="34"/>
      <c r="AS23" s="15" t="str">
        <f>IF(Table_Styles[[#This Row],[PB]]&lt;&gt;"",Table_Styles[[#This Row],[PB]],IF(Table_Styles[[#This Row],[PB Default]]&lt;&gt;"",Table_Styles[[#This Row],[PB Default]],""))</f>
        <v/>
      </c>
      <c r="AT23" s="49"/>
      <c r="AU23" s="34"/>
      <c r="AV23" s="15" t="str">
        <f>IF(Table_Styles[[#This Row],[PL]]&lt;&gt;"",Table_Styles[[#This Row],[PL]],IF(Table_Styles[[#This Row],[PL Default]]&lt;&gt;"",Table_Styles[[#This Row],[PL Default]],""))</f>
        <v/>
      </c>
      <c r="AW23" s="49"/>
      <c r="AX23" s="34"/>
      <c r="AY23" s="15" t="str">
        <f>IF(Table_Styles[[#This Row],[BT]]&lt;&gt;"",Table_Styles[[#This Row],[BT]],IF(Table_Styles[[#This Row],[BT Default]]&lt;&gt;"",Table_Styles[[#This Row],[BT Default]],""))</f>
        <v/>
      </c>
      <c r="AZ23" s="49"/>
      <c r="BA23" s="34"/>
      <c r="BB23" s="15" t="str">
        <f>IF(Table_Styles[[#This Row],[BR]]&lt;&gt;"",Table_Styles[[#This Row],[BR]],IF(Table_Styles[[#This Row],[BR Default]]&lt;&gt;"",Table_Styles[[#This Row],[BR Default]],""))</f>
        <v/>
      </c>
      <c r="BC23" s="49"/>
      <c r="BD23" s="34"/>
      <c r="BE23" s="15" t="str">
        <f>IF(Table_Styles[[#This Row],[BB]]&lt;&gt;"",Table_Styles[[#This Row],[BB]],IF(Table_Styles[[#This Row],[BB Default]]&lt;&gt;"",Table_Styles[[#This Row],[BB Default]],""))</f>
        <v/>
      </c>
      <c r="BF23" s="49"/>
      <c r="BG23" s="34"/>
      <c r="BH23" s="15" t="str">
        <f>IF(Table_Styles[[#This Row],[BL]]&lt;&gt;"",Table_Styles[[#This Row],[BL]],IF(Table_Styles[[#This Row],[BL Default]]&lt;&gt;"",Table_Styles[[#This Row],[BL Default]],""))</f>
        <v/>
      </c>
      <c r="BI23" s="34"/>
      <c r="BJ23" s="34"/>
      <c r="BK23" s="15" t="str">
        <f>IF(Table_Styles[[#This Row],[Width]]&lt;&gt;"",Table_Styles[[#This Row],[Width]],IF(Table_Styles[[#This Row],[Width Default]]&lt;&gt;"",Table_Styles[[#This Row],[Width Default]],""))</f>
        <v/>
      </c>
      <c r="BL23" s="34"/>
      <c r="BM23" s="34"/>
      <c r="BN23" s="15" t="str">
        <f>IF(Table_Styles[[#This Row],[Height]]&lt;&gt;"",Table_Styles[[#This Row],[Height]],IF(Table_Styles[[#This Row],[Height Default]]&lt;&gt;"",Table_Styles[[#This Row],[Height Default]],""))</f>
        <v/>
      </c>
      <c r="BO23" s="15"/>
      <c r="BP23" s="15"/>
      <c r="BQ23" s="15" t="str">
        <f>IF(Table_Styles[[#This Row],[Top]]&lt;&gt;"",Table_Styles[[#This Row],[Top]],IF(Table_Styles[[#This Row],[Top Default]]&lt;&gt;"",Table_Styles[[#This Row],[Top Default]],""))</f>
        <v/>
      </c>
      <c r="BR23" s="15"/>
      <c r="BS23" s="15"/>
      <c r="BT23" s="15" t="str">
        <f>IF(Table_Styles[[#This Row],[Right]]&lt;&gt;"",Table_Styles[[#This Row],[Right]],IF(Table_Styles[[#This Row],[Right Default]]&lt;&gt;"",Table_Styles[[#This Row],[Right Default]],""))</f>
        <v/>
      </c>
      <c r="BU23" s="15"/>
      <c r="BV23" s="15"/>
      <c r="BW23" s="15" t="str">
        <f>IF(Table_Styles[[#This Row],[Bottom]]&lt;&gt;"",Table_Styles[[#This Row],[Bottom]],IF(Table_Styles[[#This Row],[Bottom Default]]&lt;&gt;"",Table_Styles[[#This Row],[Bottom Default]],""))</f>
        <v/>
      </c>
      <c r="BX23" s="15"/>
      <c r="BY23" s="15"/>
      <c r="BZ23" s="15" t="str">
        <f>IF(Table_Styles[[#This Row],[Left]]&lt;&gt;"",Table_Styles[[#This Row],[Left]],IF(Table_Styles[[#This Row],[Left Default]]&lt;&gt;"",Table_Styles[[#This Row],[Left Default]],""))</f>
        <v/>
      </c>
      <c r="CA23" s="49"/>
      <c r="CB23" s="17" t="str">
        <f>IF(AND(Table_Styles[[#This Row],[Selector]]&lt;&gt;"",Table_Styles[[#This Row],[Font Family Used]]&lt;&gt;"",Table_Styles[[#This Row],[Font Weight Used]]&lt;&gt;""),Table_Styles[[#This Row],[Font Family Used]]&amp;" "&amp;Table_Styles[[#This Row],[Font Weight Used]],"")</f>
        <v/>
      </c>
      <c r="CC23" s="17" t="str">
        <f ca="1">IF(AND(Table_Styles[[#This Row],[Selector]],COUNTIF(OFFSET(CC:CC,0,0,ROW()-1,1),"="&amp;Table_Styles[[#This Row],[Font]])=0),Table_Styles[[#This Row],[Font]],"")</f>
        <v/>
      </c>
      <c r="CD23" s="17" t="str">
        <f ca="1">IF(Table_Styles[[#This Row],[Unique Font]]&lt;&gt;"",
"{""fontFamily"":"""&amp;Table_Styles[[#This Row],[Font Family Used]]&amp;""",""fontWeight"":"&amp;Table_Styles[[#This Row],[Font Weight Used]]&amp;"}","")</f>
        <v/>
      </c>
      <c r="CE23"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0px;margin-bottom: 15px</v>
      </c>
      <c r="CF23" s="17" t="str">
        <f>IF(AND(Table_Styles[[#This Row],[Selector]]&lt;&gt;"", Table_Styles[[#This Row],[Config Properties]]&lt;&gt;""),
Table_Styles[[#This Row],[Selector]]&amp;" { "&amp;Table_Styles[[#This Row],[Config Properties]]&amp;" }","")</f>
        <v>formly-field .question { margin-top: 0px;margin-bottom: 15px }</v>
      </c>
      <c r="CG23" s="17" t="str">
        <f xml:space="preserve">
SUBSTITUTE(SUBSTITUTE(SUBSTITUTE(SUBSTITUTE(SUBSTITUTE(SUBSTITUTE(SUBSTITUTE(SUBSTITUTE(Table_Styles[[#This Row],[Config]],
" {","{"),
"{ ","{"),
" }","}"),
"} ","}"),
" ,",","),
", ",","),
" :",":"),
": ",":")</f>
        <v>formly-field .question{margin-top:0px;margin-bottom:15px}</v>
      </c>
    </row>
    <row r="24" spans="2:85" ht="21" customHeight="1">
      <c r="B24" s="17" t="s">
        <v>549</v>
      </c>
      <c r="C24" s="37" t="s">
        <v>550</v>
      </c>
      <c r="D24" s="34"/>
      <c r="E24" s="34" t="str">
        <f>Settings_Styling_Font_Body_Text</f>
        <v>Arvo</v>
      </c>
      <c r="F24" s="15" t="str">
        <f>IF(Table_Styles[[#This Row],[Font Family]]&lt;&gt;"",Table_Styles[[#This Row],[Font Family]],IF(Table_Styles[[#This Row],[Font Family Default]]&lt;&gt;"",Table_Styles[[#This Row],[Font Family Default]],""))</f>
        <v>Arvo</v>
      </c>
      <c r="G24" s="34"/>
      <c r="H24" s="36" t="s">
        <v>551</v>
      </c>
      <c r="I24" s="15" t="str">
        <f>IF(Table_Styles[[#This Row],[Font Size]]&lt;&gt;"",Table_Styles[[#This Row],[Font Size]],IF(Table_Styles[[#This Row],[Font Size Default]]&lt;&gt;"",Table_Styles[[#This Row],[Font Size Default]],""))</f>
        <v>13px</v>
      </c>
      <c r="J24" s="34"/>
      <c r="K24" s="34">
        <f>Settings_Styling_Font_Weight_Body_Text</f>
        <v>300</v>
      </c>
      <c r="L24" s="15">
        <f>IF(Table_Styles[[#This Row],[Font Weight]]&lt;&gt;"",Table_Styles[[#This Row],[Font Weight]],IF(Table_Styles[[#This Row],[Font Weight Default]]&lt;&gt;"",Table_Styles[[#This Row],[Font Weight Default]],""))</f>
        <v>300</v>
      </c>
      <c r="M24" s="34"/>
      <c r="N24" s="34" t="str">
        <f>Colour_Foreground_2</f>
        <v>#75787b</v>
      </c>
      <c r="O24" s="15" t="str">
        <f>IF(Table_Styles[[#This Row],[Colour]]&lt;&gt;"",Table_Styles[[#This Row],[Colour]],IF(Table_Styles[[#This Row],[Colour Default]]&lt;&gt;"",Table_Styles[[#This Row],[Colour Default]],""))</f>
        <v>#75787b</v>
      </c>
      <c r="P24" s="34"/>
      <c r="Q24" s="34"/>
      <c r="R24" s="15" t="str">
        <f>IF(Table_Styles[[#This Row],[Background]]&lt;&gt;"",Table_Styles[[#This Row],[Background]],IF(Table_Styles[[#This Row],[Background Default]]&lt;&gt;"",Table_Styles[[#This Row],[Background Default]],""))</f>
        <v/>
      </c>
      <c r="S24" s="34"/>
      <c r="T24" s="34"/>
      <c r="U24" s="15" t="str">
        <f>IF(Table_Styles[[#This Row],[Border]]&lt;&gt;"",Table_Styles[[#This Row],[Border]],IF(Table_Styles[[#This Row],[Border Default]]&lt;&gt;"",Table_Styles[[#This Row],[Border Default]],""))</f>
        <v/>
      </c>
      <c r="V24" s="34"/>
      <c r="W24" s="34"/>
      <c r="X24" s="15" t="str">
        <f>IF(Table_Styles[[#This Row],[Border Radius]]&lt;&gt;"",Table_Styles[[#This Row],[Border Radius]],IF(Table_Styles[[#This Row],[Border Radius Default]]&lt;&gt;"",Table_Styles[[#This Row],[Border Radius Default]],""))</f>
        <v/>
      </c>
      <c r="Y24" s="34"/>
      <c r="Z24" s="34"/>
      <c r="AA24" s="15" t="str">
        <f>IF(Table_Styles[[#This Row],[MT]]&lt;&gt;"",Table_Styles[[#This Row],[MT]],IF(Table_Styles[[#This Row],[MT Default]]&lt;&gt;"",Table_Styles[[#This Row],[MT Default]],""))</f>
        <v/>
      </c>
      <c r="AB24" s="34"/>
      <c r="AC24" s="34"/>
      <c r="AD24" s="15" t="str">
        <f>IF(Table_Styles[[#This Row],[MR]]&lt;&gt;"",Table_Styles[[#This Row],[MR]],IF(Table_Styles[[#This Row],[MR Default]]&lt;&gt;"",Table_Styles[[#This Row],[MR Default]],""))</f>
        <v/>
      </c>
      <c r="AE24" s="34"/>
      <c r="AF24" s="34"/>
      <c r="AG24" s="15" t="str">
        <f>IF(Table_Styles[[#This Row],[MB]]&lt;&gt;"",Table_Styles[[#This Row],[MB]],IF(Table_Styles[[#This Row],[MB Default]]&lt;&gt;"",Table_Styles[[#This Row],[MB Default]],""))</f>
        <v/>
      </c>
      <c r="AH24" s="34"/>
      <c r="AI24" s="34"/>
      <c r="AJ24" s="15" t="str">
        <f>IF(Table_Styles[[#This Row],[ML]]&lt;&gt;"",Table_Styles[[#This Row],[ML]],IF(Table_Styles[[#This Row],[ML Default]]&lt;&gt;"",Table_Styles[[#This Row],[ML Default]],""))</f>
        <v/>
      </c>
      <c r="AK24" s="34"/>
      <c r="AL24" s="34"/>
      <c r="AM24" s="15" t="str">
        <f>IF(Table_Styles[[#This Row],[PT]]&lt;&gt;"",Table_Styles[[#This Row],[PT]],IF(Table_Styles[[#This Row],[PT Default]]&lt;&gt;"",Table_Styles[[#This Row],[PT Default]],""))</f>
        <v/>
      </c>
      <c r="AN24" s="34"/>
      <c r="AO24" s="34"/>
      <c r="AP24" s="15" t="str">
        <f>IF(Table_Styles[[#This Row],[PR]]&lt;&gt;"",Table_Styles[[#This Row],[PR]],IF(Table_Styles[[#This Row],[PR Default]]&lt;&gt;"",Table_Styles[[#This Row],[PR Default]],""))</f>
        <v/>
      </c>
      <c r="AQ24" s="34"/>
      <c r="AR24" s="34"/>
      <c r="AS24" s="15" t="str">
        <f>IF(Table_Styles[[#This Row],[PB]]&lt;&gt;"",Table_Styles[[#This Row],[PB]],IF(Table_Styles[[#This Row],[PB Default]]&lt;&gt;"",Table_Styles[[#This Row],[PB Default]],""))</f>
        <v/>
      </c>
      <c r="AT24" s="34"/>
      <c r="AU24" s="34"/>
      <c r="AV24" s="15" t="str">
        <f>IF(Table_Styles[[#This Row],[PL]]&lt;&gt;"",Table_Styles[[#This Row],[PL]],IF(Table_Styles[[#This Row],[PL Default]]&lt;&gt;"",Table_Styles[[#This Row],[PL Default]],""))</f>
        <v/>
      </c>
      <c r="AW24" s="34"/>
      <c r="AX24" s="34"/>
      <c r="AY24" s="15" t="str">
        <f>IF(Table_Styles[[#This Row],[BT]]&lt;&gt;"",Table_Styles[[#This Row],[BT]],IF(Table_Styles[[#This Row],[BT Default]]&lt;&gt;"",Table_Styles[[#This Row],[BT Default]],""))</f>
        <v/>
      </c>
      <c r="AZ24" s="34"/>
      <c r="BA24" s="34"/>
      <c r="BB24" s="15" t="str">
        <f>IF(Table_Styles[[#This Row],[BR]]&lt;&gt;"",Table_Styles[[#This Row],[BR]],IF(Table_Styles[[#This Row],[BR Default]]&lt;&gt;"",Table_Styles[[#This Row],[BR Default]],""))</f>
        <v/>
      </c>
      <c r="BC24" s="34"/>
      <c r="BD24" s="34"/>
      <c r="BE24" s="15" t="str">
        <f>IF(Table_Styles[[#This Row],[BB]]&lt;&gt;"",Table_Styles[[#This Row],[BB]],IF(Table_Styles[[#This Row],[BB Default]]&lt;&gt;"",Table_Styles[[#This Row],[BB Default]],""))</f>
        <v/>
      </c>
      <c r="BF24" s="34"/>
      <c r="BG24" s="34"/>
      <c r="BH24" s="15" t="str">
        <f>IF(Table_Styles[[#This Row],[BL]]&lt;&gt;"",Table_Styles[[#This Row],[BL]],IF(Table_Styles[[#This Row],[BL Default]]&lt;&gt;"",Table_Styles[[#This Row],[BL Default]],""))</f>
        <v/>
      </c>
      <c r="BI24" s="34"/>
      <c r="BJ24" s="34"/>
      <c r="BK24" s="15" t="str">
        <f>IF(Table_Styles[[#This Row],[Width]]&lt;&gt;"",Table_Styles[[#This Row],[Width]],IF(Table_Styles[[#This Row],[Width Default]]&lt;&gt;"",Table_Styles[[#This Row],[Width Default]],""))</f>
        <v/>
      </c>
      <c r="BL24" s="34"/>
      <c r="BM24" s="34"/>
      <c r="BN24" s="15" t="str">
        <f>IF(Table_Styles[[#This Row],[Height]]&lt;&gt;"",Table_Styles[[#This Row],[Height]],IF(Table_Styles[[#This Row],[Height Default]]&lt;&gt;"",Table_Styles[[#This Row],[Height Default]],""))</f>
        <v/>
      </c>
      <c r="BO24" s="15"/>
      <c r="BP24" s="15"/>
      <c r="BQ24" s="15" t="str">
        <f>IF(Table_Styles[[#This Row],[Top]]&lt;&gt;"",Table_Styles[[#This Row],[Top]],IF(Table_Styles[[#This Row],[Top Default]]&lt;&gt;"",Table_Styles[[#This Row],[Top Default]],""))</f>
        <v/>
      </c>
      <c r="BR24" s="15"/>
      <c r="BS24" s="15"/>
      <c r="BT24" s="15" t="str">
        <f>IF(Table_Styles[[#This Row],[Right]]&lt;&gt;"",Table_Styles[[#This Row],[Right]],IF(Table_Styles[[#This Row],[Right Default]]&lt;&gt;"",Table_Styles[[#This Row],[Right Default]],""))</f>
        <v/>
      </c>
      <c r="BU24" s="15"/>
      <c r="BV24" s="15"/>
      <c r="BW24" s="15" t="str">
        <f>IF(Table_Styles[[#This Row],[Bottom]]&lt;&gt;"",Table_Styles[[#This Row],[Bottom]],IF(Table_Styles[[#This Row],[Bottom Default]]&lt;&gt;"",Table_Styles[[#This Row],[Bottom Default]],""))</f>
        <v/>
      </c>
      <c r="BX24" s="15"/>
      <c r="BY24" s="15"/>
      <c r="BZ24" s="15" t="str">
        <f>IF(Table_Styles[[#This Row],[Left]]&lt;&gt;"",Table_Styles[[#This Row],[Left]],IF(Table_Styles[[#This Row],[Left Default]]&lt;&gt;"",Table_Styles[[#This Row],[Left Default]],""))</f>
        <v/>
      </c>
      <c r="CA24" s="34"/>
      <c r="CB24" s="17" t="str">
        <f>IF(AND(Table_Styles[[#This Row],[Selector]]&lt;&gt;"",Table_Styles[[#This Row],[Font Family Used]]&lt;&gt;"",Table_Styles[[#This Row],[Font Weight Used]]&lt;&gt;""),Table_Styles[[#This Row],[Font Family Used]]&amp;" "&amp;Table_Styles[[#This Row],[Font Weight Used]],"")</f>
        <v>Arvo 300</v>
      </c>
      <c r="CC24" s="17" t="str">
        <f ca="1">IF(AND(Table_Styles[[#This Row],[Selector]],COUNTIF(OFFSET(CC:CC,0,0,ROW()-1,1),"="&amp;Table_Styles[[#This Row],[Font]])=0),Table_Styles[[#This Row],[Font]],"")</f>
        <v/>
      </c>
      <c r="CD24" s="17" t="str">
        <f ca="1">IF(Table_Styles[[#This Row],[Unique Font]]&lt;&gt;"",
"{""fontFamily"":"""&amp;Table_Styles[[#This Row],[Font Family Used]]&amp;""",""fontWeight"":"&amp;Table_Styles[[#This Row],[Font Weight Used]]&amp;"}","")</f>
        <v/>
      </c>
      <c r="CE24"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13px;font-weight: 300;color: #75787b</v>
      </c>
      <c r="CF24" s="17" t="str">
        <f>IF(AND(Table_Styles[[#This Row],[Selector]]&lt;&gt;"", Table_Styles[[#This Row],[Config Properties]]&lt;&gt;""),
Table_Styles[[#This Row],[Selector]]&amp;" { "&amp;Table_Styles[[#This Row],[Config Properties]]&amp;" }","")</f>
        <v>formly-field small.text-muted { font-family: 'Arvo';font-size: 13px;font-weight: 300;color: #75787b }</v>
      </c>
      <c r="CG24" s="17" t="str">
        <f xml:space="preserve">
SUBSTITUTE(SUBSTITUTE(SUBSTITUTE(SUBSTITUTE(SUBSTITUTE(SUBSTITUTE(SUBSTITUTE(SUBSTITUTE(Table_Styles[[#This Row],[Config]],
" {","{"),
"{ ","{"),
" }","}"),
"} ","}"),
" ,",","),
", ",","),
" :",":"),
": ",":")</f>
        <v>formly-field small.text-muted{font-family:'Arvo';font-size:13px;font-weight:300;color:#75787b}</v>
      </c>
    </row>
    <row r="25" spans="2:85" ht="21" customHeight="1">
      <c r="B25" s="91" t="s">
        <v>552</v>
      </c>
      <c r="C25" s="91" t="s">
        <v>553</v>
      </c>
      <c r="D25" s="34"/>
      <c r="E25" s="34" t="str">
        <f>Settings_Styling_Font_Body_Text</f>
        <v>Arvo</v>
      </c>
      <c r="F25" s="15" t="str">
        <f>IF(Table_Styles[[#This Row],[Font Family]]&lt;&gt;"",Table_Styles[[#This Row],[Font Family]],IF(Table_Styles[[#This Row],[Font Family Default]]&lt;&gt;"",Table_Styles[[#This Row],[Font Family Default]],""))</f>
        <v>Arvo</v>
      </c>
      <c r="G25" s="34"/>
      <c r="H25" s="36" t="s">
        <v>510</v>
      </c>
      <c r="I25" s="15" t="str">
        <f>IF(Table_Styles[[#This Row],[Font Size]]&lt;&gt;"",Table_Styles[[#This Row],[Font Size]],IF(Table_Styles[[#This Row],[Font Size Default]]&lt;&gt;"",Table_Styles[[#This Row],[Font Size Default]],""))</f>
        <v>15px</v>
      </c>
      <c r="J25" s="34"/>
      <c r="K25" s="34">
        <f>Settings_Styling_Font_Weight_Body_Text</f>
        <v>300</v>
      </c>
      <c r="L25" s="15">
        <f>IF(Table_Styles[[#This Row],[Font Weight]]&lt;&gt;"",Table_Styles[[#This Row],[Font Weight]],IF(Table_Styles[[#This Row],[Font Weight Default]]&lt;&gt;"",Table_Styles[[#This Row],[Font Weight Default]],""))</f>
        <v>300</v>
      </c>
      <c r="M25" s="34"/>
      <c r="N25" s="34" t="str">
        <f>Colour_Foreground_1</f>
        <v>#65686b</v>
      </c>
      <c r="O25" s="15" t="str">
        <f>IF(Table_Styles[[#This Row],[Colour]]&lt;&gt;"",Table_Styles[[#This Row],[Colour]],IF(Table_Styles[[#This Row],[Colour Default]]&lt;&gt;"",Table_Styles[[#This Row],[Colour Default]],""))</f>
        <v>#65686b</v>
      </c>
      <c r="P25" s="34"/>
      <c r="Q25" s="34" t="str">
        <f>Colour_Background_1</f>
        <v>#FFFFFF</v>
      </c>
      <c r="R25" s="15" t="str">
        <f>IF(Table_Styles[[#This Row],[Background]]&lt;&gt;"",Table_Styles[[#This Row],[Background]],IF(Table_Styles[[#This Row],[Background Default]]&lt;&gt;"",Table_Styles[[#This Row],[Background Default]],""))</f>
        <v>#FFFFFF</v>
      </c>
      <c r="S25" s="34"/>
      <c r="T25" s="36" t="s">
        <v>554</v>
      </c>
      <c r="U25" s="15" t="str">
        <f>IF(Table_Styles[[#This Row],[Border]]&lt;&gt;"",Table_Styles[[#This Row],[Border]],IF(Table_Styles[[#This Row],[Border Default]]&lt;&gt;"",Table_Styles[[#This Row],[Border Default]],""))</f>
        <v>none</v>
      </c>
      <c r="V25" s="34"/>
      <c r="W25" s="34">
        <f>Settings_Styling_Other_Default_Border_Radius</f>
        <v>0</v>
      </c>
      <c r="X25" s="15">
        <f>IF(Table_Styles[[#This Row],[Border Radius]]&lt;&gt;"",Table_Styles[[#This Row],[Border Radius]],IF(Table_Styles[[#This Row],[Border Radius Default]]&lt;&gt;"",Table_Styles[[#This Row],[Border Radius Default]],""))</f>
        <v>0</v>
      </c>
      <c r="Y25" s="34"/>
      <c r="Z25" s="34"/>
      <c r="AA25" s="15" t="str">
        <f>IF(Table_Styles[[#This Row],[MT]]&lt;&gt;"",Table_Styles[[#This Row],[MT]],IF(Table_Styles[[#This Row],[MT Default]]&lt;&gt;"",Table_Styles[[#This Row],[MT Default]],""))</f>
        <v/>
      </c>
      <c r="AB25" s="34"/>
      <c r="AC25" s="34"/>
      <c r="AD25" s="15" t="str">
        <f>IF(Table_Styles[[#This Row],[MR]]&lt;&gt;"",Table_Styles[[#This Row],[MR]],IF(Table_Styles[[#This Row],[MR Default]]&lt;&gt;"",Table_Styles[[#This Row],[MR Default]],""))</f>
        <v/>
      </c>
      <c r="AE25" s="34"/>
      <c r="AF25" s="34"/>
      <c r="AG25" s="15" t="str">
        <f>IF(Table_Styles[[#This Row],[MB]]&lt;&gt;"",Table_Styles[[#This Row],[MB]],IF(Table_Styles[[#This Row],[MB Default]]&lt;&gt;"",Table_Styles[[#This Row],[MB Default]],""))</f>
        <v/>
      </c>
      <c r="AH25" s="34"/>
      <c r="AI25" s="34"/>
      <c r="AJ25" s="15" t="str">
        <f>IF(Table_Styles[[#This Row],[ML]]&lt;&gt;"",Table_Styles[[#This Row],[ML]],IF(Table_Styles[[#This Row],[ML Default]]&lt;&gt;"",Table_Styles[[#This Row],[ML Default]],""))</f>
        <v/>
      </c>
      <c r="AK25" s="34"/>
      <c r="AL25" s="36" t="s">
        <v>533</v>
      </c>
      <c r="AM25" s="15" t="str">
        <f>IF(Table_Styles[[#This Row],[PT]]&lt;&gt;"",Table_Styles[[#This Row],[PT]],IF(Table_Styles[[#This Row],[PT Default]]&lt;&gt;"",Table_Styles[[#This Row],[PT Default]],""))</f>
        <v>10px</v>
      </c>
      <c r="AN25" s="34"/>
      <c r="AO25" s="36" t="s">
        <v>555</v>
      </c>
      <c r="AP25" s="15" t="str">
        <f>IF(Table_Styles[[#This Row],[PR]]&lt;&gt;"",Table_Styles[[#This Row],[PR]],IF(Table_Styles[[#This Row],[PR Default]]&lt;&gt;"",Table_Styles[[#This Row],[PR Default]],""))</f>
        <v>12px</v>
      </c>
      <c r="AQ25" s="34"/>
      <c r="AR25" s="36" t="s">
        <v>533</v>
      </c>
      <c r="AS25" s="15" t="str">
        <f>IF(Table_Styles[[#This Row],[PB]]&lt;&gt;"",Table_Styles[[#This Row],[PB]],IF(Table_Styles[[#This Row],[PB Default]]&lt;&gt;"",Table_Styles[[#This Row],[PB Default]],""))</f>
        <v>10px</v>
      </c>
      <c r="AT25" s="34"/>
      <c r="AU25" s="36" t="s">
        <v>555</v>
      </c>
      <c r="AV25" s="15" t="str">
        <f>IF(Table_Styles[[#This Row],[PL]]&lt;&gt;"",Table_Styles[[#This Row],[PL]],IF(Table_Styles[[#This Row],[PL Default]]&lt;&gt;"",Table_Styles[[#This Row],[PL Default]],""))</f>
        <v>12px</v>
      </c>
      <c r="AW25" s="34"/>
      <c r="AX25" s="34"/>
      <c r="AY25" s="15" t="str">
        <f>IF(Table_Styles[[#This Row],[BT]]&lt;&gt;"",Table_Styles[[#This Row],[BT]],IF(Table_Styles[[#This Row],[BT Default]]&lt;&gt;"",Table_Styles[[#This Row],[BT Default]],""))</f>
        <v/>
      </c>
      <c r="AZ25" s="34"/>
      <c r="BA25" s="34"/>
      <c r="BB25" s="15" t="str">
        <f>IF(Table_Styles[[#This Row],[BR]]&lt;&gt;"",Table_Styles[[#This Row],[BR]],IF(Table_Styles[[#This Row],[BR Default]]&lt;&gt;"",Table_Styles[[#This Row],[BR Default]],""))</f>
        <v/>
      </c>
      <c r="BC25" s="34"/>
      <c r="BD25" s="34"/>
      <c r="BE25" s="15" t="str">
        <f>IF(Table_Styles[[#This Row],[BB]]&lt;&gt;"",Table_Styles[[#This Row],[BB]],IF(Table_Styles[[#This Row],[BB Default]]&lt;&gt;"",Table_Styles[[#This Row],[BB Default]],""))</f>
        <v/>
      </c>
      <c r="BF25" s="34"/>
      <c r="BG25" s="34"/>
      <c r="BH25" s="15" t="str">
        <f>IF(Table_Styles[[#This Row],[BL]]&lt;&gt;"",Table_Styles[[#This Row],[BL]],IF(Table_Styles[[#This Row],[BL Default]]&lt;&gt;"",Table_Styles[[#This Row],[BL Default]],""))</f>
        <v/>
      </c>
      <c r="BI25" s="34"/>
      <c r="BJ25" s="34"/>
      <c r="BK25" s="15" t="str">
        <f>IF(Table_Styles[[#This Row],[Width]]&lt;&gt;"",Table_Styles[[#This Row],[Width]],IF(Table_Styles[[#This Row],[Width Default]]&lt;&gt;"",Table_Styles[[#This Row],[Width Default]],""))</f>
        <v/>
      </c>
      <c r="BL25" s="34"/>
      <c r="BM25" s="34"/>
      <c r="BN25" s="15" t="str">
        <f>IF(Table_Styles[[#This Row],[Height]]&lt;&gt;"",Table_Styles[[#This Row],[Height]],IF(Table_Styles[[#This Row],[Height Default]]&lt;&gt;"",Table_Styles[[#This Row],[Height Default]],""))</f>
        <v/>
      </c>
      <c r="BO25" s="15"/>
      <c r="BP25" s="15"/>
      <c r="BQ25" s="15" t="str">
        <f>IF(Table_Styles[[#This Row],[Top]]&lt;&gt;"",Table_Styles[[#This Row],[Top]],IF(Table_Styles[[#This Row],[Top Default]]&lt;&gt;"",Table_Styles[[#This Row],[Top Default]],""))</f>
        <v/>
      </c>
      <c r="BR25" s="15"/>
      <c r="BS25" s="15"/>
      <c r="BT25" s="15" t="str">
        <f>IF(Table_Styles[[#This Row],[Right]]&lt;&gt;"",Table_Styles[[#This Row],[Right]],IF(Table_Styles[[#This Row],[Right Default]]&lt;&gt;"",Table_Styles[[#This Row],[Right Default]],""))</f>
        <v/>
      </c>
      <c r="BU25" s="15"/>
      <c r="BV25" s="15"/>
      <c r="BW25" s="15" t="str">
        <f>IF(Table_Styles[[#This Row],[Bottom]]&lt;&gt;"",Table_Styles[[#This Row],[Bottom]],IF(Table_Styles[[#This Row],[Bottom Default]]&lt;&gt;"",Table_Styles[[#This Row],[Bottom Default]],""))</f>
        <v/>
      </c>
      <c r="BX25" s="15"/>
      <c r="BY25" s="15"/>
      <c r="BZ25" s="15" t="str">
        <f>IF(Table_Styles[[#This Row],[Left]]&lt;&gt;"",Table_Styles[[#This Row],[Left]],IF(Table_Styles[[#This Row],[Left Default]]&lt;&gt;"",Table_Styles[[#This Row],[Left Default]],""))</f>
        <v/>
      </c>
      <c r="CA25" s="34"/>
      <c r="CB25" s="17" t="str">
        <f>IF(AND(Table_Styles[[#This Row],[Selector]]&lt;&gt;"",Table_Styles[[#This Row],[Font Family Used]]&lt;&gt;"",Table_Styles[[#This Row],[Font Weight Used]]&lt;&gt;""),Table_Styles[[#This Row],[Font Family Used]]&amp;" "&amp;Table_Styles[[#This Row],[Font Weight Used]],"")</f>
        <v>Arvo 300</v>
      </c>
      <c r="CC25" s="17" t="str">
        <f ca="1">IF(AND(Table_Styles[[#This Row],[Selector]],COUNTIF(OFFSET(CC:CC,0,0,ROW()-1,1),"="&amp;Table_Styles[[#This Row],[Font]])=0),Table_Styles[[#This Row],[Font]],"")</f>
        <v/>
      </c>
      <c r="CD25" s="17" t="str">
        <f ca="1">IF(Table_Styles[[#This Row],[Unique Font]]&lt;&gt;"",
"{""fontFamily"":"""&amp;Table_Styles[[#This Row],[Font Family Used]]&amp;""",""fontWeight"":"&amp;Table_Styles[[#This Row],[Font Weight Used]]&amp;"}","")</f>
        <v/>
      </c>
      <c r="CE25"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15px;font-weight: 300;color: #65686b;background: #FFFFFF;border: none;border-radius: 0;padding-top: 10px;padding-right: 12px;padding-bottom: 10px;padding-left: 12px</v>
      </c>
      <c r="CF25" s="17" t="str">
        <f>IF(AND(Table_Styles[[#This Row],[Selector]]&lt;&gt;"", Table_Styles[[#This Row],[Config Properties]]&lt;&gt;""),
Table_Styles[[#This Row],[Selector]]&amp;" { "&amp;Table_Styles[[#This Row],[Config Properties]]&amp;" }","")</f>
        <v>formly-field .form-control { font-family: 'Arvo';font-size: 15px;font-weight: 300;color: #65686b;background: #FFFFFF;border: none;border-radius: 0;padding-top: 10px;padding-right: 12px;padding-bottom: 10px;padding-left: 12px }</v>
      </c>
      <c r="CG25" s="17" t="str">
        <f xml:space="preserve">
SUBSTITUTE(SUBSTITUTE(SUBSTITUTE(SUBSTITUTE(SUBSTITUTE(SUBSTITUTE(SUBSTITUTE(SUBSTITUTE(Table_Styles[[#This Row],[Config]],
" {","{"),
"{ ","{"),
" }","}"),
"} ","}"),
" ,",","),
", ",","),
" :",":"),
": ",":")</f>
        <v>formly-field .form-control{font-family:'Arvo';font-size:15px;font-weight:300;color:#65686b;background:#FFFFFF;border:none;border-radius:0;padding-top:10px;padding-right:12px;padding-bottom:10px;padding-left:12px}</v>
      </c>
    </row>
    <row r="26" spans="2:85" ht="21" customHeight="1">
      <c r="B26" s="91" t="s">
        <v>556</v>
      </c>
      <c r="C26" s="91" t="s">
        <v>557</v>
      </c>
      <c r="D26" s="34"/>
      <c r="E26" s="34"/>
      <c r="F26" s="15" t="str">
        <f>IF(Table_Styles[[#This Row],[Font Family]]&lt;&gt;"",Table_Styles[[#This Row],[Font Family]],IF(Table_Styles[[#This Row],[Font Family Default]]&lt;&gt;"",Table_Styles[[#This Row],[Font Family Default]],""))</f>
        <v/>
      </c>
      <c r="G26" s="34"/>
      <c r="H26" s="34"/>
      <c r="I26" s="15" t="str">
        <f>IF(Table_Styles[[#This Row],[Font Size]]&lt;&gt;"",Table_Styles[[#This Row],[Font Size]],IF(Table_Styles[[#This Row],[Font Size Default]]&lt;&gt;"",Table_Styles[[#This Row],[Font Size Default]],""))</f>
        <v/>
      </c>
      <c r="J26" s="34"/>
      <c r="K26" s="34"/>
      <c r="L26" s="15" t="str">
        <f>IF(Table_Styles[[#This Row],[Font Weight]]&lt;&gt;"",Table_Styles[[#This Row],[Font Weight]],IF(Table_Styles[[#This Row],[Font Weight Default]]&lt;&gt;"",Table_Styles[[#This Row],[Font Weight Default]],""))</f>
        <v/>
      </c>
      <c r="M26" s="34"/>
      <c r="N26" s="34" t="str">
        <f>Colour_Foreground_2</f>
        <v>#75787b</v>
      </c>
      <c r="O26" s="15" t="str">
        <f>IF(Table_Styles[[#This Row],[Colour]]&lt;&gt;"",Table_Styles[[#This Row],[Colour]],IF(Table_Styles[[#This Row],[Colour Default]]&lt;&gt;"",Table_Styles[[#This Row],[Colour Default]],""))</f>
        <v>#75787b</v>
      </c>
      <c r="P26" s="34"/>
      <c r="Q26" s="36" t="str">
        <f>Colour_Background_3</f>
        <v>#d3d3d3</v>
      </c>
      <c r="R26" s="15" t="str">
        <f>IF(Table_Styles[[#This Row],[Background]]&lt;&gt;"",Table_Styles[[#This Row],[Background]],IF(Table_Styles[[#This Row],[Background Default]]&lt;&gt;"",Table_Styles[[#This Row],[Background Default]],""))</f>
        <v>#d3d3d3</v>
      </c>
      <c r="S26" s="34"/>
      <c r="T26" s="36" t="s">
        <v>554</v>
      </c>
      <c r="U26" s="15" t="str">
        <f>IF(Table_Styles[[#This Row],[Border]]&lt;&gt;"",Table_Styles[[#This Row],[Border]],IF(Table_Styles[[#This Row],[Border Default]]&lt;&gt;"",Table_Styles[[#This Row],[Border Default]],""))</f>
        <v>none</v>
      </c>
      <c r="V26" s="34"/>
      <c r="W26" s="34">
        <f>Settings_Styling_Other_Default_Border_Radius</f>
        <v>0</v>
      </c>
      <c r="X26" s="15">
        <f>IF(Table_Styles[[#This Row],[Border Radius]]&lt;&gt;"",Table_Styles[[#This Row],[Border Radius]],IF(Table_Styles[[#This Row],[Border Radius Default]]&lt;&gt;"",Table_Styles[[#This Row],[Border Radius Default]],""))</f>
        <v>0</v>
      </c>
      <c r="Y26" s="34"/>
      <c r="Z26" s="34"/>
      <c r="AA26" s="15" t="str">
        <f>IF(Table_Styles[[#This Row],[MT]]&lt;&gt;"",Table_Styles[[#This Row],[MT]],IF(Table_Styles[[#This Row],[MT Default]]&lt;&gt;"",Table_Styles[[#This Row],[MT Default]],""))</f>
        <v/>
      </c>
      <c r="AB26" s="34"/>
      <c r="AC26" s="34"/>
      <c r="AD26" s="15" t="str">
        <f>IF(Table_Styles[[#This Row],[MR]]&lt;&gt;"",Table_Styles[[#This Row],[MR]],IF(Table_Styles[[#This Row],[MR Default]]&lt;&gt;"",Table_Styles[[#This Row],[MR Default]],""))</f>
        <v/>
      </c>
      <c r="AE26" s="34"/>
      <c r="AF26" s="34"/>
      <c r="AG26" s="15" t="str">
        <f>IF(Table_Styles[[#This Row],[MB]]&lt;&gt;"",Table_Styles[[#This Row],[MB]],IF(Table_Styles[[#This Row],[MB Default]]&lt;&gt;"",Table_Styles[[#This Row],[MB Default]],""))</f>
        <v/>
      </c>
      <c r="AH26" s="34"/>
      <c r="AI26" s="34"/>
      <c r="AJ26" s="15" t="str">
        <f>IF(Table_Styles[[#This Row],[ML]]&lt;&gt;"",Table_Styles[[#This Row],[ML]],IF(Table_Styles[[#This Row],[ML Default]]&lt;&gt;"",Table_Styles[[#This Row],[ML Default]],""))</f>
        <v/>
      </c>
      <c r="AK26" s="34"/>
      <c r="AL26" s="34"/>
      <c r="AM26" s="15" t="str">
        <f>IF(Table_Styles[[#This Row],[PT]]&lt;&gt;"",Table_Styles[[#This Row],[PT]],IF(Table_Styles[[#This Row],[PT Default]]&lt;&gt;"",Table_Styles[[#This Row],[PT Default]],""))</f>
        <v/>
      </c>
      <c r="AN26" s="34"/>
      <c r="AO26" s="34"/>
      <c r="AP26" s="15" t="str">
        <f>IF(Table_Styles[[#This Row],[PR]]&lt;&gt;"",Table_Styles[[#This Row],[PR]],IF(Table_Styles[[#This Row],[PR Default]]&lt;&gt;"",Table_Styles[[#This Row],[PR Default]],""))</f>
        <v/>
      </c>
      <c r="AQ26" s="34"/>
      <c r="AR26" s="34"/>
      <c r="AS26" s="15" t="str">
        <f>IF(Table_Styles[[#This Row],[PB]]&lt;&gt;"",Table_Styles[[#This Row],[PB]],IF(Table_Styles[[#This Row],[PB Default]]&lt;&gt;"",Table_Styles[[#This Row],[PB Default]],""))</f>
        <v/>
      </c>
      <c r="AT26" s="34"/>
      <c r="AU26" s="34"/>
      <c r="AV26" s="15" t="str">
        <f>IF(Table_Styles[[#This Row],[PL]]&lt;&gt;"",Table_Styles[[#This Row],[PL]],IF(Table_Styles[[#This Row],[PL Default]]&lt;&gt;"",Table_Styles[[#This Row],[PL Default]],""))</f>
        <v/>
      </c>
      <c r="AW26" s="34"/>
      <c r="AX26" s="34"/>
      <c r="AY26" s="15" t="str">
        <f>IF(Table_Styles[[#This Row],[BT]]&lt;&gt;"",Table_Styles[[#This Row],[BT]],IF(Table_Styles[[#This Row],[BT Default]]&lt;&gt;"",Table_Styles[[#This Row],[BT Default]],""))</f>
        <v/>
      </c>
      <c r="AZ26" s="34"/>
      <c r="BA26" s="34"/>
      <c r="BB26" s="15" t="str">
        <f>IF(Table_Styles[[#This Row],[BR]]&lt;&gt;"",Table_Styles[[#This Row],[BR]],IF(Table_Styles[[#This Row],[BR Default]]&lt;&gt;"",Table_Styles[[#This Row],[BR Default]],""))</f>
        <v/>
      </c>
      <c r="BC26" s="34"/>
      <c r="BD26" s="34"/>
      <c r="BE26" s="15" t="str">
        <f>IF(Table_Styles[[#This Row],[BB]]&lt;&gt;"",Table_Styles[[#This Row],[BB]],IF(Table_Styles[[#This Row],[BB Default]]&lt;&gt;"",Table_Styles[[#This Row],[BB Default]],""))</f>
        <v/>
      </c>
      <c r="BF26" s="34"/>
      <c r="BG26" s="34"/>
      <c r="BH26" s="15" t="str">
        <f>IF(Table_Styles[[#This Row],[BL]]&lt;&gt;"",Table_Styles[[#This Row],[BL]],IF(Table_Styles[[#This Row],[BL Default]]&lt;&gt;"",Table_Styles[[#This Row],[BL Default]],""))</f>
        <v/>
      </c>
      <c r="BI26" s="34"/>
      <c r="BJ26" s="34"/>
      <c r="BK26" s="15" t="str">
        <f>IF(Table_Styles[[#This Row],[Width]]&lt;&gt;"",Table_Styles[[#This Row],[Width]],IF(Table_Styles[[#This Row],[Width Default]]&lt;&gt;"",Table_Styles[[#This Row],[Width Default]],""))</f>
        <v/>
      </c>
      <c r="BL26" s="34"/>
      <c r="BM26" s="34"/>
      <c r="BN26" s="15" t="str">
        <f>IF(Table_Styles[[#This Row],[Height]]&lt;&gt;"",Table_Styles[[#This Row],[Height]],IF(Table_Styles[[#This Row],[Height Default]]&lt;&gt;"",Table_Styles[[#This Row],[Height Default]],""))</f>
        <v/>
      </c>
      <c r="BO26" s="15"/>
      <c r="BP26" s="15"/>
      <c r="BQ26" s="15" t="str">
        <f>IF(Table_Styles[[#This Row],[Top]]&lt;&gt;"",Table_Styles[[#This Row],[Top]],IF(Table_Styles[[#This Row],[Top Default]]&lt;&gt;"",Table_Styles[[#This Row],[Top Default]],""))</f>
        <v/>
      </c>
      <c r="BR26" s="15"/>
      <c r="BS26" s="15"/>
      <c r="BT26" s="15" t="str">
        <f>IF(Table_Styles[[#This Row],[Right]]&lt;&gt;"",Table_Styles[[#This Row],[Right]],IF(Table_Styles[[#This Row],[Right Default]]&lt;&gt;"",Table_Styles[[#This Row],[Right Default]],""))</f>
        <v/>
      </c>
      <c r="BU26" s="15"/>
      <c r="BV26" s="15"/>
      <c r="BW26" s="15" t="str">
        <f>IF(Table_Styles[[#This Row],[Bottom]]&lt;&gt;"",Table_Styles[[#This Row],[Bottom]],IF(Table_Styles[[#This Row],[Bottom Default]]&lt;&gt;"",Table_Styles[[#This Row],[Bottom Default]],""))</f>
        <v/>
      </c>
      <c r="BX26" s="15"/>
      <c r="BY26" s="15"/>
      <c r="BZ26" s="15" t="str">
        <f>IF(Table_Styles[[#This Row],[Left]]&lt;&gt;"",Table_Styles[[#This Row],[Left]],IF(Table_Styles[[#This Row],[Left Default]]&lt;&gt;"",Table_Styles[[#This Row],[Left Default]],""))</f>
        <v/>
      </c>
      <c r="CA26" s="34"/>
      <c r="CB26" s="17" t="str">
        <f>IF(AND(Table_Styles[[#This Row],[Selector]]&lt;&gt;"",Table_Styles[[#This Row],[Font Family Used]]&lt;&gt;"",Table_Styles[[#This Row],[Font Weight Used]]&lt;&gt;""),Table_Styles[[#This Row],[Font Family Used]]&amp;" "&amp;Table_Styles[[#This Row],[Font Weight Used]],"")</f>
        <v/>
      </c>
      <c r="CC26" s="17" t="str">
        <f ca="1">IF(AND(Table_Styles[[#This Row],[Selector]],COUNTIF(OFFSET(CC:CC,0,0,ROW()-1,1),"="&amp;Table_Styles[[#This Row],[Font]])=0),Table_Styles[[#This Row],[Font]],"")</f>
        <v/>
      </c>
      <c r="CD26" s="17" t="str">
        <f ca="1">IF(Table_Styles[[#This Row],[Unique Font]]&lt;&gt;"",
"{""fontFamily"":"""&amp;Table_Styles[[#This Row],[Font Family Used]]&amp;""",""fontWeight"":"&amp;Table_Styles[[#This Row],[Font Weight Used]]&amp;"}","")</f>
        <v/>
      </c>
      <c r="CE26"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#75787b;background: #d3d3d3;border: none;border-radius: 0</v>
      </c>
      <c r="CF26" s="17" t="str">
        <f>IF(AND(Table_Styles[[#This Row],[Selector]]&lt;&gt;"", Table_Styles[[#This Row],[Config Properties]]&lt;&gt;""),
Table_Styles[[#This Row],[Selector]]&amp;" { "&amp;Table_Styles[[#This Row],[Config Properties]]&amp;" }","")</f>
        <v>formly-field span.input-group-addon { color: #75787b;background: #d3d3d3;border: none;border-radius: 0 }</v>
      </c>
      <c r="CG26" s="17" t="str">
        <f xml:space="preserve">
SUBSTITUTE(SUBSTITUTE(SUBSTITUTE(SUBSTITUTE(SUBSTITUTE(SUBSTITUTE(SUBSTITUTE(SUBSTITUTE(Table_Styles[[#This Row],[Config]],
" {","{"),
"{ ","{"),
" }","}"),
"} ","}"),
" ,",","),
", ",","),
" :",":"),
": ",":")</f>
        <v>formly-field span.input-group-addon{color:#75787b;background:#d3d3d3;border:none;border-radius:0}</v>
      </c>
    </row>
    <row r="27" spans="2:85" ht="21" customHeight="1">
      <c r="B27" s="91" t="s">
        <v>558</v>
      </c>
      <c r="C27" s="94" t="s">
        <v>559</v>
      </c>
      <c r="D27" s="49"/>
      <c r="E27" s="34"/>
      <c r="F27" s="15" t="str">
        <f>IF(Table_Styles[[#This Row],[Font Family]]&lt;&gt;"",Table_Styles[[#This Row],[Font Family]],IF(Table_Styles[[#This Row],[Font Family Default]]&lt;&gt;"",Table_Styles[[#This Row],[Font Family Default]],""))</f>
        <v/>
      </c>
      <c r="G27" s="49"/>
      <c r="H27" s="34"/>
      <c r="I27" s="15" t="str">
        <f>IF(Table_Styles[[#This Row],[Font Size]]&lt;&gt;"",Table_Styles[[#This Row],[Font Size]],IF(Table_Styles[[#This Row],[Font Size Default]]&lt;&gt;"",Table_Styles[[#This Row],[Font Size Default]],""))</f>
        <v/>
      </c>
      <c r="J27" s="49"/>
      <c r="K27" s="34"/>
      <c r="L27" s="15" t="str">
        <f>IF(Table_Styles[[#This Row],[Font Weight]]&lt;&gt;"",Table_Styles[[#This Row],[Font Weight]],IF(Table_Styles[[#This Row],[Font Weight Default]]&lt;&gt;"",Table_Styles[[#This Row],[Font Weight Default]],""))</f>
        <v/>
      </c>
      <c r="M27" s="49"/>
      <c r="N27" s="34"/>
      <c r="O27" s="15" t="str">
        <f>IF(Table_Styles[[#This Row],[Colour]]&lt;&gt;"",Table_Styles[[#This Row],[Colour]],IF(Table_Styles[[#This Row],[Colour Default]]&lt;&gt;"",Table_Styles[[#This Row],[Colour Default]],""))</f>
        <v/>
      </c>
      <c r="P27" s="49"/>
      <c r="Q27" s="36"/>
      <c r="R27" s="15" t="str">
        <f>IF(Table_Styles[[#This Row],[Background]]&lt;&gt;"",Table_Styles[[#This Row],[Background]],IF(Table_Styles[[#This Row],[Background Default]]&lt;&gt;"",Table_Styles[[#This Row],[Background Default]],""))</f>
        <v/>
      </c>
      <c r="S27" s="49"/>
      <c r="T27" s="36"/>
      <c r="U27" s="15" t="str">
        <f>IF(Table_Styles[[#This Row],[Border]]&lt;&gt;"",Table_Styles[[#This Row],[Border]],IF(Table_Styles[[#This Row],[Border Default]]&lt;&gt;"",Table_Styles[[#This Row],[Border Default]],""))</f>
        <v/>
      </c>
      <c r="V27" s="34"/>
      <c r="W27" s="34"/>
      <c r="X27" s="15" t="str">
        <f>IF(Table_Styles[[#This Row],[Border Radius]]&lt;&gt;"",Table_Styles[[#This Row],[Border Radius]],IF(Table_Styles[[#This Row],[Border Radius Default]]&lt;&gt;"",Table_Styles[[#This Row],[Border Radius Default]],""))</f>
        <v/>
      </c>
      <c r="Y27" s="49"/>
      <c r="Z27" s="34"/>
      <c r="AA27" s="15" t="str">
        <f>IF(Table_Styles[[#This Row],[MT]]&lt;&gt;"",Table_Styles[[#This Row],[MT]],IF(Table_Styles[[#This Row],[MT Default]]&lt;&gt;"",Table_Styles[[#This Row],[MT Default]],""))</f>
        <v/>
      </c>
      <c r="AB27" s="49"/>
      <c r="AC27" s="34"/>
      <c r="AD27" s="15" t="str">
        <f>IF(Table_Styles[[#This Row],[MR]]&lt;&gt;"",Table_Styles[[#This Row],[MR]],IF(Table_Styles[[#This Row],[MR Default]]&lt;&gt;"",Table_Styles[[#This Row],[MR Default]],""))</f>
        <v/>
      </c>
      <c r="AE27" s="49"/>
      <c r="AF27" s="34"/>
      <c r="AG27" s="15" t="str">
        <f>IF(Table_Styles[[#This Row],[MB]]&lt;&gt;"",Table_Styles[[#This Row],[MB]],IF(Table_Styles[[#This Row],[MB Default]]&lt;&gt;"",Table_Styles[[#This Row],[MB Default]],""))</f>
        <v/>
      </c>
      <c r="AH27" s="49"/>
      <c r="AI27" s="34"/>
      <c r="AJ27" s="15" t="str">
        <f>IF(Table_Styles[[#This Row],[ML]]&lt;&gt;"",Table_Styles[[#This Row],[ML]],IF(Table_Styles[[#This Row],[ML Default]]&lt;&gt;"",Table_Styles[[#This Row],[ML Default]],""))</f>
        <v/>
      </c>
      <c r="AK27" s="49"/>
      <c r="AL27" s="34"/>
      <c r="AM27" s="15" t="str">
        <f>IF(Table_Styles[[#This Row],[PT]]&lt;&gt;"",Table_Styles[[#This Row],[PT]],IF(Table_Styles[[#This Row],[PT Default]]&lt;&gt;"",Table_Styles[[#This Row],[PT Default]],""))</f>
        <v/>
      </c>
      <c r="AN27" s="49"/>
      <c r="AO27" s="34"/>
      <c r="AP27" s="15" t="str">
        <f>IF(Table_Styles[[#This Row],[PR]]&lt;&gt;"",Table_Styles[[#This Row],[PR]],IF(Table_Styles[[#This Row],[PR Default]]&lt;&gt;"",Table_Styles[[#This Row],[PR Default]],""))</f>
        <v/>
      </c>
      <c r="AQ27" s="49"/>
      <c r="AR27" s="34"/>
      <c r="AS27" s="15" t="str">
        <f>IF(Table_Styles[[#This Row],[PB]]&lt;&gt;"",Table_Styles[[#This Row],[PB]],IF(Table_Styles[[#This Row],[PB Default]]&lt;&gt;"",Table_Styles[[#This Row],[PB Default]],""))</f>
        <v/>
      </c>
      <c r="AT27" s="49"/>
      <c r="AU27" s="34"/>
      <c r="AV27" s="15" t="str">
        <f>IF(Table_Styles[[#This Row],[PL]]&lt;&gt;"",Table_Styles[[#This Row],[PL]],IF(Table_Styles[[#This Row],[PL Default]]&lt;&gt;"",Table_Styles[[#This Row],[PL Default]],""))</f>
        <v/>
      </c>
      <c r="AW27" s="49"/>
      <c r="AX27" s="34"/>
      <c r="AY27" s="15" t="str">
        <f>IF(Table_Styles[[#This Row],[BT]]&lt;&gt;"",Table_Styles[[#This Row],[BT]],IF(Table_Styles[[#This Row],[BT Default]]&lt;&gt;"",Table_Styles[[#This Row],[BT Default]],""))</f>
        <v/>
      </c>
      <c r="AZ27" s="49"/>
      <c r="BA27" s="34"/>
      <c r="BB27" s="15" t="str">
        <f>IF(Table_Styles[[#This Row],[BR]]&lt;&gt;"",Table_Styles[[#This Row],[BR]],IF(Table_Styles[[#This Row],[BR Default]]&lt;&gt;"",Table_Styles[[#This Row],[BR Default]],""))</f>
        <v/>
      </c>
      <c r="BC27" s="49"/>
      <c r="BD27" s="34"/>
      <c r="BE27" s="15" t="str">
        <f>IF(Table_Styles[[#This Row],[BB]]&lt;&gt;"",Table_Styles[[#This Row],[BB]],IF(Table_Styles[[#This Row],[BB Default]]&lt;&gt;"",Table_Styles[[#This Row],[BB Default]],""))</f>
        <v/>
      </c>
      <c r="BF27" s="49"/>
      <c r="BG27" s="34" t="s">
        <v>554</v>
      </c>
      <c r="BH27" s="15" t="str">
        <f>IF(Table_Styles[[#This Row],[BL]]&lt;&gt;"",Table_Styles[[#This Row],[BL]],IF(Table_Styles[[#This Row],[BL Default]]&lt;&gt;"",Table_Styles[[#This Row],[BL Default]],""))</f>
        <v>none</v>
      </c>
      <c r="BI27" s="34"/>
      <c r="BJ27" s="34"/>
      <c r="BK27" s="15" t="str">
        <f>IF(Table_Styles[[#This Row],[Width]]&lt;&gt;"",Table_Styles[[#This Row],[Width]],IF(Table_Styles[[#This Row],[Width Default]]&lt;&gt;"",Table_Styles[[#This Row],[Width Default]],""))</f>
        <v/>
      </c>
      <c r="BL27" s="34"/>
      <c r="BM27" s="34"/>
      <c r="BN27" s="15" t="str">
        <f>IF(Table_Styles[[#This Row],[Height]]&lt;&gt;"",Table_Styles[[#This Row],[Height]],IF(Table_Styles[[#This Row],[Height Default]]&lt;&gt;"",Table_Styles[[#This Row],[Height Default]],""))</f>
        <v/>
      </c>
      <c r="BO27" s="15"/>
      <c r="BP27" s="15"/>
      <c r="BQ27" s="15" t="str">
        <f>IF(Table_Styles[[#This Row],[Top]]&lt;&gt;"",Table_Styles[[#This Row],[Top]],IF(Table_Styles[[#This Row],[Top Default]]&lt;&gt;"",Table_Styles[[#This Row],[Top Default]],""))</f>
        <v/>
      </c>
      <c r="BR27" s="15"/>
      <c r="BS27" s="15"/>
      <c r="BT27" s="15" t="str">
        <f>IF(Table_Styles[[#This Row],[Right]]&lt;&gt;"",Table_Styles[[#This Row],[Right]],IF(Table_Styles[[#This Row],[Right Default]]&lt;&gt;"",Table_Styles[[#This Row],[Right Default]],""))</f>
        <v/>
      </c>
      <c r="BU27" s="15"/>
      <c r="BV27" s="15"/>
      <c r="BW27" s="15" t="str">
        <f>IF(Table_Styles[[#This Row],[Bottom]]&lt;&gt;"",Table_Styles[[#This Row],[Bottom]],IF(Table_Styles[[#This Row],[Bottom Default]]&lt;&gt;"",Table_Styles[[#This Row],[Bottom Default]],""))</f>
        <v/>
      </c>
      <c r="BX27" s="15"/>
      <c r="BY27" s="15"/>
      <c r="BZ27" s="15" t="str">
        <f>IF(Table_Styles[[#This Row],[Left]]&lt;&gt;"",Table_Styles[[#This Row],[Left]],IF(Table_Styles[[#This Row],[Left Default]]&lt;&gt;"",Table_Styles[[#This Row],[Left Default]],""))</f>
        <v/>
      </c>
      <c r="CA27" s="49"/>
      <c r="CB27" s="17" t="str">
        <f>IF(AND(Table_Styles[[#This Row],[Selector]]&lt;&gt;"",Table_Styles[[#This Row],[Font Family Used]]&lt;&gt;"",Table_Styles[[#This Row],[Font Weight Used]]&lt;&gt;""),Table_Styles[[#This Row],[Font Family Used]]&amp;" "&amp;Table_Styles[[#This Row],[Font Weight Used]],"")</f>
        <v/>
      </c>
      <c r="CC27" s="17" t="str">
        <f ca="1">IF(AND(Table_Styles[[#This Row],[Selector]],COUNTIF(OFFSET(CC:CC,0,0,ROW()-1,1),"="&amp;Table_Styles[[#This Row],[Font]])=0),Table_Styles[[#This Row],[Font]],"")</f>
        <v/>
      </c>
      <c r="CD27" s="17" t="str">
        <f ca="1">IF(Table_Styles[[#This Row],[Unique Font]]&lt;&gt;"",
"{""fontFamily"":"""&amp;Table_Styles[[#This Row],[Font Family Used]]&amp;""",""fontWeight"":"&amp;Table_Styles[[#This Row],[Font Weight Used]]&amp;"}","")</f>
        <v/>
      </c>
      <c r="CE27"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border-left: none</v>
      </c>
      <c r="CF27" s="17" t="str">
        <f>IF(AND(Table_Styles[[#This Row],[Selector]]&lt;&gt;"", Table_Styles[[#This Row],[Config Properties]]&lt;&gt;""),
Table_Styles[[#This Row],[Selector]]&amp;" { "&amp;Table_Styles[[#This Row],[Config Properties]]&amp;" }","")</f>
        <v>formly-field .form-control.ng-valid:focus, formly-field .form-control.ng-invalid:focus, formly-field .form-control.ng-pending:focus { border-left: none }</v>
      </c>
      <c r="CG27" s="17" t="str">
        <f xml:space="preserve">
SUBSTITUTE(SUBSTITUTE(SUBSTITUTE(SUBSTITUTE(SUBSTITUTE(SUBSTITUTE(SUBSTITUTE(SUBSTITUTE(Table_Styles[[#This Row],[Config]],
" {","{"),
"{ ","{"),
" }","}"),
"} ","}"),
" ,",","),
", ",","),
" :",":"),
": ",":")</f>
        <v>formly-field .form-control.ng-valid:focus,formly-field .form-control.ng-invalid:focus,formly-field .form-control.ng-pending:focus{border-left:none}</v>
      </c>
    </row>
    <row r="28" spans="2:85" ht="21" customHeight="1">
      <c r="B28" s="91" t="s">
        <v>560</v>
      </c>
      <c r="C28" s="91" t="s">
        <v>561</v>
      </c>
      <c r="D28" s="34"/>
      <c r="E28" s="34"/>
      <c r="F28" s="15" t="str">
        <f>IF(Table_Styles[[#This Row],[Font Family]]&lt;&gt;"",Table_Styles[[#This Row],[Font Family]],IF(Table_Styles[[#This Row],[Font Family Default]]&lt;&gt;"",Table_Styles[[#This Row],[Font Family Default]],""))</f>
        <v/>
      </c>
      <c r="G28" s="34"/>
      <c r="H28" s="34"/>
      <c r="I28" s="15" t="str">
        <f>IF(Table_Styles[[#This Row],[Font Size]]&lt;&gt;"",Table_Styles[[#This Row],[Font Size]],IF(Table_Styles[[#This Row],[Font Size Default]]&lt;&gt;"",Table_Styles[[#This Row],[Font Size Default]],""))</f>
        <v/>
      </c>
      <c r="J28" s="34"/>
      <c r="K28" s="34"/>
      <c r="L28" s="15" t="str">
        <f>IF(Table_Styles[[#This Row],[Font Weight]]&lt;&gt;"",Table_Styles[[#This Row],[Font Weight]],IF(Table_Styles[[#This Row],[Font Weight Default]]&lt;&gt;"",Table_Styles[[#This Row],[Font Weight Default]],""))</f>
        <v/>
      </c>
      <c r="M28" s="34"/>
      <c r="N28" s="34"/>
      <c r="O28" s="15" t="str">
        <f>IF(Table_Styles[[#This Row],[Colour]]&lt;&gt;"",Table_Styles[[#This Row],[Colour]],IF(Table_Styles[[#This Row],[Colour Default]]&lt;&gt;"",Table_Styles[[#This Row],[Colour Default]],""))</f>
        <v/>
      </c>
      <c r="P28" s="34"/>
      <c r="Q28" s="34"/>
      <c r="R28" s="15" t="str">
        <f>IF(Table_Styles[[#This Row],[Background]]&lt;&gt;"",Table_Styles[[#This Row],[Background]],IF(Table_Styles[[#This Row],[Background Default]]&lt;&gt;"",Table_Styles[[#This Row],[Background Default]],""))</f>
        <v/>
      </c>
      <c r="S28" s="34"/>
      <c r="T28" s="34"/>
      <c r="U28" s="15" t="str">
        <f>IF(Table_Styles[[#This Row],[Border]]&lt;&gt;"",Table_Styles[[#This Row],[Border]],IF(Table_Styles[[#This Row],[Border Default]]&lt;&gt;"",Table_Styles[[#This Row],[Border Default]],""))</f>
        <v/>
      </c>
      <c r="V28" s="34"/>
      <c r="W28" s="34"/>
      <c r="X28" s="15" t="str">
        <f>IF(Table_Styles[[#This Row],[Border Radius]]&lt;&gt;"",Table_Styles[[#This Row],[Border Radius]],IF(Table_Styles[[#This Row],[Border Radius Default]]&lt;&gt;"",Table_Styles[[#This Row],[Border Radius Default]],""))</f>
        <v/>
      </c>
      <c r="Y28" s="34"/>
      <c r="Z28" s="34"/>
      <c r="AA28" s="15" t="str">
        <f>IF(Table_Styles[[#This Row],[MT]]&lt;&gt;"",Table_Styles[[#This Row],[MT]],IF(Table_Styles[[#This Row],[MT Default]]&lt;&gt;"",Table_Styles[[#This Row],[MT Default]],""))</f>
        <v/>
      </c>
      <c r="AB28" s="34"/>
      <c r="AC28" s="34"/>
      <c r="AD28" s="15" t="str">
        <f>IF(Table_Styles[[#This Row],[MR]]&lt;&gt;"",Table_Styles[[#This Row],[MR]],IF(Table_Styles[[#This Row],[MR Default]]&lt;&gt;"",Table_Styles[[#This Row],[MR Default]],""))</f>
        <v/>
      </c>
      <c r="AE28" s="34"/>
      <c r="AF28" s="34"/>
      <c r="AG28" s="15" t="str">
        <f>IF(Table_Styles[[#This Row],[MB]]&lt;&gt;"",Table_Styles[[#This Row],[MB]],IF(Table_Styles[[#This Row],[MB Default]]&lt;&gt;"",Table_Styles[[#This Row],[MB Default]],""))</f>
        <v/>
      </c>
      <c r="AH28" s="34"/>
      <c r="AI28" s="34"/>
      <c r="AJ28" s="15" t="str">
        <f>IF(Table_Styles[[#This Row],[ML]]&lt;&gt;"",Table_Styles[[#This Row],[ML]],IF(Table_Styles[[#This Row],[ML Default]]&lt;&gt;"",Table_Styles[[#This Row],[ML Default]],""))</f>
        <v/>
      </c>
      <c r="AK28" s="34"/>
      <c r="AL28" s="34"/>
      <c r="AM28" s="15" t="str">
        <f>IF(Table_Styles[[#This Row],[PT]]&lt;&gt;"",Table_Styles[[#This Row],[PT]],IF(Table_Styles[[#This Row],[PT Default]]&lt;&gt;"",Table_Styles[[#This Row],[PT Default]],""))</f>
        <v/>
      </c>
      <c r="AN28" s="34"/>
      <c r="AO28" s="34"/>
      <c r="AP28" s="15" t="str">
        <f>IF(Table_Styles[[#This Row],[PR]]&lt;&gt;"",Table_Styles[[#This Row],[PR]],IF(Table_Styles[[#This Row],[PR Default]]&lt;&gt;"",Table_Styles[[#This Row],[PR Default]],""))</f>
        <v/>
      </c>
      <c r="AQ28" s="34"/>
      <c r="AR28" s="34"/>
      <c r="AS28" s="15" t="str">
        <f>IF(Table_Styles[[#This Row],[PB]]&lt;&gt;"",Table_Styles[[#This Row],[PB]],IF(Table_Styles[[#This Row],[PB Default]]&lt;&gt;"",Table_Styles[[#This Row],[PB Default]],""))</f>
        <v/>
      </c>
      <c r="AT28" s="34"/>
      <c r="AU28" s="34"/>
      <c r="AV28" s="15" t="str">
        <f>IF(Table_Styles[[#This Row],[PL]]&lt;&gt;"",Table_Styles[[#This Row],[PL]],IF(Table_Styles[[#This Row],[PL Default]]&lt;&gt;"",Table_Styles[[#This Row],[PL Default]],""))</f>
        <v/>
      </c>
      <c r="AW28" s="34"/>
      <c r="AX28" s="34"/>
      <c r="AY28" s="15" t="str">
        <f>IF(Table_Styles[[#This Row],[BT]]&lt;&gt;"",Table_Styles[[#This Row],[BT]],IF(Table_Styles[[#This Row],[BT Default]]&lt;&gt;"",Table_Styles[[#This Row],[BT Default]],""))</f>
        <v/>
      </c>
      <c r="AZ28" s="34"/>
      <c r="BA28" s="34"/>
      <c r="BB28" s="15" t="str">
        <f>IF(Table_Styles[[#This Row],[BR]]&lt;&gt;"",Table_Styles[[#This Row],[BR]],IF(Table_Styles[[#This Row],[BR Default]]&lt;&gt;"",Table_Styles[[#This Row],[BR Default]],""))</f>
        <v/>
      </c>
      <c r="BC28" s="34"/>
      <c r="BD28" s="34"/>
      <c r="BE28" s="15" t="str">
        <f>IF(Table_Styles[[#This Row],[BB]]&lt;&gt;"",Table_Styles[[#This Row],[BB]],IF(Table_Styles[[#This Row],[BB Default]]&lt;&gt;"",Table_Styles[[#This Row],[BB Default]],""))</f>
        <v/>
      </c>
      <c r="BF28" s="15" t="str">
        <f>"7px solid "&amp;Colour_Accent_1</f>
        <v>7px solid #006ac6</v>
      </c>
      <c r="BG28" s="34" t="s">
        <v>562</v>
      </c>
      <c r="BH28" s="15" t="str">
        <f>IF(Table_Styles[[#This Row],[BL]]&lt;&gt;"",Table_Styles[[#This Row],[BL]],IF(Table_Styles[[#This Row],[BL Default]]&lt;&gt;"",Table_Styles[[#This Row],[BL Default]],""))</f>
        <v>7px solid #006ac6</v>
      </c>
      <c r="BI28" s="34"/>
      <c r="BJ28" s="34"/>
      <c r="BK28" s="15" t="str">
        <f>IF(Table_Styles[[#This Row],[Width]]&lt;&gt;"",Table_Styles[[#This Row],[Width]],IF(Table_Styles[[#This Row],[Width Default]]&lt;&gt;"",Table_Styles[[#This Row],[Width Default]],""))</f>
        <v/>
      </c>
      <c r="BL28" s="34"/>
      <c r="BM28" s="34"/>
      <c r="BN28" s="15" t="str">
        <f>IF(Table_Styles[[#This Row],[Height]]&lt;&gt;"",Table_Styles[[#This Row],[Height]],IF(Table_Styles[[#This Row],[Height Default]]&lt;&gt;"",Table_Styles[[#This Row],[Height Default]],""))</f>
        <v/>
      </c>
      <c r="BO28" s="15"/>
      <c r="BP28" s="15"/>
      <c r="BQ28" s="15" t="str">
        <f>IF(Table_Styles[[#This Row],[Top]]&lt;&gt;"",Table_Styles[[#This Row],[Top]],IF(Table_Styles[[#This Row],[Top Default]]&lt;&gt;"",Table_Styles[[#This Row],[Top Default]],""))</f>
        <v/>
      </c>
      <c r="BR28" s="15"/>
      <c r="BS28" s="15"/>
      <c r="BT28" s="15" t="str">
        <f>IF(Table_Styles[[#This Row],[Right]]&lt;&gt;"",Table_Styles[[#This Row],[Right]],IF(Table_Styles[[#This Row],[Right Default]]&lt;&gt;"",Table_Styles[[#This Row],[Right Default]],""))</f>
        <v/>
      </c>
      <c r="BU28" s="15"/>
      <c r="BV28" s="15"/>
      <c r="BW28" s="15" t="str">
        <f>IF(Table_Styles[[#This Row],[Bottom]]&lt;&gt;"",Table_Styles[[#This Row],[Bottom]],IF(Table_Styles[[#This Row],[Bottom Default]]&lt;&gt;"",Table_Styles[[#This Row],[Bottom Default]],""))</f>
        <v/>
      </c>
      <c r="BX28" s="15"/>
      <c r="BY28" s="15"/>
      <c r="BZ28" s="15" t="str">
        <f>IF(Table_Styles[[#This Row],[Left]]&lt;&gt;"",Table_Styles[[#This Row],[Left]],IF(Table_Styles[[#This Row],[Left Default]]&lt;&gt;"",Table_Styles[[#This Row],[Left Default]],""))</f>
        <v/>
      </c>
      <c r="CA28" s="34"/>
      <c r="CB28" s="17" t="str">
        <f>IF(AND(Table_Styles[[#This Row],[Selector]]&lt;&gt;"",Table_Styles[[#This Row],[Font Family Used]]&lt;&gt;"",Table_Styles[[#This Row],[Font Weight Used]]&lt;&gt;""),Table_Styles[[#This Row],[Font Family Used]]&amp;" "&amp;Table_Styles[[#This Row],[Font Weight Used]],"")</f>
        <v/>
      </c>
      <c r="CC28" s="17" t="str">
        <f ca="1">IF(AND(Table_Styles[[#This Row],[Selector]],COUNTIF(OFFSET(CC:CC,0,0,ROW()-1,1),"="&amp;Table_Styles[[#This Row],[Font]])=0),Table_Styles[[#This Row],[Font]],"")</f>
        <v/>
      </c>
      <c r="CD28" s="17" t="str">
        <f ca="1">IF(Table_Styles[[#This Row],[Unique Font]]&lt;&gt;"",
"{""fontFamily"":"""&amp;Table_Styles[[#This Row],[Font Family Used]]&amp;""",""fontWeight"":"&amp;Table_Styles[[#This Row],[Font Weight Used]]&amp;"}","")</f>
        <v/>
      </c>
      <c r="CE28"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border-left: 7px solid #006ac6</v>
      </c>
      <c r="CF28" s="17" t="str">
        <f>IF(AND(Table_Styles[[#This Row],[Selector]]&lt;&gt;"", Table_Styles[[#This Row],[Config Properties]]&lt;&gt;""),
Table_Styles[[#This Row],[Selector]]&amp;" { "&amp;Table_Styles[[#This Row],[Config Properties]]&amp;" }","")</f>
        <v>formly-field .form-control.ng-valid.ng-touched { border-left: 7px solid #006ac6 }</v>
      </c>
      <c r="CG28" s="17" t="str">
        <f xml:space="preserve">
SUBSTITUTE(SUBSTITUTE(SUBSTITUTE(SUBSTITUTE(SUBSTITUTE(SUBSTITUTE(SUBSTITUTE(SUBSTITUTE(Table_Styles[[#This Row],[Config]],
" {","{"),
"{ ","{"),
" }","}"),
"} ","}"),
" ,",","),
", ",","),
" :",":"),
": ",":")</f>
        <v>formly-field .form-control.ng-valid.ng-touched{border-left:7px solid #006ac6}</v>
      </c>
    </row>
    <row r="29" spans="2:85" ht="21" customHeight="1">
      <c r="B29" s="91" t="s">
        <v>563</v>
      </c>
      <c r="C29" s="91" t="s">
        <v>564</v>
      </c>
      <c r="D29" s="34"/>
      <c r="E29" s="34"/>
      <c r="F29" s="15" t="str">
        <f>IF(Table_Styles[[#This Row],[Font Family]]&lt;&gt;"",Table_Styles[[#This Row],[Font Family]],IF(Table_Styles[[#This Row],[Font Family Default]]&lt;&gt;"",Table_Styles[[#This Row],[Font Family Default]],""))</f>
        <v/>
      </c>
      <c r="G29" s="34"/>
      <c r="H29" s="34"/>
      <c r="I29" s="15" t="str">
        <f>IF(Table_Styles[[#This Row],[Font Size]]&lt;&gt;"",Table_Styles[[#This Row],[Font Size]],IF(Table_Styles[[#This Row],[Font Size Default]]&lt;&gt;"",Table_Styles[[#This Row],[Font Size Default]],""))</f>
        <v/>
      </c>
      <c r="J29" s="34"/>
      <c r="K29" s="34"/>
      <c r="L29" s="15" t="str">
        <f>IF(Table_Styles[[#This Row],[Font Weight]]&lt;&gt;"",Table_Styles[[#This Row],[Font Weight]],IF(Table_Styles[[#This Row],[Font Weight Default]]&lt;&gt;"",Table_Styles[[#This Row],[Font Weight Default]],""))</f>
        <v/>
      </c>
      <c r="M29" s="34"/>
      <c r="N29" s="34"/>
      <c r="O29" s="15" t="str">
        <f>IF(Table_Styles[[#This Row],[Colour]]&lt;&gt;"",Table_Styles[[#This Row],[Colour]],IF(Table_Styles[[#This Row],[Colour Default]]&lt;&gt;"",Table_Styles[[#This Row],[Colour Default]],""))</f>
        <v/>
      </c>
      <c r="P29" s="34"/>
      <c r="Q29" s="34"/>
      <c r="R29" s="15" t="str">
        <f>IF(Table_Styles[[#This Row],[Background]]&lt;&gt;"",Table_Styles[[#This Row],[Background]],IF(Table_Styles[[#This Row],[Background Default]]&lt;&gt;"",Table_Styles[[#This Row],[Background Default]],""))</f>
        <v/>
      </c>
      <c r="S29" s="34"/>
      <c r="T29" s="34"/>
      <c r="U29" s="15" t="str">
        <f>IF(Table_Styles[[#This Row],[Border]]&lt;&gt;"",Table_Styles[[#This Row],[Border]],IF(Table_Styles[[#This Row],[Border Default]]&lt;&gt;"",Table_Styles[[#This Row],[Border Default]],""))</f>
        <v/>
      </c>
      <c r="V29" s="34"/>
      <c r="W29" s="34"/>
      <c r="X29" s="15" t="str">
        <f>IF(Table_Styles[[#This Row],[Border Radius]]&lt;&gt;"",Table_Styles[[#This Row],[Border Radius]],IF(Table_Styles[[#This Row],[Border Radius Default]]&lt;&gt;"",Table_Styles[[#This Row],[Border Radius Default]],""))</f>
        <v/>
      </c>
      <c r="Y29" s="34"/>
      <c r="Z29" s="34"/>
      <c r="AA29" s="15" t="str">
        <f>IF(Table_Styles[[#This Row],[MT]]&lt;&gt;"",Table_Styles[[#This Row],[MT]],IF(Table_Styles[[#This Row],[MT Default]]&lt;&gt;"",Table_Styles[[#This Row],[MT Default]],""))</f>
        <v/>
      </c>
      <c r="AB29" s="34"/>
      <c r="AC29" s="34"/>
      <c r="AD29" s="15" t="str">
        <f>IF(Table_Styles[[#This Row],[MR]]&lt;&gt;"",Table_Styles[[#This Row],[MR]],IF(Table_Styles[[#This Row],[MR Default]]&lt;&gt;"",Table_Styles[[#This Row],[MR Default]],""))</f>
        <v/>
      </c>
      <c r="AE29" s="34"/>
      <c r="AF29" s="34"/>
      <c r="AG29" s="15" t="str">
        <f>IF(Table_Styles[[#This Row],[MB]]&lt;&gt;"",Table_Styles[[#This Row],[MB]],IF(Table_Styles[[#This Row],[MB Default]]&lt;&gt;"",Table_Styles[[#This Row],[MB Default]],""))</f>
        <v/>
      </c>
      <c r="AH29" s="34"/>
      <c r="AI29" s="34"/>
      <c r="AJ29" s="15" t="str">
        <f>IF(Table_Styles[[#This Row],[ML]]&lt;&gt;"",Table_Styles[[#This Row],[ML]],IF(Table_Styles[[#This Row],[ML Default]]&lt;&gt;"",Table_Styles[[#This Row],[ML Default]],""))</f>
        <v/>
      </c>
      <c r="AK29" s="34"/>
      <c r="AL29" s="34"/>
      <c r="AM29" s="15" t="str">
        <f>IF(Table_Styles[[#This Row],[PT]]&lt;&gt;"",Table_Styles[[#This Row],[PT]],IF(Table_Styles[[#This Row],[PT Default]]&lt;&gt;"",Table_Styles[[#This Row],[PT Default]],""))</f>
        <v/>
      </c>
      <c r="AN29" s="34"/>
      <c r="AO29" s="34"/>
      <c r="AP29" s="15" t="str">
        <f>IF(Table_Styles[[#This Row],[PR]]&lt;&gt;"",Table_Styles[[#This Row],[PR]],IF(Table_Styles[[#This Row],[PR Default]]&lt;&gt;"",Table_Styles[[#This Row],[PR Default]],""))</f>
        <v/>
      </c>
      <c r="AQ29" s="34"/>
      <c r="AR29" s="34"/>
      <c r="AS29" s="15" t="str">
        <f>IF(Table_Styles[[#This Row],[PB]]&lt;&gt;"",Table_Styles[[#This Row],[PB]],IF(Table_Styles[[#This Row],[PB Default]]&lt;&gt;"",Table_Styles[[#This Row],[PB Default]],""))</f>
        <v/>
      </c>
      <c r="AT29" s="34"/>
      <c r="AU29" s="34"/>
      <c r="AV29" s="15" t="str">
        <f>IF(Table_Styles[[#This Row],[PL]]&lt;&gt;"",Table_Styles[[#This Row],[PL]],IF(Table_Styles[[#This Row],[PL Default]]&lt;&gt;"",Table_Styles[[#This Row],[PL Default]],""))</f>
        <v/>
      </c>
      <c r="AW29" s="34"/>
      <c r="AX29" s="34"/>
      <c r="AY29" s="15" t="str">
        <f>IF(Table_Styles[[#This Row],[BT]]&lt;&gt;"",Table_Styles[[#This Row],[BT]],IF(Table_Styles[[#This Row],[BT Default]]&lt;&gt;"",Table_Styles[[#This Row],[BT Default]],""))</f>
        <v/>
      </c>
      <c r="AZ29" s="34"/>
      <c r="BA29" s="34"/>
      <c r="BB29" s="15" t="str">
        <f>IF(Table_Styles[[#This Row],[BR]]&lt;&gt;"",Table_Styles[[#This Row],[BR]],IF(Table_Styles[[#This Row],[BR Default]]&lt;&gt;"",Table_Styles[[#This Row],[BR Default]],""))</f>
        <v/>
      </c>
      <c r="BC29" s="34"/>
      <c r="BD29" s="34"/>
      <c r="BE29" s="15" t="str">
        <f>IF(Table_Styles[[#This Row],[BB]]&lt;&gt;"",Table_Styles[[#This Row],[BB]],IF(Table_Styles[[#This Row],[BB Default]]&lt;&gt;"",Table_Styles[[#This Row],[BB Default]],""))</f>
        <v/>
      </c>
      <c r="BF29" s="15"/>
      <c r="BG29" s="34" t="s">
        <v>565</v>
      </c>
      <c r="BH29" s="15" t="str">
        <f>IF(Table_Styles[[#This Row],[BL]]&lt;&gt;"",Table_Styles[[#This Row],[BL]],IF(Table_Styles[[#This Row],[BL Default]]&lt;&gt;"",Table_Styles[[#This Row],[BL Default]],""))</f>
        <v>7px solid #b33345</v>
      </c>
      <c r="BI29" s="34"/>
      <c r="BJ29" s="34"/>
      <c r="BK29" s="15" t="str">
        <f>IF(Table_Styles[[#This Row],[Width]]&lt;&gt;"",Table_Styles[[#This Row],[Width]],IF(Table_Styles[[#This Row],[Width Default]]&lt;&gt;"",Table_Styles[[#This Row],[Width Default]],""))</f>
        <v/>
      </c>
      <c r="BL29" s="34"/>
      <c r="BM29" s="34"/>
      <c r="BN29" s="15" t="str">
        <f>IF(Table_Styles[[#This Row],[Height]]&lt;&gt;"",Table_Styles[[#This Row],[Height]],IF(Table_Styles[[#This Row],[Height Default]]&lt;&gt;"",Table_Styles[[#This Row],[Height Default]],""))</f>
        <v/>
      </c>
      <c r="BO29" s="15"/>
      <c r="BP29" s="15"/>
      <c r="BQ29" s="15" t="str">
        <f>IF(Table_Styles[[#This Row],[Top]]&lt;&gt;"",Table_Styles[[#This Row],[Top]],IF(Table_Styles[[#This Row],[Top Default]]&lt;&gt;"",Table_Styles[[#This Row],[Top Default]],""))</f>
        <v/>
      </c>
      <c r="BR29" s="15"/>
      <c r="BS29" s="15"/>
      <c r="BT29" s="15" t="str">
        <f>IF(Table_Styles[[#This Row],[Right]]&lt;&gt;"",Table_Styles[[#This Row],[Right]],IF(Table_Styles[[#This Row],[Right Default]]&lt;&gt;"",Table_Styles[[#This Row],[Right Default]],""))</f>
        <v/>
      </c>
      <c r="BU29" s="15"/>
      <c r="BV29" s="15"/>
      <c r="BW29" s="15" t="str">
        <f>IF(Table_Styles[[#This Row],[Bottom]]&lt;&gt;"",Table_Styles[[#This Row],[Bottom]],IF(Table_Styles[[#This Row],[Bottom Default]]&lt;&gt;"",Table_Styles[[#This Row],[Bottom Default]],""))</f>
        <v/>
      </c>
      <c r="BX29" s="15"/>
      <c r="BY29" s="15"/>
      <c r="BZ29" s="15" t="str">
        <f>IF(Table_Styles[[#This Row],[Left]]&lt;&gt;"",Table_Styles[[#This Row],[Left]],IF(Table_Styles[[#This Row],[Left Default]]&lt;&gt;"",Table_Styles[[#This Row],[Left Default]],""))</f>
        <v/>
      </c>
      <c r="CA29" s="34"/>
      <c r="CB29" s="17" t="str">
        <f>IF(AND(Table_Styles[[#This Row],[Selector]]&lt;&gt;"",Table_Styles[[#This Row],[Font Family Used]]&lt;&gt;"",Table_Styles[[#This Row],[Font Weight Used]]&lt;&gt;""),Table_Styles[[#This Row],[Font Family Used]]&amp;" "&amp;Table_Styles[[#This Row],[Font Weight Used]],"")</f>
        <v/>
      </c>
      <c r="CC29" s="17" t="str">
        <f ca="1">IF(AND(Table_Styles[[#This Row],[Selector]],COUNTIF(OFFSET(CC:CC,0,0,ROW()-1,1),"="&amp;Table_Styles[[#This Row],[Font]])=0),Table_Styles[[#This Row],[Font]],"")</f>
        <v/>
      </c>
      <c r="CD29" s="17" t="str">
        <f ca="1">IF(Table_Styles[[#This Row],[Unique Font]]&lt;&gt;"",
"{""fontFamily"":"""&amp;Table_Styles[[#This Row],[Font Family Used]]&amp;""",""fontWeight"":"&amp;Table_Styles[[#This Row],[Font Weight Used]]&amp;"}","")</f>
        <v/>
      </c>
      <c r="CE29"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border-left: 7px solid #b33345</v>
      </c>
      <c r="CF29" s="17" t="str">
        <f>IF(AND(Table_Styles[[#This Row],[Selector]]&lt;&gt;"", Table_Styles[[#This Row],[Config Properties]]&lt;&gt;""),
Table_Styles[[#This Row],[Selector]]&amp;" { "&amp;Table_Styles[[#This Row],[Config Properties]]&amp;" }","")</f>
        <v>formly-field .form-control.ng-invalid.ng-touched { border-left: 7px solid #b33345 }</v>
      </c>
      <c r="CG29" s="17" t="str">
        <f xml:space="preserve">
SUBSTITUTE(SUBSTITUTE(SUBSTITUTE(SUBSTITUTE(SUBSTITUTE(SUBSTITUTE(SUBSTITUTE(SUBSTITUTE(Table_Styles[[#This Row],[Config]],
" {","{"),
"{ ","{"),
" }","}"),
"} ","}"),
" ,",","),
", ",","),
" :",":"),
": ",":")</f>
        <v>formly-field .form-control.ng-invalid.ng-touched{border-left:7px solid #b33345}</v>
      </c>
    </row>
    <row r="30" spans="2:85" ht="21" customHeight="1">
      <c r="B30" s="91" t="s">
        <v>566</v>
      </c>
      <c r="C30" s="91" t="s">
        <v>567</v>
      </c>
      <c r="D30" s="49"/>
      <c r="E30" s="34"/>
      <c r="F30" s="15" t="str">
        <f>IF(Table_Styles[[#This Row],[Font Family]]&lt;&gt;"",Table_Styles[[#This Row],[Font Family]],IF(Table_Styles[[#This Row],[Font Family Default]]&lt;&gt;"",Table_Styles[[#This Row],[Font Family Default]],""))</f>
        <v/>
      </c>
      <c r="G30" s="49"/>
      <c r="H30" s="34"/>
      <c r="I30" s="15" t="str">
        <f>IF(Table_Styles[[#This Row],[Font Size]]&lt;&gt;"",Table_Styles[[#This Row],[Font Size]],IF(Table_Styles[[#This Row],[Font Size Default]]&lt;&gt;"",Table_Styles[[#This Row],[Font Size Default]],""))</f>
        <v/>
      </c>
      <c r="J30" s="49"/>
      <c r="K30" s="34"/>
      <c r="L30" s="15" t="str">
        <f>IF(Table_Styles[[#This Row],[Font Weight]]&lt;&gt;"",Table_Styles[[#This Row],[Font Weight]],IF(Table_Styles[[#This Row],[Font Weight Default]]&lt;&gt;"",Table_Styles[[#This Row],[Font Weight Default]],""))</f>
        <v/>
      </c>
      <c r="M30" s="49"/>
      <c r="N30" s="34"/>
      <c r="O30" s="15" t="str">
        <f>IF(Table_Styles[[#This Row],[Colour]]&lt;&gt;"",Table_Styles[[#This Row],[Colour]],IF(Table_Styles[[#This Row],[Colour Default]]&lt;&gt;"",Table_Styles[[#This Row],[Colour Default]],""))</f>
        <v/>
      </c>
      <c r="P30" s="49"/>
      <c r="Q30" s="34"/>
      <c r="R30" s="15" t="str">
        <f>IF(Table_Styles[[#This Row],[Background]]&lt;&gt;"",Table_Styles[[#This Row],[Background]],IF(Table_Styles[[#This Row],[Background Default]]&lt;&gt;"",Table_Styles[[#This Row],[Background Default]],""))</f>
        <v/>
      </c>
      <c r="S30" s="49"/>
      <c r="T30" s="34"/>
      <c r="U30" s="15" t="str">
        <f>IF(Table_Styles[[#This Row],[Border]]&lt;&gt;"",Table_Styles[[#This Row],[Border]],IF(Table_Styles[[#This Row],[Border Default]]&lt;&gt;"",Table_Styles[[#This Row],[Border Default]],""))</f>
        <v/>
      </c>
      <c r="V30" s="34"/>
      <c r="W30" s="34"/>
      <c r="X30" s="15" t="str">
        <f>IF(Table_Styles[[#This Row],[Border Radius]]&lt;&gt;"",Table_Styles[[#This Row],[Border Radius]],IF(Table_Styles[[#This Row],[Border Radius Default]]&lt;&gt;"",Table_Styles[[#This Row],[Border Radius Default]],""))</f>
        <v/>
      </c>
      <c r="Y30" s="49"/>
      <c r="Z30" s="34"/>
      <c r="AA30" s="15" t="str">
        <f>IF(Table_Styles[[#This Row],[MT]]&lt;&gt;"",Table_Styles[[#This Row],[MT]],IF(Table_Styles[[#This Row],[MT Default]]&lt;&gt;"",Table_Styles[[#This Row],[MT Default]],""))</f>
        <v/>
      </c>
      <c r="AB30" s="49"/>
      <c r="AC30" s="34"/>
      <c r="AD30" s="15" t="str">
        <f>IF(Table_Styles[[#This Row],[MR]]&lt;&gt;"",Table_Styles[[#This Row],[MR]],IF(Table_Styles[[#This Row],[MR Default]]&lt;&gt;"",Table_Styles[[#This Row],[MR Default]],""))</f>
        <v/>
      </c>
      <c r="AE30" s="49"/>
      <c r="AF30" s="34"/>
      <c r="AG30" s="15" t="str">
        <f>IF(Table_Styles[[#This Row],[MB]]&lt;&gt;"",Table_Styles[[#This Row],[MB]],IF(Table_Styles[[#This Row],[MB Default]]&lt;&gt;"",Table_Styles[[#This Row],[MB Default]],""))</f>
        <v/>
      </c>
      <c r="AH30" s="49"/>
      <c r="AI30" s="34"/>
      <c r="AJ30" s="15" t="str">
        <f>IF(Table_Styles[[#This Row],[ML]]&lt;&gt;"",Table_Styles[[#This Row],[ML]],IF(Table_Styles[[#This Row],[ML Default]]&lt;&gt;"",Table_Styles[[#This Row],[ML Default]],""))</f>
        <v/>
      </c>
      <c r="AK30" s="49"/>
      <c r="AL30" s="34"/>
      <c r="AM30" s="15" t="str">
        <f>IF(Table_Styles[[#This Row],[PT]]&lt;&gt;"",Table_Styles[[#This Row],[PT]],IF(Table_Styles[[#This Row],[PT Default]]&lt;&gt;"",Table_Styles[[#This Row],[PT Default]],""))</f>
        <v/>
      </c>
      <c r="AN30" s="49"/>
      <c r="AO30" s="34"/>
      <c r="AP30" s="15" t="str">
        <f>IF(Table_Styles[[#This Row],[PR]]&lt;&gt;"",Table_Styles[[#This Row],[PR]],IF(Table_Styles[[#This Row],[PR Default]]&lt;&gt;"",Table_Styles[[#This Row],[PR Default]],""))</f>
        <v/>
      </c>
      <c r="AQ30" s="49"/>
      <c r="AR30" s="34"/>
      <c r="AS30" s="15" t="str">
        <f>IF(Table_Styles[[#This Row],[PB]]&lt;&gt;"",Table_Styles[[#This Row],[PB]],IF(Table_Styles[[#This Row],[PB Default]]&lt;&gt;"",Table_Styles[[#This Row],[PB Default]],""))</f>
        <v/>
      </c>
      <c r="AT30" s="49"/>
      <c r="AU30" s="34"/>
      <c r="AV30" s="15" t="str">
        <f>IF(Table_Styles[[#This Row],[PL]]&lt;&gt;"",Table_Styles[[#This Row],[PL]],IF(Table_Styles[[#This Row],[PL Default]]&lt;&gt;"",Table_Styles[[#This Row],[PL Default]],""))</f>
        <v/>
      </c>
      <c r="AW30" s="49"/>
      <c r="AX30" s="34"/>
      <c r="AY30" s="15" t="str">
        <f>IF(Table_Styles[[#This Row],[BT]]&lt;&gt;"",Table_Styles[[#This Row],[BT]],IF(Table_Styles[[#This Row],[BT Default]]&lt;&gt;"",Table_Styles[[#This Row],[BT Default]],""))</f>
        <v/>
      </c>
      <c r="AZ30" s="49"/>
      <c r="BA30" s="34"/>
      <c r="BB30" s="15" t="str">
        <f>IF(Table_Styles[[#This Row],[BR]]&lt;&gt;"",Table_Styles[[#This Row],[BR]],IF(Table_Styles[[#This Row],[BR Default]]&lt;&gt;"",Table_Styles[[#This Row],[BR Default]],""))</f>
        <v/>
      </c>
      <c r="BC30" s="49"/>
      <c r="BD30" s="34"/>
      <c r="BE30" s="15" t="str">
        <f>IF(Table_Styles[[#This Row],[BB]]&lt;&gt;"",Table_Styles[[#This Row],[BB]],IF(Table_Styles[[#This Row],[BB Default]]&lt;&gt;"",Table_Styles[[#This Row],[BB Default]],""))</f>
        <v/>
      </c>
      <c r="BF30" s="49"/>
      <c r="BG30" s="29" t="str">
        <f>"7px solid "&amp;Colour_Background_3</f>
        <v>7px solid #d3d3d3</v>
      </c>
      <c r="BH30" s="15" t="str">
        <f>IF(Table_Styles[[#This Row],[BL]]&lt;&gt;"",Table_Styles[[#This Row],[BL]],IF(Table_Styles[[#This Row],[BL Default]]&lt;&gt;"",Table_Styles[[#This Row],[BL Default]],""))</f>
        <v>7px solid #d3d3d3</v>
      </c>
      <c r="BI30" s="34"/>
      <c r="BJ30" s="34"/>
      <c r="BK30" s="15" t="str">
        <f>IF(Table_Styles[[#This Row],[Width]]&lt;&gt;"",Table_Styles[[#This Row],[Width]],IF(Table_Styles[[#This Row],[Width Default]]&lt;&gt;"",Table_Styles[[#This Row],[Width Default]],""))</f>
        <v/>
      </c>
      <c r="BL30" s="34"/>
      <c r="BM30" s="34"/>
      <c r="BN30" s="15" t="str">
        <f>IF(Table_Styles[[#This Row],[Height]]&lt;&gt;"",Table_Styles[[#This Row],[Height]],IF(Table_Styles[[#This Row],[Height Default]]&lt;&gt;"",Table_Styles[[#This Row],[Height Default]],""))</f>
        <v/>
      </c>
      <c r="BO30" s="15"/>
      <c r="BP30" s="15"/>
      <c r="BQ30" s="15" t="str">
        <f>IF(Table_Styles[[#This Row],[Top]]&lt;&gt;"",Table_Styles[[#This Row],[Top]],IF(Table_Styles[[#This Row],[Top Default]]&lt;&gt;"",Table_Styles[[#This Row],[Top Default]],""))</f>
        <v/>
      </c>
      <c r="BR30" s="15"/>
      <c r="BS30" s="15"/>
      <c r="BT30" s="15" t="str">
        <f>IF(Table_Styles[[#This Row],[Right]]&lt;&gt;"",Table_Styles[[#This Row],[Right]],IF(Table_Styles[[#This Row],[Right Default]]&lt;&gt;"",Table_Styles[[#This Row],[Right Default]],""))</f>
        <v/>
      </c>
      <c r="BU30" s="15"/>
      <c r="BV30" s="15"/>
      <c r="BW30" s="15" t="str">
        <f>IF(Table_Styles[[#This Row],[Bottom]]&lt;&gt;"",Table_Styles[[#This Row],[Bottom]],IF(Table_Styles[[#This Row],[Bottom Default]]&lt;&gt;"",Table_Styles[[#This Row],[Bottom Default]],""))</f>
        <v/>
      </c>
      <c r="BX30" s="15"/>
      <c r="BY30" s="15"/>
      <c r="BZ30" s="15" t="str">
        <f>IF(Table_Styles[[#This Row],[Left]]&lt;&gt;"",Table_Styles[[#This Row],[Left]],IF(Table_Styles[[#This Row],[Left Default]]&lt;&gt;"",Table_Styles[[#This Row],[Left Default]],""))</f>
        <v/>
      </c>
      <c r="CA30" s="49"/>
      <c r="CB30" s="17" t="str">
        <f>IF(AND(Table_Styles[[#This Row],[Selector]]&lt;&gt;"",Table_Styles[[#This Row],[Font Family Used]]&lt;&gt;"",Table_Styles[[#This Row],[Font Weight Used]]&lt;&gt;""),Table_Styles[[#This Row],[Font Family Used]]&amp;" "&amp;Table_Styles[[#This Row],[Font Weight Used]],"")</f>
        <v/>
      </c>
      <c r="CC30" s="17" t="str">
        <f ca="1">IF(AND(Table_Styles[[#This Row],[Selector]],COUNTIF(OFFSET(CC:CC,0,0,ROW()-1,1),"="&amp;Table_Styles[[#This Row],[Font]])=0),Table_Styles[[#This Row],[Font]],"")</f>
        <v/>
      </c>
      <c r="CD30" s="17" t="str">
        <f ca="1">IF(Table_Styles[[#This Row],[Unique Font]]&lt;&gt;"",
"{""fontFamily"":"""&amp;Table_Styles[[#This Row],[Font Family Used]]&amp;""",""fontWeight"":"&amp;Table_Styles[[#This Row],[Font Weight Used]]&amp;"}","")</f>
        <v/>
      </c>
      <c r="CE30"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border-left: 7px solid #d3d3d3</v>
      </c>
      <c r="CF30" s="17" t="str">
        <f>IF(AND(Table_Styles[[#This Row],[Selector]]&lt;&gt;"", Table_Styles[[#This Row],[Config Properties]]&lt;&gt;""),
Table_Styles[[#This Row],[Selector]]&amp;" { "&amp;Table_Styles[[#This Row],[Config Properties]]&amp;" }","")</f>
        <v>formly-field .form-control.ng-pending.ng-touched { border-left: 7px solid #d3d3d3 }</v>
      </c>
      <c r="CG30" s="17" t="str">
        <f xml:space="preserve">
SUBSTITUTE(SUBSTITUTE(SUBSTITUTE(SUBSTITUTE(SUBSTITUTE(SUBSTITUTE(SUBSTITUTE(SUBSTITUTE(Table_Styles[[#This Row],[Config]],
" {","{"),
"{ ","{"),
" }","}"),
"} ","}"),
" ,",","),
", ",","),
" :",":"),
": ",":")</f>
        <v>formly-field .form-control.ng-pending.ng-touched{border-left:7px solid #d3d3d3}</v>
      </c>
    </row>
    <row r="31" spans="2:85" ht="21" customHeight="1">
      <c r="B31" s="91" t="s">
        <v>568</v>
      </c>
      <c r="C31" s="91" t="s">
        <v>569</v>
      </c>
      <c r="D31" s="34"/>
      <c r="E31" s="34" t="str">
        <f>Settings_Styling_Font_Body_Text</f>
        <v>Arvo</v>
      </c>
      <c r="F31" s="15" t="str">
        <f>IF(Table_Styles[[#This Row],[Font Family]]&lt;&gt;"",Table_Styles[[#This Row],[Font Family]],IF(Table_Styles[[#This Row],[Font Family Default]]&lt;&gt;"",Table_Styles[[#This Row],[Font Family Default]],""))</f>
        <v>Arvo</v>
      </c>
      <c r="G31" s="34"/>
      <c r="H31" s="36" t="s">
        <v>551</v>
      </c>
      <c r="I31" s="15" t="str">
        <f>IF(Table_Styles[[#This Row],[Font Size]]&lt;&gt;"",Table_Styles[[#This Row],[Font Size]],IF(Table_Styles[[#This Row],[Font Size Default]]&lt;&gt;"",Table_Styles[[#This Row],[Font Size Default]],""))</f>
        <v>13px</v>
      </c>
      <c r="J31" s="34"/>
      <c r="K31" s="34">
        <f>Settings_Styling_Font_Weight_Body_Text</f>
        <v>300</v>
      </c>
      <c r="L31" s="15">
        <f>IF(Table_Styles[[#This Row],[Font Weight]]&lt;&gt;"",Table_Styles[[#This Row],[Font Weight]],IF(Table_Styles[[#This Row],[Font Weight Default]]&lt;&gt;"",Table_Styles[[#This Row],[Font Weight Default]],""))</f>
        <v>300</v>
      </c>
      <c r="M31" s="34"/>
      <c r="N31" s="34" t="s">
        <v>570</v>
      </c>
      <c r="O31" s="15" t="str">
        <f>IF(Table_Styles[[#This Row],[Colour]]&lt;&gt;"",Table_Styles[[#This Row],[Colour]],IF(Table_Styles[[#This Row],[Colour Default]]&lt;&gt;"",Table_Styles[[#This Row],[Colour Default]],""))</f>
        <v>#b33345</v>
      </c>
      <c r="P31" s="34"/>
      <c r="Q31" s="34"/>
      <c r="R31" s="15" t="str">
        <f>IF(Table_Styles[[#This Row],[Background]]&lt;&gt;"",Table_Styles[[#This Row],[Background]],IF(Table_Styles[[#This Row],[Background Default]]&lt;&gt;"",Table_Styles[[#This Row],[Background Default]],""))</f>
        <v/>
      </c>
      <c r="S31" s="34"/>
      <c r="T31" s="34"/>
      <c r="U31" s="15" t="str">
        <f>IF(Table_Styles[[#This Row],[Border]]&lt;&gt;"",Table_Styles[[#This Row],[Border]],IF(Table_Styles[[#This Row],[Border Default]]&lt;&gt;"",Table_Styles[[#This Row],[Border Default]],""))</f>
        <v/>
      </c>
      <c r="V31" s="34"/>
      <c r="W31" s="34"/>
      <c r="X31" s="15" t="str">
        <f>IF(Table_Styles[[#This Row],[Border Radius]]&lt;&gt;"",Table_Styles[[#This Row],[Border Radius]],IF(Table_Styles[[#This Row],[Border Radius Default]]&lt;&gt;"",Table_Styles[[#This Row],[Border Radius Default]],""))</f>
        <v/>
      </c>
      <c r="Y31" s="34"/>
      <c r="Z31" s="34"/>
      <c r="AA31" s="15" t="str">
        <f>IF(Table_Styles[[#This Row],[MT]]&lt;&gt;"",Table_Styles[[#This Row],[MT]],IF(Table_Styles[[#This Row],[MT Default]]&lt;&gt;"",Table_Styles[[#This Row],[MT Default]],""))</f>
        <v/>
      </c>
      <c r="AB31" s="34"/>
      <c r="AC31" s="34"/>
      <c r="AD31" s="15" t="str">
        <f>IF(Table_Styles[[#This Row],[MR]]&lt;&gt;"",Table_Styles[[#This Row],[MR]],IF(Table_Styles[[#This Row],[MR Default]]&lt;&gt;"",Table_Styles[[#This Row],[MR Default]],""))</f>
        <v/>
      </c>
      <c r="AE31" s="34"/>
      <c r="AF31" s="34"/>
      <c r="AG31" s="15" t="str">
        <f>IF(Table_Styles[[#This Row],[MB]]&lt;&gt;"",Table_Styles[[#This Row],[MB]],IF(Table_Styles[[#This Row],[MB Default]]&lt;&gt;"",Table_Styles[[#This Row],[MB Default]],""))</f>
        <v/>
      </c>
      <c r="AH31" s="34"/>
      <c r="AI31" s="34"/>
      <c r="AJ31" s="15" t="str">
        <f>IF(Table_Styles[[#This Row],[ML]]&lt;&gt;"",Table_Styles[[#This Row],[ML]],IF(Table_Styles[[#This Row],[ML Default]]&lt;&gt;"",Table_Styles[[#This Row],[ML Default]],""))</f>
        <v/>
      </c>
      <c r="AK31" s="34"/>
      <c r="AL31" s="34"/>
      <c r="AM31" s="15" t="str">
        <f>IF(Table_Styles[[#This Row],[PT]]&lt;&gt;"",Table_Styles[[#This Row],[PT]],IF(Table_Styles[[#This Row],[PT Default]]&lt;&gt;"",Table_Styles[[#This Row],[PT Default]],""))</f>
        <v/>
      </c>
      <c r="AN31" s="34"/>
      <c r="AO31" s="34"/>
      <c r="AP31" s="15" t="str">
        <f>IF(Table_Styles[[#This Row],[PR]]&lt;&gt;"",Table_Styles[[#This Row],[PR]],IF(Table_Styles[[#This Row],[PR Default]]&lt;&gt;"",Table_Styles[[#This Row],[PR Default]],""))</f>
        <v/>
      </c>
      <c r="AQ31" s="34"/>
      <c r="AR31" s="34"/>
      <c r="AS31" s="15" t="str">
        <f>IF(Table_Styles[[#This Row],[PB]]&lt;&gt;"",Table_Styles[[#This Row],[PB]],IF(Table_Styles[[#This Row],[PB Default]]&lt;&gt;"",Table_Styles[[#This Row],[PB Default]],""))</f>
        <v/>
      </c>
      <c r="AT31" s="34"/>
      <c r="AU31" s="34"/>
      <c r="AV31" s="15" t="str">
        <f>IF(Table_Styles[[#This Row],[PL]]&lt;&gt;"",Table_Styles[[#This Row],[PL]],IF(Table_Styles[[#This Row],[PL Default]]&lt;&gt;"",Table_Styles[[#This Row],[PL Default]],""))</f>
        <v/>
      </c>
      <c r="AW31" s="34"/>
      <c r="AX31" s="34"/>
      <c r="AY31" s="15" t="str">
        <f>IF(Table_Styles[[#This Row],[BT]]&lt;&gt;"",Table_Styles[[#This Row],[BT]],IF(Table_Styles[[#This Row],[BT Default]]&lt;&gt;"",Table_Styles[[#This Row],[BT Default]],""))</f>
        <v/>
      </c>
      <c r="AZ31" s="34"/>
      <c r="BA31" s="34"/>
      <c r="BB31" s="15" t="str">
        <f>IF(Table_Styles[[#This Row],[BR]]&lt;&gt;"",Table_Styles[[#This Row],[BR]],IF(Table_Styles[[#This Row],[BR Default]]&lt;&gt;"",Table_Styles[[#This Row],[BR Default]],""))</f>
        <v/>
      </c>
      <c r="BC31" s="34"/>
      <c r="BD31" s="34"/>
      <c r="BE31" s="15" t="str">
        <f>IF(Table_Styles[[#This Row],[BB]]&lt;&gt;"",Table_Styles[[#This Row],[BB]],IF(Table_Styles[[#This Row],[BB Default]]&lt;&gt;"",Table_Styles[[#This Row],[BB Default]],""))</f>
        <v/>
      </c>
      <c r="BF31" s="34"/>
      <c r="BG31" s="34"/>
      <c r="BH31" s="15" t="str">
        <f>IF(Table_Styles[[#This Row],[BL]]&lt;&gt;"",Table_Styles[[#This Row],[BL]],IF(Table_Styles[[#This Row],[BL Default]]&lt;&gt;"",Table_Styles[[#This Row],[BL Default]],""))</f>
        <v/>
      </c>
      <c r="BI31" s="34"/>
      <c r="BJ31" s="34"/>
      <c r="BK31" s="15" t="str">
        <f>IF(Table_Styles[[#This Row],[Width]]&lt;&gt;"",Table_Styles[[#This Row],[Width]],IF(Table_Styles[[#This Row],[Width Default]]&lt;&gt;"",Table_Styles[[#This Row],[Width Default]],""))</f>
        <v/>
      </c>
      <c r="BL31" s="34"/>
      <c r="BM31" s="34"/>
      <c r="BN31" s="15" t="str">
        <f>IF(Table_Styles[[#This Row],[Height]]&lt;&gt;"",Table_Styles[[#This Row],[Height]],IF(Table_Styles[[#This Row],[Height Default]]&lt;&gt;"",Table_Styles[[#This Row],[Height Default]],""))</f>
        <v/>
      </c>
      <c r="BO31" s="15"/>
      <c r="BP31" s="15"/>
      <c r="BQ31" s="15" t="str">
        <f>IF(Table_Styles[[#This Row],[Top]]&lt;&gt;"",Table_Styles[[#This Row],[Top]],IF(Table_Styles[[#This Row],[Top Default]]&lt;&gt;"",Table_Styles[[#This Row],[Top Default]],""))</f>
        <v/>
      </c>
      <c r="BR31" s="15"/>
      <c r="BS31" s="15"/>
      <c r="BT31" s="15" t="str">
        <f>IF(Table_Styles[[#This Row],[Right]]&lt;&gt;"",Table_Styles[[#This Row],[Right]],IF(Table_Styles[[#This Row],[Right Default]]&lt;&gt;"",Table_Styles[[#This Row],[Right Default]],""))</f>
        <v/>
      </c>
      <c r="BU31" s="15"/>
      <c r="BV31" s="15"/>
      <c r="BW31" s="15" t="str">
        <f>IF(Table_Styles[[#This Row],[Bottom]]&lt;&gt;"",Table_Styles[[#This Row],[Bottom]],IF(Table_Styles[[#This Row],[Bottom Default]]&lt;&gt;"",Table_Styles[[#This Row],[Bottom Default]],""))</f>
        <v/>
      </c>
      <c r="BX31" s="15"/>
      <c r="BY31" s="15"/>
      <c r="BZ31" s="15" t="str">
        <f>IF(Table_Styles[[#This Row],[Left]]&lt;&gt;"",Table_Styles[[#This Row],[Left]],IF(Table_Styles[[#This Row],[Left Default]]&lt;&gt;"",Table_Styles[[#This Row],[Left Default]],""))</f>
        <v/>
      </c>
      <c r="CA31" s="34"/>
      <c r="CB31" s="17" t="str">
        <f>IF(AND(Table_Styles[[#This Row],[Selector]]&lt;&gt;"",Table_Styles[[#This Row],[Font Family Used]]&lt;&gt;"",Table_Styles[[#This Row],[Font Weight Used]]&lt;&gt;""),Table_Styles[[#This Row],[Font Family Used]]&amp;" "&amp;Table_Styles[[#This Row],[Font Weight Used]],"")</f>
        <v>Arvo 300</v>
      </c>
      <c r="CC31" s="17" t="str">
        <f ca="1">IF(AND(Table_Styles[[#This Row],[Selector]],COUNTIF(OFFSET(CC:CC,0,0,ROW()-1,1),"="&amp;Table_Styles[[#This Row],[Font]])=0),Table_Styles[[#This Row],[Font]],"")</f>
        <v/>
      </c>
      <c r="CD31" s="17" t="str">
        <f ca="1">IF(Table_Styles[[#This Row],[Unique Font]]&lt;&gt;"",
"{""fontFamily"":"""&amp;Table_Styles[[#This Row],[Font Family Used]]&amp;""",""fontWeight"":"&amp;Table_Styles[[#This Row],[Font Weight Used]]&amp;"}","")</f>
        <v/>
      </c>
      <c r="CE31"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13px;font-weight: 300;color: #b33345</v>
      </c>
      <c r="CF31" s="17" t="str">
        <f>IF(AND(Table_Styles[[#This Row],[Selector]]&lt;&gt;"", Table_Styles[[#This Row],[Config Properties]]&lt;&gt;""),
Table_Styles[[#This Row],[Selector]]&amp;" { "&amp;Table_Styles[[#This Row],[Config Properties]]&amp;" }","")</f>
        <v>formly-field formly-validation-message { font-family: 'Arvo';font-size: 13px;font-weight: 300;color: #b33345 }</v>
      </c>
      <c r="CG31" s="17" t="str">
        <f xml:space="preserve">
SUBSTITUTE(SUBSTITUTE(SUBSTITUTE(SUBSTITUTE(SUBSTITUTE(SUBSTITUTE(SUBSTITUTE(SUBSTITUTE(Table_Styles[[#This Row],[Config]],
" {","{"),
"{ ","{"),
" }","}"),
"} ","}"),
" ,",","),
", ",","),
" :",":"),
": ",":")</f>
        <v>formly-field formly-validation-message{font-family:'Arvo';font-size:13px;font-weight:300;color:#b33345}</v>
      </c>
    </row>
    <row r="32" spans="2:85" ht="21" customHeight="1">
      <c r="B32" s="37" t="s">
        <v>136</v>
      </c>
      <c r="C32" s="91" t="s">
        <v>571</v>
      </c>
      <c r="D32" s="34"/>
      <c r="E32" s="15" t="str">
        <f>Settings_Styling_Font_Body_Text</f>
        <v>Arvo</v>
      </c>
      <c r="F32" s="15" t="str">
        <f>IF(Table_Styles[[#This Row],[Font Family]]&lt;&gt;"",Table_Styles[[#This Row],[Font Family]],IF(Table_Styles[[#This Row],[Font Family Default]]&lt;&gt;"",Table_Styles[[#This Row],[Font Family Default]],""))</f>
        <v>Arvo</v>
      </c>
      <c r="G32" s="34"/>
      <c r="H32" s="34"/>
      <c r="I32" s="15" t="str">
        <f>IF(Table_Styles[[#This Row],[Font Size]]&lt;&gt;"",Table_Styles[[#This Row],[Font Size]],IF(Table_Styles[[#This Row],[Font Size Default]]&lt;&gt;"",Table_Styles[[#This Row],[Font Size Default]],""))</f>
        <v/>
      </c>
      <c r="J32" s="34"/>
      <c r="K32" s="34"/>
      <c r="L32" s="15" t="str">
        <f>IF(Table_Styles[[#This Row],[Font Weight]]&lt;&gt;"",Table_Styles[[#This Row],[Font Weight]],IF(Table_Styles[[#This Row],[Font Weight Default]]&lt;&gt;"",Table_Styles[[#This Row],[Font Weight Default]],""))</f>
        <v/>
      </c>
      <c r="M32" s="34"/>
      <c r="N32" s="34"/>
      <c r="O32" s="15" t="str">
        <f>IF(Table_Styles[[#This Row],[Colour]]&lt;&gt;"",Table_Styles[[#This Row],[Colour]],IF(Table_Styles[[#This Row],[Colour Default]]&lt;&gt;"",Table_Styles[[#This Row],[Colour Default]],""))</f>
        <v/>
      </c>
      <c r="P32" s="34"/>
      <c r="Q32" s="34"/>
      <c r="R32" s="15" t="str">
        <f>IF(Table_Styles[[#This Row],[Background]]&lt;&gt;"",Table_Styles[[#This Row],[Background]],IF(Table_Styles[[#This Row],[Background Default]]&lt;&gt;"",Table_Styles[[#This Row],[Background Default]],""))</f>
        <v/>
      </c>
      <c r="S32" s="34"/>
      <c r="T32" s="34"/>
      <c r="U32" s="15" t="str">
        <f>IF(Table_Styles[[#This Row],[Border]]&lt;&gt;"",Table_Styles[[#This Row],[Border]],IF(Table_Styles[[#This Row],[Border Default]]&lt;&gt;"",Table_Styles[[#This Row],[Border Default]],""))</f>
        <v/>
      </c>
      <c r="V32" s="34"/>
      <c r="W32" s="34"/>
      <c r="X32" s="15" t="str">
        <f>IF(Table_Styles[[#This Row],[Border Radius]]&lt;&gt;"",Table_Styles[[#This Row],[Border Radius]],IF(Table_Styles[[#This Row],[Border Radius Default]]&lt;&gt;"",Table_Styles[[#This Row],[Border Radius Default]],""))</f>
        <v/>
      </c>
      <c r="Y32" s="34"/>
      <c r="Z32" s="34"/>
      <c r="AA32" s="15" t="str">
        <f>IF(Table_Styles[[#This Row],[MT]]&lt;&gt;"",Table_Styles[[#This Row],[MT]],IF(Table_Styles[[#This Row],[MT Default]]&lt;&gt;"",Table_Styles[[#This Row],[MT Default]],""))</f>
        <v/>
      </c>
      <c r="AB32" s="34"/>
      <c r="AC32" s="34"/>
      <c r="AD32" s="15" t="str">
        <f>IF(Table_Styles[[#This Row],[MR]]&lt;&gt;"",Table_Styles[[#This Row],[MR]],IF(Table_Styles[[#This Row],[MR Default]]&lt;&gt;"",Table_Styles[[#This Row],[MR Default]],""))</f>
        <v/>
      </c>
      <c r="AE32" s="34"/>
      <c r="AF32" s="34"/>
      <c r="AG32" s="15" t="str">
        <f>IF(Table_Styles[[#This Row],[MB]]&lt;&gt;"",Table_Styles[[#This Row],[MB]],IF(Table_Styles[[#This Row],[MB Default]]&lt;&gt;"",Table_Styles[[#This Row],[MB Default]],""))</f>
        <v/>
      </c>
      <c r="AH32" s="34"/>
      <c r="AI32" s="34"/>
      <c r="AJ32" s="15" t="str">
        <f>IF(Table_Styles[[#This Row],[ML]]&lt;&gt;"",Table_Styles[[#This Row],[ML]],IF(Table_Styles[[#This Row],[ML Default]]&lt;&gt;"",Table_Styles[[#This Row],[ML Default]],""))</f>
        <v/>
      </c>
      <c r="AK32" s="34"/>
      <c r="AL32" s="34"/>
      <c r="AM32" s="15" t="str">
        <f>IF(Table_Styles[[#This Row],[PT]]&lt;&gt;"",Table_Styles[[#This Row],[PT]],IF(Table_Styles[[#This Row],[PT Default]]&lt;&gt;"",Table_Styles[[#This Row],[PT Default]],""))</f>
        <v/>
      </c>
      <c r="AN32" s="34"/>
      <c r="AO32" s="34"/>
      <c r="AP32" s="15" t="str">
        <f>IF(Table_Styles[[#This Row],[PR]]&lt;&gt;"",Table_Styles[[#This Row],[PR]],IF(Table_Styles[[#This Row],[PR Default]]&lt;&gt;"",Table_Styles[[#This Row],[PR Default]],""))</f>
        <v/>
      </c>
      <c r="AQ32" s="34"/>
      <c r="AR32" s="34"/>
      <c r="AS32" s="15" t="str">
        <f>IF(Table_Styles[[#This Row],[PB]]&lt;&gt;"",Table_Styles[[#This Row],[PB]],IF(Table_Styles[[#This Row],[PB Default]]&lt;&gt;"",Table_Styles[[#This Row],[PB Default]],""))</f>
        <v/>
      </c>
      <c r="AT32" s="34"/>
      <c r="AU32" s="34"/>
      <c r="AV32" s="15" t="str">
        <f>IF(Table_Styles[[#This Row],[PL]]&lt;&gt;"",Table_Styles[[#This Row],[PL]],IF(Table_Styles[[#This Row],[PL Default]]&lt;&gt;"",Table_Styles[[#This Row],[PL Default]],""))</f>
        <v/>
      </c>
      <c r="AW32" s="34"/>
      <c r="AX32" s="34"/>
      <c r="AY32" s="15" t="str">
        <f>IF(Table_Styles[[#This Row],[BT]]&lt;&gt;"",Table_Styles[[#This Row],[BT]],IF(Table_Styles[[#This Row],[BT Default]]&lt;&gt;"",Table_Styles[[#This Row],[BT Default]],""))</f>
        <v/>
      </c>
      <c r="AZ32" s="34"/>
      <c r="BA32" s="34"/>
      <c r="BB32" s="15" t="str">
        <f>IF(Table_Styles[[#This Row],[BR]]&lt;&gt;"",Table_Styles[[#This Row],[BR]],IF(Table_Styles[[#This Row],[BR Default]]&lt;&gt;"",Table_Styles[[#This Row],[BR Default]],""))</f>
        <v/>
      </c>
      <c r="BC32" s="34"/>
      <c r="BD32" s="34"/>
      <c r="BE32" s="15" t="str">
        <f>IF(Table_Styles[[#This Row],[BB]]&lt;&gt;"",Table_Styles[[#This Row],[BB]],IF(Table_Styles[[#This Row],[BB Default]]&lt;&gt;"",Table_Styles[[#This Row],[BB Default]],""))</f>
        <v/>
      </c>
      <c r="BF32" s="34"/>
      <c r="BG32" s="34"/>
      <c r="BH32" s="15" t="str">
        <f>IF(Table_Styles[[#This Row],[BL]]&lt;&gt;"",Table_Styles[[#This Row],[BL]],IF(Table_Styles[[#This Row],[BL Default]]&lt;&gt;"",Table_Styles[[#This Row],[BL Default]],""))</f>
        <v/>
      </c>
      <c r="BI32" s="34"/>
      <c r="BJ32" s="34"/>
      <c r="BK32" s="15" t="str">
        <f>IF(Table_Styles[[#This Row],[Width]]&lt;&gt;"",Table_Styles[[#This Row],[Width]],IF(Table_Styles[[#This Row],[Width Default]]&lt;&gt;"",Table_Styles[[#This Row],[Width Default]],""))</f>
        <v/>
      </c>
      <c r="BL32" s="34"/>
      <c r="BM32" s="34"/>
      <c r="BN32" s="15" t="str">
        <f>IF(Table_Styles[[#This Row],[Height]]&lt;&gt;"",Table_Styles[[#This Row],[Height]],IF(Table_Styles[[#This Row],[Height Default]]&lt;&gt;"",Table_Styles[[#This Row],[Height Default]],""))</f>
        <v/>
      </c>
      <c r="BO32" s="15"/>
      <c r="BP32" s="15"/>
      <c r="BQ32" s="15" t="str">
        <f>IF(Table_Styles[[#This Row],[Top]]&lt;&gt;"",Table_Styles[[#This Row],[Top]],IF(Table_Styles[[#This Row],[Top Default]]&lt;&gt;"",Table_Styles[[#This Row],[Top Default]],""))</f>
        <v/>
      </c>
      <c r="BR32" s="15"/>
      <c r="BS32" s="15"/>
      <c r="BT32" s="15" t="str">
        <f>IF(Table_Styles[[#This Row],[Right]]&lt;&gt;"",Table_Styles[[#This Row],[Right]],IF(Table_Styles[[#This Row],[Right Default]]&lt;&gt;"",Table_Styles[[#This Row],[Right Default]],""))</f>
        <v/>
      </c>
      <c r="BU32" s="15"/>
      <c r="BV32" s="15"/>
      <c r="BW32" s="15" t="str">
        <f>IF(Table_Styles[[#This Row],[Bottom]]&lt;&gt;"",Table_Styles[[#This Row],[Bottom]],IF(Table_Styles[[#This Row],[Bottom Default]]&lt;&gt;"",Table_Styles[[#This Row],[Bottom Default]],""))</f>
        <v/>
      </c>
      <c r="BX32" s="15"/>
      <c r="BY32" s="15"/>
      <c r="BZ32" s="15" t="str">
        <f>IF(Table_Styles[[#This Row],[Left]]&lt;&gt;"",Table_Styles[[#This Row],[Left]],IF(Table_Styles[[#This Row],[Left Default]]&lt;&gt;"",Table_Styles[[#This Row],[Left Default]],""))</f>
        <v/>
      </c>
      <c r="CA32" s="34"/>
      <c r="CB32" s="17" t="str">
        <f>IF(AND(Table_Styles[[#This Row],[Selector]]&lt;&gt;"",Table_Styles[[#This Row],[Font Family Used]]&lt;&gt;"",Table_Styles[[#This Row],[Font Weight Used]]&lt;&gt;""),Table_Styles[[#This Row],[Font Family Used]]&amp;" "&amp;Table_Styles[[#This Row],[Font Weight Used]],"")</f>
        <v/>
      </c>
      <c r="CC32" s="17" t="str">
        <f ca="1">IF(AND(Table_Styles[[#This Row],[Selector]],COUNTIF(OFFSET(CC:CC,0,0,ROW()-1,1),"="&amp;Table_Styles[[#This Row],[Font]])=0),Table_Styles[[#This Row],[Font]],"")</f>
        <v/>
      </c>
      <c r="CD32" s="17" t="str">
        <f ca="1">IF(Table_Styles[[#This Row],[Unique Font]]&lt;&gt;"",
"{""fontFamily"":"""&amp;Table_Styles[[#This Row],[Font Family Used]]&amp;""",""fontWeight"":"&amp;Table_Styles[[#This Row],[Font Weight Used]]&amp;"}","")</f>
        <v/>
      </c>
      <c r="CE32"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v>
      </c>
      <c r="CF32" s="17" t="str">
        <f>IF(AND(Table_Styles[[#This Row],[Selector]]&lt;&gt;"", Table_Styles[[#This Row],[Config Properties]]&lt;&gt;""),
Table_Styles[[#This Row],[Selector]]&amp;" { "&amp;Table_Styles[[#This Row],[Config Properties]]&amp;" }","")</f>
        <v>formly-field textarea { font-family: 'Arvo' }</v>
      </c>
      <c r="CG32" s="17" t="str">
        <f xml:space="preserve">
SUBSTITUTE(SUBSTITUTE(SUBSTITUTE(SUBSTITUTE(SUBSTITUTE(SUBSTITUTE(SUBSTITUTE(SUBSTITUTE(Table_Styles[[#This Row],[Config]],
" {","{"),
"{ ","{"),
" }","}"),
"} ","}"),
" ,",","),
", ",","),
" :",":"),
": ",":")</f>
        <v>formly-field textarea{font-family:'Arvo'}</v>
      </c>
    </row>
    <row r="33" spans="2:85" ht="21" customHeight="1">
      <c r="B33" s="17" t="s">
        <v>179</v>
      </c>
      <c r="C33" s="91" t="s">
        <v>572</v>
      </c>
      <c r="D33" s="49"/>
      <c r="E33" s="15" t="str">
        <f>Settings_Styling_Font_Body_Text</f>
        <v>Arvo</v>
      </c>
      <c r="F33" s="15" t="str">
        <f>IF(Table_Styles[[#This Row],[Font Family]]&lt;&gt;"",Table_Styles[[#This Row],[Font Family]],IF(Table_Styles[[#This Row],[Font Family Default]]&lt;&gt;"",Table_Styles[[#This Row],[Font Family Default]],""))</f>
        <v>Arvo</v>
      </c>
      <c r="G33" s="49"/>
      <c r="H33" s="36" t="s">
        <v>555</v>
      </c>
      <c r="I33" s="15" t="str">
        <f>IF(Table_Styles[[#This Row],[Font Size]]&lt;&gt;"",Table_Styles[[#This Row],[Font Size]],IF(Table_Styles[[#This Row],[Font Size Default]]&lt;&gt;"",Table_Styles[[#This Row],[Font Size Default]],""))</f>
        <v>12px</v>
      </c>
      <c r="J33" s="49"/>
      <c r="K33" s="34"/>
      <c r="L33" s="15" t="str">
        <f>IF(Table_Styles[[#This Row],[Font Weight]]&lt;&gt;"",Table_Styles[[#This Row],[Font Weight]],IF(Table_Styles[[#This Row],[Font Weight Default]]&lt;&gt;"",Table_Styles[[#This Row],[Font Weight Default]],""))</f>
        <v/>
      </c>
      <c r="M33" s="49"/>
      <c r="N33" s="34"/>
      <c r="O33" s="15" t="str">
        <f>IF(Table_Styles[[#This Row],[Colour]]&lt;&gt;"",Table_Styles[[#This Row],[Colour]],IF(Table_Styles[[#This Row],[Colour Default]]&lt;&gt;"",Table_Styles[[#This Row],[Colour Default]],""))</f>
        <v/>
      </c>
      <c r="P33" s="49"/>
      <c r="Q33" s="29" t="str">
        <f>Colour_Background_1</f>
        <v>#FFFFFF</v>
      </c>
      <c r="R33" s="15" t="str">
        <f>IF(Table_Styles[[#This Row],[Background]]&lt;&gt;"",Table_Styles[[#This Row],[Background]],IF(Table_Styles[[#This Row],[Background Default]]&lt;&gt;"",Table_Styles[[#This Row],[Background Default]],""))</f>
        <v>#FFFFFF</v>
      </c>
      <c r="S33" s="49"/>
      <c r="T33" s="34"/>
      <c r="U33" s="15" t="str">
        <f>IF(Table_Styles[[#This Row],[Border]]&lt;&gt;"",Table_Styles[[#This Row],[Border]],IF(Table_Styles[[#This Row],[Border Default]]&lt;&gt;"",Table_Styles[[#This Row],[Border Default]],""))</f>
        <v/>
      </c>
      <c r="V33" s="34"/>
      <c r="W33" s="34"/>
      <c r="X33" s="15" t="str">
        <f>IF(Table_Styles[[#This Row],[Border Radius]]&lt;&gt;"",Table_Styles[[#This Row],[Border Radius]],IF(Table_Styles[[#This Row],[Border Radius Default]]&lt;&gt;"",Table_Styles[[#This Row],[Border Radius Default]],""))</f>
        <v/>
      </c>
      <c r="Y33" s="49"/>
      <c r="Z33" s="34"/>
      <c r="AA33" s="15" t="str">
        <f>IF(Table_Styles[[#This Row],[MT]]&lt;&gt;"",Table_Styles[[#This Row],[MT]],IF(Table_Styles[[#This Row],[MT Default]]&lt;&gt;"",Table_Styles[[#This Row],[MT Default]],""))</f>
        <v/>
      </c>
      <c r="AB33" s="49"/>
      <c r="AC33" s="34"/>
      <c r="AD33" s="15" t="str">
        <f>IF(Table_Styles[[#This Row],[MR]]&lt;&gt;"",Table_Styles[[#This Row],[MR]],IF(Table_Styles[[#This Row],[MR Default]]&lt;&gt;"",Table_Styles[[#This Row],[MR Default]],""))</f>
        <v/>
      </c>
      <c r="AE33" s="49"/>
      <c r="AF33" s="34"/>
      <c r="AG33" s="15" t="str">
        <f>IF(Table_Styles[[#This Row],[MB]]&lt;&gt;"",Table_Styles[[#This Row],[MB]],IF(Table_Styles[[#This Row],[MB Default]]&lt;&gt;"",Table_Styles[[#This Row],[MB Default]],""))</f>
        <v/>
      </c>
      <c r="AH33" s="49"/>
      <c r="AI33" s="34"/>
      <c r="AJ33" s="15" t="str">
        <f>IF(Table_Styles[[#This Row],[ML]]&lt;&gt;"",Table_Styles[[#This Row],[ML]],IF(Table_Styles[[#This Row],[ML Default]]&lt;&gt;"",Table_Styles[[#This Row],[ML Default]],""))</f>
        <v/>
      </c>
      <c r="AK33" s="49"/>
      <c r="AL33" s="36" t="s">
        <v>525</v>
      </c>
      <c r="AM33" s="15" t="str">
        <f>IF(Table_Styles[[#This Row],[PT]]&lt;&gt;"",Table_Styles[[#This Row],[PT]],IF(Table_Styles[[#This Row],[PT Default]]&lt;&gt;"",Table_Styles[[#This Row],[PT Default]],""))</f>
        <v>20px</v>
      </c>
      <c r="AN33" s="49"/>
      <c r="AO33" s="36" t="s">
        <v>573</v>
      </c>
      <c r="AP33" s="15" t="str">
        <f>IF(Table_Styles[[#This Row],[PR]]&lt;&gt;"",Table_Styles[[#This Row],[PR]],IF(Table_Styles[[#This Row],[PR Default]]&lt;&gt;"",Table_Styles[[#This Row],[PR Default]],""))</f>
        <v>25px</v>
      </c>
      <c r="AQ33" s="49"/>
      <c r="AR33" s="36" t="s">
        <v>510</v>
      </c>
      <c r="AS33" s="15" t="str">
        <f>IF(Table_Styles[[#This Row],[PB]]&lt;&gt;"",Table_Styles[[#This Row],[PB]],IF(Table_Styles[[#This Row],[PB Default]]&lt;&gt;"",Table_Styles[[#This Row],[PB Default]],""))</f>
        <v>15px</v>
      </c>
      <c r="AT33" s="49"/>
      <c r="AU33" s="36" t="s">
        <v>533</v>
      </c>
      <c r="AV33" s="15" t="str">
        <f>IF(Table_Styles[[#This Row],[PL]]&lt;&gt;"",Table_Styles[[#This Row],[PL]],IF(Table_Styles[[#This Row],[PL Default]]&lt;&gt;"",Table_Styles[[#This Row],[PL Default]],""))</f>
        <v>10px</v>
      </c>
      <c r="AW33" s="49"/>
      <c r="AX33" s="34"/>
      <c r="AY33" s="15" t="str">
        <f>IF(Table_Styles[[#This Row],[BT]]&lt;&gt;"",Table_Styles[[#This Row],[BT]],IF(Table_Styles[[#This Row],[BT Default]]&lt;&gt;"",Table_Styles[[#This Row],[BT Default]],""))</f>
        <v/>
      </c>
      <c r="AZ33" s="49"/>
      <c r="BA33" s="34"/>
      <c r="BB33" s="15" t="str">
        <f>IF(Table_Styles[[#This Row],[BR]]&lt;&gt;"",Table_Styles[[#This Row],[BR]],IF(Table_Styles[[#This Row],[BR Default]]&lt;&gt;"",Table_Styles[[#This Row],[BR Default]],""))</f>
        <v/>
      </c>
      <c r="BC33" s="49"/>
      <c r="BD33" s="34"/>
      <c r="BE33" s="15" t="str">
        <f>IF(Table_Styles[[#This Row],[BB]]&lt;&gt;"",Table_Styles[[#This Row],[BB]],IF(Table_Styles[[#This Row],[BB Default]]&lt;&gt;"",Table_Styles[[#This Row],[BB Default]],""))</f>
        <v/>
      </c>
      <c r="BF33" s="49"/>
      <c r="BG33" s="34"/>
      <c r="BH33" s="15" t="str">
        <f>IF(Table_Styles[[#This Row],[BL]]&lt;&gt;"",Table_Styles[[#This Row],[BL]],IF(Table_Styles[[#This Row],[BL Default]]&lt;&gt;"",Table_Styles[[#This Row],[BL Default]],""))</f>
        <v/>
      </c>
      <c r="BI33" s="34"/>
      <c r="BJ33" s="34"/>
      <c r="BK33" s="15" t="str">
        <f>IF(Table_Styles[[#This Row],[Width]]&lt;&gt;"",Table_Styles[[#This Row],[Width]],IF(Table_Styles[[#This Row],[Width Default]]&lt;&gt;"",Table_Styles[[#This Row],[Width Default]],""))</f>
        <v/>
      </c>
      <c r="BL33" s="34"/>
      <c r="BM33" s="36" t="s">
        <v>574</v>
      </c>
      <c r="BN33" s="15" t="str">
        <f>IF(Table_Styles[[#This Row],[Height]]&lt;&gt;"",Table_Styles[[#This Row],[Height]],IF(Table_Styles[[#This Row],[Height Default]]&lt;&gt;"",Table_Styles[[#This Row],[Height Default]],""))</f>
        <v>300px</v>
      </c>
      <c r="BO33" s="15"/>
      <c r="BP33" s="15"/>
      <c r="BQ33" s="15" t="str">
        <f>IF(Table_Styles[[#This Row],[Top]]&lt;&gt;"",Table_Styles[[#This Row],[Top]],IF(Table_Styles[[#This Row],[Top Default]]&lt;&gt;"",Table_Styles[[#This Row],[Top Default]],""))</f>
        <v/>
      </c>
      <c r="BR33" s="15"/>
      <c r="BS33" s="15"/>
      <c r="BT33" s="15" t="str">
        <f>IF(Table_Styles[[#This Row],[Right]]&lt;&gt;"",Table_Styles[[#This Row],[Right]],IF(Table_Styles[[#This Row],[Right Default]]&lt;&gt;"",Table_Styles[[#This Row],[Right Default]],""))</f>
        <v/>
      </c>
      <c r="BU33" s="15"/>
      <c r="BV33" s="15"/>
      <c r="BW33" s="15" t="str">
        <f>IF(Table_Styles[[#This Row],[Bottom]]&lt;&gt;"",Table_Styles[[#This Row],[Bottom]],IF(Table_Styles[[#This Row],[Bottom Default]]&lt;&gt;"",Table_Styles[[#This Row],[Bottom Default]],""))</f>
        <v/>
      </c>
      <c r="BX33" s="15"/>
      <c r="BY33" s="15"/>
      <c r="BZ33" s="15" t="str">
        <f>IF(Table_Styles[[#This Row],[Left]]&lt;&gt;"",Table_Styles[[#This Row],[Left]],IF(Table_Styles[[#This Row],[Left Default]]&lt;&gt;"",Table_Styles[[#This Row],[Left Default]],""))</f>
        <v/>
      </c>
      <c r="CA33" s="49"/>
      <c r="CB33" s="17" t="str">
        <f>IF(AND(Table_Styles[[#This Row],[Selector]]&lt;&gt;"",Table_Styles[[#This Row],[Font Family Used]]&lt;&gt;"",Table_Styles[[#This Row],[Font Weight Used]]&lt;&gt;""),Table_Styles[[#This Row],[Font Family Used]]&amp;" "&amp;Table_Styles[[#This Row],[Font Weight Used]],"")</f>
        <v/>
      </c>
      <c r="CC33" s="17" t="str">
        <f ca="1">IF(AND(Table_Styles[[#This Row],[Selector]],COUNTIF(OFFSET(CC:CC,0,0,ROW()-1,1),"="&amp;Table_Styles[[#This Row],[Font]])=0),Table_Styles[[#This Row],[Font]],"")</f>
        <v/>
      </c>
      <c r="CD33" s="17" t="str">
        <f ca="1">IF(Table_Styles[[#This Row],[Unique Font]]&lt;&gt;"",
"{""fontFamily"":"""&amp;Table_Styles[[#This Row],[Font Family Used]]&amp;""",""fontWeight"":"&amp;Table_Styles[[#This Row],[Font Weight Used]]&amp;"}","")</f>
        <v/>
      </c>
      <c r="CE33"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12px;background: #FFFFFF;padding-top: 20px;padding-right: 25px;padding-bottom: 15px;padding-left: 10px;height: 300px</v>
      </c>
      <c r="CF33" s="17" t="str">
        <f>IF(AND(Table_Styles[[#This Row],[Selector]]&lt;&gt;"", Table_Styles[[#This Row],[Config Properties]]&lt;&gt;""),
Table_Styles[[#This Row],[Selector]]&amp;" { "&amp;Table_Styles[[#This Row],[Config Properties]]&amp;" }","")</f>
        <v>formly-field div.terms-and-conditions { font-family: 'Arvo';font-size: 12px;background: #FFFFFF;padding-top: 20px;padding-right: 25px;padding-bottom: 15px;padding-left: 10px;height: 300px }</v>
      </c>
      <c r="CG33" s="17" t="str">
        <f xml:space="preserve">
SUBSTITUTE(SUBSTITUTE(SUBSTITUTE(SUBSTITUTE(SUBSTITUTE(SUBSTITUTE(SUBSTITUTE(SUBSTITUTE(Table_Styles[[#This Row],[Config]],
" {","{"),
"{ ","{"),
" }","}"),
"} ","}"),
" ,",","),
", ",","),
" :",":"),
": ",":")</f>
        <v>formly-field div.terms-and-conditions{font-family:'Arvo';font-size:12px;background:#FFFFFF;padding-top:20px;padding-right:25px;padding-bottom:15px;padding-left:10px;height:300px}</v>
      </c>
    </row>
    <row r="34" spans="2:85" ht="21" customHeight="1">
      <c r="B34" s="37" t="s">
        <v>575</v>
      </c>
      <c r="C34" s="91" t="s">
        <v>576</v>
      </c>
      <c r="D34" s="49"/>
      <c r="E34" s="34"/>
      <c r="F34" s="15" t="str">
        <f>IF(Table_Styles[[#This Row],[Font Family]]&lt;&gt;"",Table_Styles[[#This Row],[Font Family]],IF(Table_Styles[[#This Row],[Font Family Default]]&lt;&gt;"",Table_Styles[[#This Row],[Font Family Default]],""))</f>
        <v/>
      </c>
      <c r="G34" s="49"/>
      <c r="H34" s="36"/>
      <c r="I34" s="15" t="str">
        <f>IF(Table_Styles[[#This Row],[Font Size]]&lt;&gt;"",Table_Styles[[#This Row],[Font Size]],IF(Table_Styles[[#This Row],[Font Size Default]]&lt;&gt;"",Table_Styles[[#This Row],[Font Size Default]],""))</f>
        <v/>
      </c>
      <c r="J34" s="49"/>
      <c r="K34" s="34"/>
      <c r="L34" s="15" t="str">
        <f>IF(Table_Styles[[#This Row],[Font Weight]]&lt;&gt;"",Table_Styles[[#This Row],[Font Weight]],IF(Table_Styles[[#This Row],[Font Weight Default]]&lt;&gt;"",Table_Styles[[#This Row],[Font Weight Default]],""))</f>
        <v/>
      </c>
      <c r="M34" s="32"/>
      <c r="N34" s="34"/>
      <c r="O34" s="15" t="str">
        <f>IF(Table_Styles[[#This Row],[Colour]]&lt;&gt;"",Table_Styles[[#This Row],[Colour]],IF(Table_Styles[[#This Row],[Colour Default]]&lt;&gt;"",Table_Styles[[#This Row],[Colour Default]],""))</f>
        <v/>
      </c>
      <c r="P34" s="49"/>
      <c r="Q34" s="36"/>
      <c r="R34" s="15" t="str">
        <f>IF(Table_Styles[[#This Row],[Background]]&lt;&gt;"",Table_Styles[[#This Row],[Background]],IF(Table_Styles[[#This Row],[Background Default]]&lt;&gt;"",Table_Styles[[#This Row],[Background Default]],""))</f>
        <v/>
      </c>
      <c r="S34" s="49"/>
      <c r="T34" s="34"/>
      <c r="U34" s="15" t="str">
        <f>IF(Table_Styles[[#This Row],[Border]]&lt;&gt;"",Table_Styles[[#This Row],[Border]],IF(Table_Styles[[#This Row],[Border Default]]&lt;&gt;"",Table_Styles[[#This Row],[Border Default]],""))</f>
        <v/>
      </c>
      <c r="V34" s="34"/>
      <c r="W34" s="34"/>
      <c r="X34" s="15" t="str">
        <f>IF(Table_Styles[[#This Row],[Border Radius]]&lt;&gt;"",Table_Styles[[#This Row],[Border Radius]],IF(Table_Styles[[#This Row],[Border Radius Default]]&lt;&gt;"",Table_Styles[[#This Row],[Border Radius Default]],""))</f>
        <v/>
      </c>
      <c r="Y34" s="49"/>
      <c r="Z34" s="34"/>
      <c r="AA34" s="15" t="str">
        <f>IF(Table_Styles[[#This Row],[MT]]&lt;&gt;"",Table_Styles[[#This Row],[MT]],IF(Table_Styles[[#This Row],[MT Default]]&lt;&gt;"",Table_Styles[[#This Row],[MT Default]],""))</f>
        <v/>
      </c>
      <c r="AB34" s="49"/>
      <c r="AC34" s="34"/>
      <c r="AD34" s="15" t="str">
        <f>IF(Table_Styles[[#This Row],[MR]]&lt;&gt;"",Table_Styles[[#This Row],[MR]],IF(Table_Styles[[#This Row],[MR Default]]&lt;&gt;"",Table_Styles[[#This Row],[MR Default]],""))</f>
        <v/>
      </c>
      <c r="AE34" s="49"/>
      <c r="AF34" s="34"/>
      <c r="AG34" s="15" t="str">
        <f>IF(Table_Styles[[#This Row],[MB]]&lt;&gt;"",Table_Styles[[#This Row],[MB]],IF(Table_Styles[[#This Row],[MB Default]]&lt;&gt;"",Table_Styles[[#This Row],[MB Default]],""))</f>
        <v/>
      </c>
      <c r="AH34" s="49"/>
      <c r="AI34" s="36" t="s">
        <v>510</v>
      </c>
      <c r="AJ34" s="15" t="str">
        <f>IF(Table_Styles[[#This Row],[ML]]&lt;&gt;"",Table_Styles[[#This Row],[ML]],IF(Table_Styles[[#This Row],[ML Default]]&lt;&gt;"",Table_Styles[[#This Row],[ML Default]],""))</f>
        <v>15px</v>
      </c>
      <c r="AK34" s="49"/>
      <c r="AL34" s="36"/>
      <c r="AM34" s="15" t="str">
        <f>IF(Table_Styles[[#This Row],[PT]]&lt;&gt;"",Table_Styles[[#This Row],[PT]],IF(Table_Styles[[#This Row],[PT Default]]&lt;&gt;"",Table_Styles[[#This Row],[PT Default]],""))</f>
        <v/>
      </c>
      <c r="AN34" s="49"/>
      <c r="AO34" s="36"/>
      <c r="AP34" s="15" t="str">
        <f>IF(Table_Styles[[#This Row],[PR]]&lt;&gt;"",Table_Styles[[#This Row],[PR]],IF(Table_Styles[[#This Row],[PR Default]]&lt;&gt;"",Table_Styles[[#This Row],[PR Default]],""))</f>
        <v/>
      </c>
      <c r="AQ34" s="49"/>
      <c r="AR34" s="36"/>
      <c r="AS34" s="15" t="str">
        <f>IF(Table_Styles[[#This Row],[PB]]&lt;&gt;"",Table_Styles[[#This Row],[PB]],IF(Table_Styles[[#This Row],[PB Default]]&lt;&gt;"",Table_Styles[[#This Row],[PB Default]],""))</f>
        <v/>
      </c>
      <c r="AT34" s="49"/>
      <c r="AU34" s="36"/>
      <c r="AV34" s="15" t="str">
        <f>IF(Table_Styles[[#This Row],[PL]]&lt;&gt;"",Table_Styles[[#This Row],[PL]],IF(Table_Styles[[#This Row],[PL Default]]&lt;&gt;"",Table_Styles[[#This Row],[PL Default]],""))</f>
        <v/>
      </c>
      <c r="AW34" s="49"/>
      <c r="AX34" s="34"/>
      <c r="AY34" s="15" t="str">
        <f>IF(Table_Styles[[#This Row],[BT]]&lt;&gt;"",Table_Styles[[#This Row],[BT]],IF(Table_Styles[[#This Row],[BT Default]]&lt;&gt;"",Table_Styles[[#This Row],[BT Default]],""))</f>
        <v/>
      </c>
      <c r="AZ34" s="49"/>
      <c r="BA34" s="34"/>
      <c r="BB34" s="15" t="str">
        <f>IF(Table_Styles[[#This Row],[BR]]&lt;&gt;"",Table_Styles[[#This Row],[BR]],IF(Table_Styles[[#This Row],[BR Default]]&lt;&gt;"",Table_Styles[[#This Row],[BR Default]],""))</f>
        <v/>
      </c>
      <c r="BC34" s="49"/>
      <c r="BD34" s="34"/>
      <c r="BE34" s="15" t="str">
        <f>IF(Table_Styles[[#This Row],[BB]]&lt;&gt;"",Table_Styles[[#This Row],[BB]],IF(Table_Styles[[#This Row],[BB Default]]&lt;&gt;"",Table_Styles[[#This Row],[BB Default]],""))</f>
        <v/>
      </c>
      <c r="BF34" s="49"/>
      <c r="BG34" s="34"/>
      <c r="BH34" s="15" t="str">
        <f>IF(Table_Styles[[#This Row],[BL]]&lt;&gt;"",Table_Styles[[#This Row],[BL]],IF(Table_Styles[[#This Row],[BL Default]]&lt;&gt;"",Table_Styles[[#This Row],[BL Default]],""))</f>
        <v/>
      </c>
      <c r="BI34" s="34"/>
      <c r="BJ34" s="34"/>
      <c r="BK34" s="15" t="str">
        <f>IF(Table_Styles[[#This Row],[Width]]&lt;&gt;"",Table_Styles[[#This Row],[Width]],IF(Table_Styles[[#This Row],[Width Default]]&lt;&gt;"",Table_Styles[[#This Row],[Width Default]],""))</f>
        <v/>
      </c>
      <c r="BL34" s="34"/>
      <c r="BM34" s="36"/>
      <c r="BN34" s="15" t="str">
        <f>IF(Table_Styles[[#This Row],[Height]]&lt;&gt;"",Table_Styles[[#This Row],[Height]],IF(Table_Styles[[#This Row],[Height Default]]&lt;&gt;"",Table_Styles[[#This Row],[Height Default]],""))</f>
        <v/>
      </c>
      <c r="BO34" s="15"/>
      <c r="BP34" s="15"/>
      <c r="BQ34" s="15" t="str">
        <f>IF(Table_Styles[[#This Row],[Top]]&lt;&gt;"",Table_Styles[[#This Row],[Top]],IF(Table_Styles[[#This Row],[Top Default]]&lt;&gt;"",Table_Styles[[#This Row],[Top Default]],""))</f>
        <v/>
      </c>
      <c r="BR34" s="15"/>
      <c r="BS34" s="15"/>
      <c r="BT34" s="15" t="str">
        <f>IF(Table_Styles[[#This Row],[Right]]&lt;&gt;"",Table_Styles[[#This Row],[Right]],IF(Table_Styles[[#This Row],[Right Default]]&lt;&gt;"",Table_Styles[[#This Row],[Right Default]],""))</f>
        <v/>
      </c>
      <c r="BU34" s="15"/>
      <c r="BV34" s="15"/>
      <c r="BW34" s="15" t="str">
        <f>IF(Table_Styles[[#This Row],[Bottom]]&lt;&gt;"",Table_Styles[[#This Row],[Bottom]],IF(Table_Styles[[#This Row],[Bottom Default]]&lt;&gt;"",Table_Styles[[#This Row],[Bottom Default]],""))</f>
        <v/>
      </c>
      <c r="BX34" s="15"/>
      <c r="BY34" s="15"/>
      <c r="BZ34" s="15" t="str">
        <f>IF(Table_Styles[[#This Row],[Left]]&lt;&gt;"",Table_Styles[[#This Row],[Left]],IF(Table_Styles[[#This Row],[Left Default]]&lt;&gt;"",Table_Styles[[#This Row],[Left Default]],""))</f>
        <v/>
      </c>
      <c r="CA34" s="49"/>
      <c r="CB34" s="17" t="str">
        <f>IF(AND(Table_Styles[[#This Row],[Selector]]&lt;&gt;"",Table_Styles[[#This Row],[Font Family Used]]&lt;&gt;"",Table_Styles[[#This Row],[Font Weight Used]]&lt;&gt;""),Table_Styles[[#This Row],[Font Family Used]]&amp;" "&amp;Table_Styles[[#This Row],[Font Weight Used]],"")</f>
        <v/>
      </c>
      <c r="CC34" s="17" t="str">
        <f ca="1">IF(AND(Table_Styles[[#This Row],[Selector]],COUNTIF(OFFSET(CC:CC,0,0,ROW()-1,1),"="&amp;Table_Styles[[#This Row],[Font]])=0),Table_Styles[[#This Row],[Font]],"")</f>
        <v/>
      </c>
      <c r="CD34" s="17" t="str">
        <f ca="1">IF(Table_Styles[[#This Row],[Unique Font]]&lt;&gt;"",
"{""fontFamily"":"""&amp;Table_Styles[[#This Row],[Font Family Used]]&amp;""",""fontWeight"":"&amp;Table_Styles[[#This Row],[Font Weight Used]]&amp;"}","")</f>
        <v/>
      </c>
      <c r="CE34"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margin-left: 15px</v>
      </c>
      <c r="CF34" s="17" t="str">
        <f>IF(AND(Table_Styles[[#This Row],[Selector]]&lt;&gt;"", Table_Styles[[#This Row],[Config Properties]]&lt;&gt;""),
Table_Styles[[#This Row],[Selector]]&amp;" { "&amp;Table_Styles[[#This Row],[Config Properties]]&amp;" }","")</f>
        <v>formly-field div.terms-and-conditions p { margin-left: 15px }</v>
      </c>
      <c r="CG34" s="17" t="str">
        <f xml:space="preserve">
SUBSTITUTE(SUBSTITUTE(SUBSTITUTE(SUBSTITUTE(SUBSTITUTE(SUBSTITUTE(SUBSTITUTE(SUBSTITUTE(Table_Styles[[#This Row],[Config]],
" {","{"),
"{ ","{"),
" }","}"),
"} ","}"),
" ,",","),
", ",","),
" :",":"),
": ",":")</f>
        <v>formly-field div.terms-and-conditions p{margin-left:15px}</v>
      </c>
    </row>
    <row r="35" spans="2:85" ht="21" customHeight="1">
      <c r="B35" s="37" t="s">
        <v>577</v>
      </c>
      <c r="C35" s="91" t="s">
        <v>578</v>
      </c>
      <c r="D35" s="49"/>
      <c r="E35" s="34"/>
      <c r="F35" s="15" t="str">
        <f>IF(Table_Styles[[#This Row],[Font Family]]&lt;&gt;"",Table_Styles[[#This Row],[Font Family]],IF(Table_Styles[[#This Row],[Font Family Default]]&lt;&gt;"",Table_Styles[[#This Row],[Font Family Default]],""))</f>
        <v/>
      </c>
      <c r="G35" s="49"/>
      <c r="H35" s="36"/>
      <c r="I35" s="15" t="str">
        <f>IF(Table_Styles[[#This Row],[Font Size]]&lt;&gt;"",Table_Styles[[#This Row],[Font Size]],IF(Table_Styles[[#This Row],[Font Size Default]]&lt;&gt;"",Table_Styles[[#This Row],[Font Size Default]],""))</f>
        <v/>
      </c>
      <c r="J35" s="49"/>
      <c r="K35" s="34"/>
      <c r="L35" s="15" t="str">
        <f>IF(Table_Styles[[#This Row],[Font Weight]]&lt;&gt;"",Table_Styles[[#This Row],[Font Weight]],IF(Table_Styles[[#This Row],[Font Weight Default]]&lt;&gt;"",Table_Styles[[#This Row],[Font Weight Default]],""))</f>
        <v/>
      </c>
      <c r="M35" s="49"/>
      <c r="N35" s="34"/>
      <c r="O35" s="15" t="str">
        <f>IF(Table_Styles[[#This Row],[Colour]]&lt;&gt;"",Table_Styles[[#This Row],[Colour]],IF(Table_Styles[[#This Row],[Colour Default]]&lt;&gt;"",Table_Styles[[#This Row],[Colour Default]],""))</f>
        <v/>
      </c>
      <c r="P35" s="49"/>
      <c r="Q35" s="36"/>
      <c r="R35" s="15" t="str">
        <f>IF(Table_Styles[[#This Row],[Background]]&lt;&gt;"",Table_Styles[[#This Row],[Background]],IF(Table_Styles[[#This Row],[Background Default]]&lt;&gt;"",Table_Styles[[#This Row],[Background Default]],""))</f>
        <v/>
      </c>
      <c r="S35" s="49"/>
      <c r="T35" s="34"/>
      <c r="U35" s="15" t="str">
        <f>IF(Table_Styles[[#This Row],[Border]]&lt;&gt;"",Table_Styles[[#This Row],[Border]],IF(Table_Styles[[#This Row],[Border Default]]&lt;&gt;"",Table_Styles[[#This Row],[Border Default]],""))</f>
        <v/>
      </c>
      <c r="V35" s="34"/>
      <c r="W35" s="34"/>
      <c r="X35" s="15" t="str">
        <f>IF(Table_Styles[[#This Row],[Border Radius]]&lt;&gt;"",Table_Styles[[#This Row],[Border Radius]],IF(Table_Styles[[#This Row],[Border Radius Default]]&lt;&gt;"",Table_Styles[[#This Row],[Border Radius Default]],""))</f>
        <v/>
      </c>
      <c r="Y35" s="49"/>
      <c r="Z35" s="34"/>
      <c r="AA35" s="15" t="str">
        <f>IF(Table_Styles[[#This Row],[MT]]&lt;&gt;"",Table_Styles[[#This Row],[MT]],IF(Table_Styles[[#This Row],[MT Default]]&lt;&gt;"",Table_Styles[[#This Row],[MT Default]],""))</f>
        <v/>
      </c>
      <c r="AB35" s="49"/>
      <c r="AC35" s="34"/>
      <c r="AD35" s="15" t="str">
        <f>IF(Table_Styles[[#This Row],[MR]]&lt;&gt;"",Table_Styles[[#This Row],[MR]],IF(Table_Styles[[#This Row],[MR Default]]&lt;&gt;"",Table_Styles[[#This Row],[MR Default]],""))</f>
        <v/>
      </c>
      <c r="AE35" s="49"/>
      <c r="AF35" s="34"/>
      <c r="AG35" s="15" t="str">
        <f>IF(Table_Styles[[#This Row],[MB]]&lt;&gt;"",Table_Styles[[#This Row],[MB]],IF(Table_Styles[[#This Row],[MB Default]]&lt;&gt;"",Table_Styles[[#This Row],[MB Default]],""))</f>
        <v/>
      </c>
      <c r="AH35" s="49"/>
      <c r="AI35" s="36"/>
      <c r="AJ35" s="15" t="str">
        <f>IF(Table_Styles[[#This Row],[ML]]&lt;&gt;"",Table_Styles[[#This Row],[ML]],IF(Table_Styles[[#This Row],[ML Default]]&lt;&gt;"",Table_Styles[[#This Row],[ML Default]],""))</f>
        <v/>
      </c>
      <c r="AK35" s="49"/>
      <c r="AL35" s="36"/>
      <c r="AM35" s="15" t="str">
        <f>IF(Table_Styles[[#This Row],[PT]]&lt;&gt;"",Table_Styles[[#This Row],[PT]],IF(Table_Styles[[#This Row],[PT Default]]&lt;&gt;"",Table_Styles[[#This Row],[PT Default]],""))</f>
        <v/>
      </c>
      <c r="AN35" s="49"/>
      <c r="AO35" s="36"/>
      <c r="AP35" s="15" t="str">
        <f>IF(Table_Styles[[#This Row],[PR]]&lt;&gt;"",Table_Styles[[#This Row],[PR]],IF(Table_Styles[[#This Row],[PR Default]]&lt;&gt;"",Table_Styles[[#This Row],[PR Default]],""))</f>
        <v/>
      </c>
      <c r="AQ35" s="49"/>
      <c r="AR35" s="36"/>
      <c r="AS35" s="15" t="str">
        <f>IF(Table_Styles[[#This Row],[PB]]&lt;&gt;"",Table_Styles[[#This Row],[PB]],IF(Table_Styles[[#This Row],[PB Default]]&lt;&gt;"",Table_Styles[[#This Row],[PB Default]],""))</f>
        <v/>
      </c>
      <c r="AT35" s="49"/>
      <c r="AU35" s="36" t="s">
        <v>511</v>
      </c>
      <c r="AV35" s="15" t="str">
        <f>IF(Table_Styles[[#This Row],[PL]]&lt;&gt;"",Table_Styles[[#This Row],[PL]],IF(Table_Styles[[#This Row],[PL Default]]&lt;&gt;"",Table_Styles[[#This Row],[PL Default]],""))</f>
        <v>30px</v>
      </c>
      <c r="AW35" s="49"/>
      <c r="AX35" s="34"/>
      <c r="AY35" s="15" t="str">
        <f>IF(Table_Styles[[#This Row],[BT]]&lt;&gt;"",Table_Styles[[#This Row],[BT]],IF(Table_Styles[[#This Row],[BT Default]]&lt;&gt;"",Table_Styles[[#This Row],[BT Default]],""))</f>
        <v/>
      </c>
      <c r="AZ35" s="49"/>
      <c r="BA35" s="34"/>
      <c r="BB35" s="15" t="str">
        <f>IF(Table_Styles[[#This Row],[BR]]&lt;&gt;"",Table_Styles[[#This Row],[BR]],IF(Table_Styles[[#This Row],[BR Default]]&lt;&gt;"",Table_Styles[[#This Row],[BR Default]],""))</f>
        <v/>
      </c>
      <c r="BC35" s="49"/>
      <c r="BD35" s="34"/>
      <c r="BE35" s="15" t="str">
        <f>IF(Table_Styles[[#This Row],[BB]]&lt;&gt;"",Table_Styles[[#This Row],[BB]],IF(Table_Styles[[#This Row],[BB Default]]&lt;&gt;"",Table_Styles[[#This Row],[BB Default]],""))</f>
        <v/>
      </c>
      <c r="BF35" s="49"/>
      <c r="BG35" s="34"/>
      <c r="BH35" s="15" t="str">
        <f>IF(Table_Styles[[#This Row],[BL]]&lt;&gt;"",Table_Styles[[#This Row],[BL]],IF(Table_Styles[[#This Row],[BL Default]]&lt;&gt;"",Table_Styles[[#This Row],[BL Default]],""))</f>
        <v/>
      </c>
      <c r="BI35" s="34"/>
      <c r="BJ35" s="34"/>
      <c r="BK35" s="15" t="str">
        <f>IF(Table_Styles[[#This Row],[Width]]&lt;&gt;"",Table_Styles[[#This Row],[Width]],IF(Table_Styles[[#This Row],[Width Default]]&lt;&gt;"",Table_Styles[[#This Row],[Width Default]],""))</f>
        <v/>
      </c>
      <c r="BL35" s="34"/>
      <c r="BM35" s="36"/>
      <c r="BN35" s="15" t="str">
        <f>IF(Table_Styles[[#This Row],[Height]]&lt;&gt;"",Table_Styles[[#This Row],[Height]],IF(Table_Styles[[#This Row],[Height Default]]&lt;&gt;"",Table_Styles[[#This Row],[Height Default]],""))</f>
        <v/>
      </c>
      <c r="BO35" s="15"/>
      <c r="BP35" s="15"/>
      <c r="BQ35" s="15" t="str">
        <f>IF(Table_Styles[[#This Row],[Top]]&lt;&gt;"",Table_Styles[[#This Row],[Top]],IF(Table_Styles[[#This Row],[Top Default]]&lt;&gt;"",Table_Styles[[#This Row],[Top Default]],""))</f>
        <v/>
      </c>
      <c r="BR35" s="15"/>
      <c r="BS35" s="15"/>
      <c r="BT35" s="15" t="str">
        <f>IF(Table_Styles[[#This Row],[Right]]&lt;&gt;"",Table_Styles[[#This Row],[Right]],IF(Table_Styles[[#This Row],[Right Default]]&lt;&gt;"",Table_Styles[[#This Row],[Right Default]],""))</f>
        <v/>
      </c>
      <c r="BU35" s="15"/>
      <c r="BV35" s="15"/>
      <c r="BW35" s="15" t="str">
        <f>IF(Table_Styles[[#This Row],[Bottom]]&lt;&gt;"",Table_Styles[[#This Row],[Bottom]],IF(Table_Styles[[#This Row],[Bottom Default]]&lt;&gt;"",Table_Styles[[#This Row],[Bottom Default]],""))</f>
        <v/>
      </c>
      <c r="BX35" s="15"/>
      <c r="BY35" s="15"/>
      <c r="BZ35" s="15" t="str">
        <f>IF(Table_Styles[[#This Row],[Left]]&lt;&gt;"",Table_Styles[[#This Row],[Left]],IF(Table_Styles[[#This Row],[Left Default]]&lt;&gt;"",Table_Styles[[#This Row],[Left Default]],""))</f>
        <v/>
      </c>
      <c r="CA35" s="49"/>
      <c r="CB35" s="17" t="str">
        <f>IF(AND(Table_Styles[[#This Row],[Selector]]&lt;&gt;"",Table_Styles[[#This Row],[Font Family Used]]&lt;&gt;"",Table_Styles[[#This Row],[Font Weight Used]]&lt;&gt;""),Table_Styles[[#This Row],[Font Family Used]]&amp;" "&amp;Table_Styles[[#This Row],[Font Weight Used]],"")</f>
        <v/>
      </c>
      <c r="CC35" s="17" t="str">
        <f ca="1">IF(AND(Table_Styles[[#This Row],[Selector]],COUNTIF(OFFSET(CC:CC,0,0,ROW()-1,1),"="&amp;Table_Styles[[#This Row],[Font]])=0),Table_Styles[[#This Row],[Font]],"")</f>
        <v/>
      </c>
      <c r="CD35" s="17" t="str">
        <f ca="1">IF(Table_Styles[[#This Row],[Unique Font]]&lt;&gt;"",
"{""fontFamily"":"""&amp;Table_Styles[[#This Row],[Font Family Used]]&amp;""",""fontWeight"":"&amp;Table_Styles[[#This Row],[Font Weight Used]]&amp;"}","")</f>
        <v/>
      </c>
      <c r="CE35"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padding-left: 30px</v>
      </c>
      <c r="CF35" s="17" t="str">
        <f>IF(AND(Table_Styles[[#This Row],[Selector]]&lt;&gt;"", Table_Styles[[#This Row],[Config Properties]]&lt;&gt;""),
Table_Styles[[#This Row],[Selector]]&amp;" { "&amp;Table_Styles[[#This Row],[Config Properties]]&amp;" }","")</f>
        <v>formly-field div.terms-and-conditions ol { padding-left: 30px }</v>
      </c>
      <c r="CG35" s="17" t="str">
        <f xml:space="preserve">
SUBSTITUTE(SUBSTITUTE(SUBSTITUTE(SUBSTITUTE(SUBSTITUTE(SUBSTITUTE(SUBSTITUTE(SUBSTITUTE(Table_Styles[[#This Row],[Config]],
" {","{"),
"{ ","{"),
" }","}"),
"} ","}"),
" ,",","),
", ",","),
" :",":"),
": ",":")</f>
        <v>formly-field div.terms-and-conditions ol{padding-left:30px}</v>
      </c>
    </row>
    <row r="36" spans="2:85" ht="21" customHeight="1">
      <c r="B36" s="37" t="s">
        <v>579</v>
      </c>
      <c r="C36" s="91" t="s">
        <v>580</v>
      </c>
      <c r="D36" s="49"/>
      <c r="E36" s="34"/>
      <c r="F36" s="15" t="str">
        <f>IF(Table_Styles[[#This Row],[Font Family]]&lt;&gt;"",Table_Styles[[#This Row],[Font Family]],IF(Table_Styles[[#This Row],[Font Family Default]]&lt;&gt;"",Table_Styles[[#This Row],[Font Family Default]],""))</f>
        <v/>
      </c>
      <c r="G36" s="49"/>
      <c r="H36" s="36"/>
      <c r="I36" s="15" t="str">
        <f>IF(Table_Styles[[#This Row],[Font Size]]&lt;&gt;"",Table_Styles[[#This Row],[Font Size]],IF(Table_Styles[[#This Row],[Font Size Default]]&lt;&gt;"",Table_Styles[[#This Row],[Font Size Default]],""))</f>
        <v/>
      </c>
      <c r="J36" s="49"/>
      <c r="K36" s="34"/>
      <c r="L36" s="15" t="str">
        <f>IF(Table_Styles[[#This Row],[Font Weight]]&lt;&gt;"",Table_Styles[[#This Row],[Font Weight]],IF(Table_Styles[[#This Row],[Font Weight Default]]&lt;&gt;"",Table_Styles[[#This Row],[Font Weight Default]],""))</f>
        <v/>
      </c>
      <c r="M36" s="49"/>
      <c r="N36" s="34"/>
      <c r="O36" s="15" t="str">
        <f>IF(Table_Styles[[#This Row],[Colour]]&lt;&gt;"",Table_Styles[[#This Row],[Colour]],IF(Table_Styles[[#This Row],[Colour Default]]&lt;&gt;"",Table_Styles[[#This Row],[Colour Default]],""))</f>
        <v/>
      </c>
      <c r="P36" s="49"/>
      <c r="Q36" s="36"/>
      <c r="R36" s="15" t="str">
        <f>IF(Table_Styles[[#This Row],[Background]]&lt;&gt;"",Table_Styles[[#This Row],[Background]],IF(Table_Styles[[#This Row],[Background Default]]&lt;&gt;"",Table_Styles[[#This Row],[Background Default]],""))</f>
        <v/>
      </c>
      <c r="S36" s="49"/>
      <c r="T36" s="34"/>
      <c r="U36" s="15" t="str">
        <f>IF(Table_Styles[[#This Row],[Border]]&lt;&gt;"",Table_Styles[[#This Row],[Border]],IF(Table_Styles[[#This Row],[Border Default]]&lt;&gt;"",Table_Styles[[#This Row],[Border Default]],""))</f>
        <v/>
      </c>
      <c r="V36" s="34"/>
      <c r="W36" s="34"/>
      <c r="X36" s="15" t="str">
        <f>IF(Table_Styles[[#This Row],[Border Radius]]&lt;&gt;"",Table_Styles[[#This Row],[Border Radius]],IF(Table_Styles[[#This Row],[Border Radius Default]]&lt;&gt;"",Table_Styles[[#This Row],[Border Radius Default]],""))</f>
        <v/>
      </c>
      <c r="Y36" s="49"/>
      <c r="Z36" s="34"/>
      <c r="AA36" s="15" t="str">
        <f>IF(Table_Styles[[#This Row],[MT]]&lt;&gt;"",Table_Styles[[#This Row],[MT]],IF(Table_Styles[[#This Row],[MT Default]]&lt;&gt;"",Table_Styles[[#This Row],[MT Default]],""))</f>
        <v/>
      </c>
      <c r="AB36" s="49"/>
      <c r="AC36" s="34"/>
      <c r="AD36" s="15" t="str">
        <f>IF(Table_Styles[[#This Row],[MR]]&lt;&gt;"",Table_Styles[[#This Row],[MR]],IF(Table_Styles[[#This Row],[MR Default]]&lt;&gt;"",Table_Styles[[#This Row],[MR Default]],""))</f>
        <v/>
      </c>
      <c r="AE36" s="49"/>
      <c r="AF36" s="36"/>
      <c r="AG36" s="15" t="str">
        <f>IF(Table_Styles[[#This Row],[MB]]&lt;&gt;"",Table_Styles[[#This Row],[MB]],IF(Table_Styles[[#This Row],[MB Default]]&lt;&gt;"",Table_Styles[[#This Row],[MB Default]],""))</f>
        <v/>
      </c>
      <c r="AH36" s="49"/>
      <c r="AI36" s="34"/>
      <c r="AJ36" s="15" t="str">
        <f>IF(Table_Styles[[#This Row],[ML]]&lt;&gt;"",Table_Styles[[#This Row],[ML]],IF(Table_Styles[[#This Row],[ML Default]]&lt;&gt;"",Table_Styles[[#This Row],[ML Default]],""))</f>
        <v/>
      </c>
      <c r="AK36" s="49"/>
      <c r="AL36" s="36"/>
      <c r="AM36" s="15" t="str">
        <f>IF(Table_Styles[[#This Row],[PT]]&lt;&gt;"",Table_Styles[[#This Row],[PT]],IF(Table_Styles[[#This Row],[PT Default]]&lt;&gt;"",Table_Styles[[#This Row],[PT Default]],""))</f>
        <v/>
      </c>
      <c r="AN36" s="49"/>
      <c r="AO36" s="36"/>
      <c r="AP36" s="15" t="str">
        <f>IF(Table_Styles[[#This Row],[PR]]&lt;&gt;"",Table_Styles[[#This Row],[PR]],IF(Table_Styles[[#This Row],[PR Default]]&lt;&gt;"",Table_Styles[[#This Row],[PR Default]],""))</f>
        <v/>
      </c>
      <c r="AQ36" s="49"/>
      <c r="AR36" s="36"/>
      <c r="AS36" s="15" t="str">
        <f>IF(Table_Styles[[#This Row],[PB]]&lt;&gt;"",Table_Styles[[#This Row],[PB]],IF(Table_Styles[[#This Row],[PB Default]]&lt;&gt;"",Table_Styles[[#This Row],[PB Default]],""))</f>
        <v/>
      </c>
      <c r="AT36" s="49"/>
      <c r="AU36" s="36"/>
      <c r="AV36" s="15" t="str">
        <f>IF(Table_Styles[[#This Row],[PL]]&lt;&gt;"",Table_Styles[[#This Row],[PL]],IF(Table_Styles[[#This Row],[PL Default]]&lt;&gt;"",Table_Styles[[#This Row],[PL Default]],""))</f>
        <v/>
      </c>
      <c r="AW36" s="49"/>
      <c r="AX36" s="34"/>
      <c r="AY36" s="15" t="str">
        <f>IF(Table_Styles[[#This Row],[BT]]&lt;&gt;"",Table_Styles[[#This Row],[BT]],IF(Table_Styles[[#This Row],[BT Default]]&lt;&gt;"",Table_Styles[[#This Row],[BT Default]],""))</f>
        <v/>
      </c>
      <c r="AZ36" s="49"/>
      <c r="BA36" s="34"/>
      <c r="BB36" s="15" t="str">
        <f>IF(Table_Styles[[#This Row],[BR]]&lt;&gt;"",Table_Styles[[#This Row],[BR]],IF(Table_Styles[[#This Row],[BR Default]]&lt;&gt;"",Table_Styles[[#This Row],[BR Default]],""))</f>
        <v/>
      </c>
      <c r="BC36" s="49"/>
      <c r="BD36" s="34"/>
      <c r="BE36" s="15" t="str">
        <f>IF(Table_Styles[[#This Row],[BB]]&lt;&gt;"",Table_Styles[[#This Row],[BB]],IF(Table_Styles[[#This Row],[BB Default]]&lt;&gt;"",Table_Styles[[#This Row],[BB Default]],""))</f>
        <v/>
      </c>
      <c r="BF36" s="49"/>
      <c r="BG36" s="34"/>
      <c r="BH36" s="15" t="str">
        <f>IF(Table_Styles[[#This Row],[BL]]&lt;&gt;"",Table_Styles[[#This Row],[BL]],IF(Table_Styles[[#This Row],[BL Default]]&lt;&gt;"",Table_Styles[[#This Row],[BL Default]],""))</f>
        <v/>
      </c>
      <c r="BI36" s="34"/>
      <c r="BJ36" s="34"/>
      <c r="BK36" s="15" t="str">
        <f>IF(Table_Styles[[#This Row],[Width]]&lt;&gt;"",Table_Styles[[#This Row],[Width]],IF(Table_Styles[[#This Row],[Width Default]]&lt;&gt;"",Table_Styles[[#This Row],[Width Default]],""))</f>
        <v/>
      </c>
      <c r="BL36" s="34"/>
      <c r="BM36" s="36"/>
      <c r="BN36" s="15" t="str">
        <f>IF(Table_Styles[[#This Row],[Height]]&lt;&gt;"",Table_Styles[[#This Row],[Height]],IF(Table_Styles[[#This Row],[Height Default]]&lt;&gt;"",Table_Styles[[#This Row],[Height Default]],""))</f>
        <v/>
      </c>
      <c r="BO36" s="15"/>
      <c r="BP36" s="15"/>
      <c r="BQ36" s="15" t="str">
        <f>IF(Table_Styles[[#This Row],[Top]]&lt;&gt;"",Table_Styles[[#This Row],[Top]],IF(Table_Styles[[#This Row],[Top Default]]&lt;&gt;"",Table_Styles[[#This Row],[Top Default]],""))</f>
        <v/>
      </c>
      <c r="BR36" s="15"/>
      <c r="BS36" s="15"/>
      <c r="BT36" s="15" t="str">
        <f>IF(Table_Styles[[#This Row],[Right]]&lt;&gt;"",Table_Styles[[#This Row],[Right]],IF(Table_Styles[[#This Row],[Right Default]]&lt;&gt;"",Table_Styles[[#This Row],[Right Default]],""))</f>
        <v/>
      </c>
      <c r="BU36" s="15"/>
      <c r="BV36" s="15"/>
      <c r="BW36" s="15" t="str">
        <f>IF(Table_Styles[[#This Row],[Bottom]]&lt;&gt;"",Table_Styles[[#This Row],[Bottom]],IF(Table_Styles[[#This Row],[Bottom Default]]&lt;&gt;"",Table_Styles[[#This Row],[Bottom Default]],""))</f>
        <v/>
      </c>
      <c r="BX36" s="15"/>
      <c r="BY36" s="15"/>
      <c r="BZ36" s="15" t="str">
        <f>IF(Table_Styles[[#This Row],[Left]]&lt;&gt;"",Table_Styles[[#This Row],[Left]],IF(Table_Styles[[#This Row],[Left Default]]&lt;&gt;"",Table_Styles[[#This Row],[Left Default]],""))</f>
        <v/>
      </c>
      <c r="CA36" s="49"/>
      <c r="CB36" s="17" t="str">
        <f>IF(AND(Table_Styles[[#This Row],[Selector]]&lt;&gt;"",Table_Styles[[#This Row],[Font Family Used]]&lt;&gt;"",Table_Styles[[#This Row],[Font Weight Used]]&lt;&gt;""),Table_Styles[[#This Row],[Font Family Used]]&amp;" "&amp;Table_Styles[[#This Row],[Font Weight Used]],"")</f>
        <v/>
      </c>
      <c r="CC36" s="17" t="str">
        <f ca="1">IF(AND(Table_Styles[[#This Row],[Selector]],COUNTIF(OFFSET(CC:CC,0,0,ROW()-1,1),"="&amp;Table_Styles[[#This Row],[Font]])=0),Table_Styles[[#This Row],[Font]],"")</f>
        <v/>
      </c>
      <c r="CD36" s="17" t="str">
        <f ca="1">IF(Table_Styles[[#This Row],[Unique Font]]&lt;&gt;"",
"{""fontFamily"":"""&amp;Table_Styles[[#This Row],[Font Family Used]]&amp;""",""fontWeight"":"&amp;Table_Styles[[#This Row],[Font Weight Used]]&amp;"}","")</f>
        <v/>
      </c>
      <c r="CE36"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36" s="17" t="str">
        <f>IF(AND(Table_Styles[[#This Row],[Selector]]&lt;&gt;"", Table_Styles[[#This Row],[Config Properties]]&lt;&gt;""),
Table_Styles[[#This Row],[Selector]]&amp;" { "&amp;Table_Styles[[#This Row],[Config Properties]]&amp;" }","")</f>
        <v/>
      </c>
      <c r="CG36" s="17" t="str">
        <f xml:space="preserve">
SUBSTITUTE(SUBSTITUTE(SUBSTITUTE(SUBSTITUTE(SUBSTITUTE(SUBSTITUTE(SUBSTITUTE(SUBSTITUTE(Table_Styles[[#This Row],[Config]],
" {","{"),
"{ ","{"),
" }","}"),
"} ","}"),
" ,",","),
", ",","),
" :",":"),
": ",":")</f>
        <v/>
      </c>
    </row>
    <row r="37" spans="2:85" ht="21" customHeight="1">
      <c r="B37" s="17" t="s">
        <v>106</v>
      </c>
      <c r="C37" s="91" t="s">
        <v>581</v>
      </c>
      <c r="D37" s="49"/>
      <c r="E37" s="34"/>
      <c r="F37" s="15" t="str">
        <f>IF(Table_Styles[[#This Row],[Font Family]]&lt;&gt;"",Table_Styles[[#This Row],[Font Family]],IF(Table_Styles[[#This Row],[Font Family Default]]&lt;&gt;"",Table_Styles[[#This Row],[Font Family Default]],""))</f>
        <v/>
      </c>
      <c r="G37" s="49"/>
      <c r="H37" s="34"/>
      <c r="I37" s="15" t="str">
        <f>IF(Table_Styles[[#This Row],[Font Size]]&lt;&gt;"",Table_Styles[[#This Row],[Font Size]],IF(Table_Styles[[#This Row],[Font Size Default]]&lt;&gt;"",Table_Styles[[#This Row],[Font Size Default]],""))</f>
        <v/>
      </c>
      <c r="J37" s="49"/>
      <c r="K37" s="34"/>
      <c r="L37" s="15" t="str">
        <f>IF(Table_Styles[[#This Row],[Font Weight]]&lt;&gt;"",Table_Styles[[#This Row],[Font Weight]],IF(Table_Styles[[#This Row],[Font Weight Default]]&lt;&gt;"",Table_Styles[[#This Row],[Font Weight Default]],""))</f>
        <v/>
      </c>
      <c r="M37" s="49"/>
      <c r="N37" s="34"/>
      <c r="O37" s="15" t="str">
        <f>IF(Table_Styles[[#This Row],[Colour]]&lt;&gt;"",Table_Styles[[#This Row],[Colour]],IF(Table_Styles[[#This Row],[Colour Default]]&lt;&gt;"",Table_Styles[[#This Row],[Colour Default]],""))</f>
        <v/>
      </c>
      <c r="P37" s="49"/>
      <c r="Q37" s="34"/>
      <c r="R37" s="15" t="str">
        <f>IF(Table_Styles[[#This Row],[Background]]&lt;&gt;"",Table_Styles[[#This Row],[Background]],IF(Table_Styles[[#This Row],[Background Default]]&lt;&gt;"",Table_Styles[[#This Row],[Background Default]],""))</f>
        <v/>
      </c>
      <c r="S37" s="49"/>
      <c r="T37" s="34"/>
      <c r="U37" s="15" t="str">
        <f>IF(Table_Styles[[#This Row],[Border]]&lt;&gt;"",Table_Styles[[#This Row],[Border]],IF(Table_Styles[[#This Row],[Border Default]]&lt;&gt;"",Table_Styles[[#This Row],[Border Default]],""))</f>
        <v/>
      </c>
      <c r="V37" s="34"/>
      <c r="W37" s="34"/>
      <c r="X37" s="15" t="str">
        <f>IF(Table_Styles[[#This Row],[Border Radius]]&lt;&gt;"",Table_Styles[[#This Row],[Border Radius]],IF(Table_Styles[[#This Row],[Border Radius Default]]&lt;&gt;"",Table_Styles[[#This Row],[Border Radius Default]],""))</f>
        <v/>
      </c>
      <c r="Y37" s="49"/>
      <c r="Z37" s="34"/>
      <c r="AA37" s="15" t="str">
        <f>IF(Table_Styles[[#This Row],[MT]]&lt;&gt;"",Table_Styles[[#This Row],[MT]],IF(Table_Styles[[#This Row],[MT Default]]&lt;&gt;"",Table_Styles[[#This Row],[MT Default]],""))</f>
        <v/>
      </c>
      <c r="AB37" s="49"/>
      <c r="AC37" s="34"/>
      <c r="AD37" s="15" t="str">
        <f>IF(Table_Styles[[#This Row],[MR]]&lt;&gt;"",Table_Styles[[#This Row],[MR]],IF(Table_Styles[[#This Row],[MR Default]]&lt;&gt;"",Table_Styles[[#This Row],[MR Default]],""))</f>
        <v/>
      </c>
      <c r="AE37" s="49"/>
      <c r="AF37" s="34" t="s">
        <v>582</v>
      </c>
      <c r="AG37" s="15" t="str">
        <f>IF(Table_Styles[[#This Row],[MB]]&lt;&gt;"",Table_Styles[[#This Row],[MB]],IF(Table_Styles[[#This Row],[MB Default]]&lt;&gt;"",Table_Styles[[#This Row],[MB Default]],""))</f>
        <v>-15px</v>
      </c>
      <c r="AH37" s="49"/>
      <c r="AI37" s="34"/>
      <c r="AJ37" s="15" t="str">
        <f>IF(Table_Styles[[#This Row],[ML]]&lt;&gt;"",Table_Styles[[#This Row],[ML]],IF(Table_Styles[[#This Row],[ML Default]]&lt;&gt;"",Table_Styles[[#This Row],[ML Default]],""))</f>
        <v/>
      </c>
      <c r="AK37" s="49"/>
      <c r="AL37" s="34"/>
      <c r="AM37" s="15" t="str">
        <f>IF(Table_Styles[[#This Row],[PT]]&lt;&gt;"",Table_Styles[[#This Row],[PT]],IF(Table_Styles[[#This Row],[PT Default]]&lt;&gt;"",Table_Styles[[#This Row],[PT Default]],""))</f>
        <v/>
      </c>
      <c r="AN37" s="49"/>
      <c r="AO37" s="34"/>
      <c r="AP37" s="15" t="str">
        <f>IF(Table_Styles[[#This Row],[PR]]&lt;&gt;"",Table_Styles[[#This Row],[PR]],IF(Table_Styles[[#This Row],[PR Default]]&lt;&gt;"",Table_Styles[[#This Row],[PR Default]],""))</f>
        <v/>
      </c>
      <c r="AQ37" s="49"/>
      <c r="AR37" s="34"/>
      <c r="AS37" s="15" t="str">
        <f>IF(Table_Styles[[#This Row],[PB]]&lt;&gt;"",Table_Styles[[#This Row],[PB]],IF(Table_Styles[[#This Row],[PB Default]]&lt;&gt;"",Table_Styles[[#This Row],[PB Default]],""))</f>
        <v/>
      </c>
      <c r="AT37" s="49"/>
      <c r="AU37" s="34"/>
      <c r="AV37" s="15" t="str">
        <f>IF(Table_Styles[[#This Row],[PL]]&lt;&gt;"",Table_Styles[[#This Row],[PL]],IF(Table_Styles[[#This Row],[PL Default]]&lt;&gt;"",Table_Styles[[#This Row],[PL Default]],""))</f>
        <v/>
      </c>
      <c r="AW37" s="49"/>
      <c r="AX37" s="34"/>
      <c r="AY37" s="15" t="str">
        <f>IF(Table_Styles[[#This Row],[BT]]&lt;&gt;"",Table_Styles[[#This Row],[BT]],IF(Table_Styles[[#This Row],[BT Default]]&lt;&gt;"",Table_Styles[[#This Row],[BT Default]],""))</f>
        <v/>
      </c>
      <c r="AZ37" s="49"/>
      <c r="BA37" s="34"/>
      <c r="BB37" s="15" t="str">
        <f>IF(Table_Styles[[#This Row],[BR]]&lt;&gt;"",Table_Styles[[#This Row],[BR]],IF(Table_Styles[[#This Row],[BR Default]]&lt;&gt;"",Table_Styles[[#This Row],[BR Default]],""))</f>
        <v/>
      </c>
      <c r="BC37" s="49"/>
      <c r="BD37" s="34"/>
      <c r="BE37" s="15" t="str">
        <f>IF(Table_Styles[[#This Row],[BB]]&lt;&gt;"",Table_Styles[[#This Row],[BB]],IF(Table_Styles[[#This Row],[BB Default]]&lt;&gt;"",Table_Styles[[#This Row],[BB Default]],""))</f>
        <v/>
      </c>
      <c r="BF37" s="49"/>
      <c r="BG37" s="34"/>
      <c r="BH37" s="15" t="str">
        <f>IF(Table_Styles[[#This Row],[BL]]&lt;&gt;"",Table_Styles[[#This Row],[BL]],IF(Table_Styles[[#This Row],[BL Default]]&lt;&gt;"",Table_Styles[[#This Row],[BL Default]],""))</f>
        <v/>
      </c>
      <c r="BI37" s="34"/>
      <c r="BJ37" s="34"/>
      <c r="BK37" s="15" t="str">
        <f>IF(Table_Styles[[#This Row],[Width]]&lt;&gt;"",Table_Styles[[#This Row],[Width]],IF(Table_Styles[[#This Row],[Width Default]]&lt;&gt;"",Table_Styles[[#This Row],[Width Default]],""))</f>
        <v/>
      </c>
      <c r="BL37" s="34"/>
      <c r="BM37" s="34"/>
      <c r="BN37" s="15" t="str">
        <f>IF(Table_Styles[[#This Row],[Height]]&lt;&gt;"",Table_Styles[[#This Row],[Height]],IF(Table_Styles[[#This Row],[Height Default]]&lt;&gt;"",Table_Styles[[#This Row],[Height Default]],""))</f>
        <v/>
      </c>
      <c r="BO37" s="15"/>
      <c r="BP37" s="15"/>
      <c r="BQ37" s="15" t="str">
        <f>IF(Table_Styles[[#This Row],[Top]]&lt;&gt;"",Table_Styles[[#This Row],[Top]],IF(Table_Styles[[#This Row],[Top Default]]&lt;&gt;"",Table_Styles[[#This Row],[Top Default]],""))</f>
        <v/>
      </c>
      <c r="BR37" s="15"/>
      <c r="BS37" s="15"/>
      <c r="BT37" s="15" t="str">
        <f>IF(Table_Styles[[#This Row],[Right]]&lt;&gt;"",Table_Styles[[#This Row],[Right]],IF(Table_Styles[[#This Row],[Right Default]]&lt;&gt;"",Table_Styles[[#This Row],[Right Default]],""))</f>
        <v/>
      </c>
      <c r="BU37" s="15"/>
      <c r="BV37" s="15"/>
      <c r="BW37" s="15" t="str">
        <f>IF(Table_Styles[[#This Row],[Bottom]]&lt;&gt;"",Table_Styles[[#This Row],[Bottom]],IF(Table_Styles[[#This Row],[Bottom Default]]&lt;&gt;"",Table_Styles[[#This Row],[Bottom Default]],""))</f>
        <v/>
      </c>
      <c r="BX37" s="15"/>
      <c r="BY37" s="15"/>
      <c r="BZ37" s="15" t="str">
        <f>IF(Table_Styles[[#This Row],[Left]]&lt;&gt;"",Table_Styles[[#This Row],[Left]],IF(Table_Styles[[#This Row],[Left Default]]&lt;&gt;"",Table_Styles[[#This Row],[Left Default]],""))</f>
        <v/>
      </c>
      <c r="CA37" s="49"/>
      <c r="CB37" s="17" t="str">
        <f>IF(AND(Table_Styles[[#This Row],[Selector]]&lt;&gt;"",Table_Styles[[#This Row],[Font Family Used]]&lt;&gt;"",Table_Styles[[#This Row],[Font Weight Used]]&lt;&gt;""),Table_Styles[[#This Row],[Font Family Used]]&amp;" "&amp;Table_Styles[[#This Row],[Font Weight Used]],"")</f>
        <v/>
      </c>
      <c r="CC37" s="17" t="str">
        <f ca="1">IF(AND(Table_Styles[[#This Row],[Selector]],COUNTIF(OFFSET(CC:CC,0,0,ROW()-1,1),"="&amp;Table_Styles[[#This Row],[Font]])=0),Table_Styles[[#This Row],[Font]],"")</f>
        <v/>
      </c>
      <c r="CD37" s="17" t="str">
        <f ca="1">IF(Table_Styles[[#This Row],[Unique Font]]&lt;&gt;"",
"{""fontFamily"":"""&amp;Table_Styles[[#This Row],[Font Family Used]]&amp;""",""fontWeight"":"&amp;Table_Styles[[#This Row],[Font Weight Used]]&amp;"}","")</f>
        <v/>
      </c>
      <c r="CE37"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margin-bottom: -15px</v>
      </c>
      <c r="CF37" s="17" t="str">
        <f>IF(AND(Table_Styles[[#This Row],[Selector]]&lt;&gt;"", Table_Styles[[#This Row],[Config Properties]]&lt;&gt;""),
Table_Styles[[#This Row],[Selector]]&amp;" { "&amp;Table_Styles[[#This Row],[Config Properties]]&amp;" }","")</f>
        <v>formly-field .content-field { margin-bottom: -15px }</v>
      </c>
      <c r="CG37" s="17" t="str">
        <f xml:space="preserve">
SUBSTITUTE(SUBSTITUTE(SUBSTITUTE(SUBSTITUTE(SUBSTITUTE(SUBSTITUTE(SUBSTITUTE(SUBSTITUTE(Table_Styles[[#This Row],[Config]],
" {","{"),
"{ ","{"),
" }","}"),
"} ","}"),
" ,",","),
", ",","),
" :",":"),
": ",":")</f>
        <v>formly-field .content-field{margin-bottom:-15px}</v>
      </c>
    </row>
    <row r="38" spans="2:85" ht="21" customHeight="1" thickBot="1">
      <c r="B38" s="54" t="s">
        <v>583</v>
      </c>
      <c r="C38" s="54"/>
      <c r="D38" s="62"/>
      <c r="E38" s="62"/>
      <c r="F38" s="54" t="str">
        <f>IF(Table_Styles[[#This Row],[Font Family]]&lt;&gt;"",Table_Styles[[#This Row],[Font Family]],IF(Table_Styles[[#This Row],[Font Family Default]]&lt;&gt;"",Table_Styles[[#This Row],[Font Family Default]],""))</f>
        <v/>
      </c>
      <c r="G38" s="62"/>
      <c r="H38" s="62"/>
      <c r="I38" s="54" t="str">
        <f>IF(Table_Styles[[#This Row],[Font Size]]&lt;&gt;"",Table_Styles[[#This Row],[Font Size]],IF(Table_Styles[[#This Row],[Font Size Default]]&lt;&gt;"",Table_Styles[[#This Row],[Font Size Default]],""))</f>
        <v/>
      </c>
      <c r="J38" s="62"/>
      <c r="K38" s="62"/>
      <c r="L38" s="54" t="str">
        <f>IF(Table_Styles[[#This Row],[Font Weight]]&lt;&gt;"",Table_Styles[[#This Row],[Font Weight]],IF(Table_Styles[[#This Row],[Font Weight Default]]&lt;&gt;"",Table_Styles[[#This Row],[Font Weight Default]],""))</f>
        <v/>
      </c>
      <c r="M38" s="62"/>
      <c r="N38" s="62"/>
      <c r="O38" s="54" t="str">
        <f>IF(Table_Styles[[#This Row],[Colour]]&lt;&gt;"",Table_Styles[[#This Row],[Colour]],IF(Table_Styles[[#This Row],[Colour Default]]&lt;&gt;"",Table_Styles[[#This Row],[Colour Default]],""))</f>
        <v/>
      </c>
      <c r="P38" s="62"/>
      <c r="Q38" s="62"/>
      <c r="R38" s="54" t="str">
        <f>IF(Table_Styles[[#This Row],[Background]]&lt;&gt;"",Table_Styles[[#This Row],[Background]],IF(Table_Styles[[#This Row],[Background Default]]&lt;&gt;"",Table_Styles[[#This Row],[Background Default]],""))</f>
        <v/>
      </c>
      <c r="S38" s="62"/>
      <c r="T38" s="62"/>
      <c r="U38" s="54" t="str">
        <f>IF(Table_Styles[[#This Row],[Border]]&lt;&gt;"",Table_Styles[[#This Row],[Border]],IF(Table_Styles[[#This Row],[Border Default]]&lt;&gt;"",Table_Styles[[#This Row],[Border Default]],""))</f>
        <v/>
      </c>
      <c r="V38" s="62"/>
      <c r="W38" s="62"/>
      <c r="X38" s="54" t="str">
        <f>IF(Table_Styles[[#This Row],[Border Radius]]&lt;&gt;"",Table_Styles[[#This Row],[Border Radius]],IF(Table_Styles[[#This Row],[Border Radius Default]]&lt;&gt;"",Table_Styles[[#This Row],[Border Radius Default]],""))</f>
        <v/>
      </c>
      <c r="Y38" s="62"/>
      <c r="Z38" s="62"/>
      <c r="AA38" s="54" t="str">
        <f>IF(Table_Styles[[#This Row],[MT]]&lt;&gt;"",Table_Styles[[#This Row],[MT]],IF(Table_Styles[[#This Row],[MT Default]]&lt;&gt;"",Table_Styles[[#This Row],[MT Default]],""))</f>
        <v/>
      </c>
      <c r="AB38" s="62"/>
      <c r="AC38" s="62"/>
      <c r="AD38" s="54" t="str">
        <f>IF(Table_Styles[[#This Row],[MR]]&lt;&gt;"",Table_Styles[[#This Row],[MR]],IF(Table_Styles[[#This Row],[MR Default]]&lt;&gt;"",Table_Styles[[#This Row],[MR Default]],""))</f>
        <v/>
      </c>
      <c r="AE38" s="62"/>
      <c r="AF38" s="62"/>
      <c r="AG38" s="54" t="str">
        <f>IF(Table_Styles[[#This Row],[MB]]&lt;&gt;"",Table_Styles[[#This Row],[MB]],IF(Table_Styles[[#This Row],[MB Default]]&lt;&gt;"",Table_Styles[[#This Row],[MB Default]],""))</f>
        <v/>
      </c>
      <c r="AH38" s="62"/>
      <c r="AI38" s="62"/>
      <c r="AJ38" s="54" t="str">
        <f>IF(Table_Styles[[#This Row],[ML]]&lt;&gt;"",Table_Styles[[#This Row],[ML]],IF(Table_Styles[[#This Row],[ML Default]]&lt;&gt;"",Table_Styles[[#This Row],[ML Default]],""))</f>
        <v/>
      </c>
      <c r="AK38" s="62"/>
      <c r="AL38" s="62"/>
      <c r="AM38" s="54" t="str">
        <f>IF(Table_Styles[[#This Row],[PT]]&lt;&gt;"",Table_Styles[[#This Row],[PT]],IF(Table_Styles[[#This Row],[PT Default]]&lt;&gt;"",Table_Styles[[#This Row],[PT Default]],""))</f>
        <v/>
      </c>
      <c r="AN38" s="62"/>
      <c r="AO38" s="62"/>
      <c r="AP38" s="54" t="str">
        <f>IF(Table_Styles[[#This Row],[PR]]&lt;&gt;"",Table_Styles[[#This Row],[PR]],IF(Table_Styles[[#This Row],[PR Default]]&lt;&gt;"",Table_Styles[[#This Row],[PR Default]],""))</f>
        <v/>
      </c>
      <c r="AQ38" s="62"/>
      <c r="AR38" s="62"/>
      <c r="AS38" s="54" t="str">
        <f>IF(Table_Styles[[#This Row],[PB]]&lt;&gt;"",Table_Styles[[#This Row],[PB]],IF(Table_Styles[[#This Row],[PB Default]]&lt;&gt;"",Table_Styles[[#This Row],[PB Default]],""))</f>
        <v/>
      </c>
      <c r="AT38" s="62"/>
      <c r="AU38" s="62"/>
      <c r="AV38" s="54" t="str">
        <f>IF(Table_Styles[[#This Row],[PL]]&lt;&gt;"",Table_Styles[[#This Row],[PL]],IF(Table_Styles[[#This Row],[PL Default]]&lt;&gt;"",Table_Styles[[#This Row],[PL Default]],""))</f>
        <v/>
      </c>
      <c r="AW38" s="62"/>
      <c r="AX38" s="62"/>
      <c r="AY38" s="54" t="str">
        <f>IF(Table_Styles[[#This Row],[BT]]&lt;&gt;"",Table_Styles[[#This Row],[BT]],IF(Table_Styles[[#This Row],[BT Default]]&lt;&gt;"",Table_Styles[[#This Row],[BT Default]],""))</f>
        <v/>
      </c>
      <c r="AZ38" s="62"/>
      <c r="BA38" s="62"/>
      <c r="BB38" s="54" t="str">
        <f>IF(Table_Styles[[#This Row],[BR]]&lt;&gt;"",Table_Styles[[#This Row],[BR]],IF(Table_Styles[[#This Row],[BR Default]]&lt;&gt;"",Table_Styles[[#This Row],[BR Default]],""))</f>
        <v/>
      </c>
      <c r="BC38" s="62"/>
      <c r="BD38" s="62"/>
      <c r="BE38" s="54" t="str">
        <f>IF(Table_Styles[[#This Row],[BB]]&lt;&gt;"",Table_Styles[[#This Row],[BB]],IF(Table_Styles[[#This Row],[BB Default]]&lt;&gt;"",Table_Styles[[#This Row],[BB Default]],""))</f>
        <v/>
      </c>
      <c r="BF38" s="62"/>
      <c r="BG38" s="62"/>
      <c r="BH38" s="54" t="str">
        <f>IF(Table_Styles[[#This Row],[BL]]&lt;&gt;"",Table_Styles[[#This Row],[BL]],IF(Table_Styles[[#This Row],[BL Default]]&lt;&gt;"",Table_Styles[[#This Row],[BL Default]],""))</f>
        <v/>
      </c>
      <c r="BI38" s="62"/>
      <c r="BJ38" s="62"/>
      <c r="BK38" s="54" t="str">
        <f>IF(Table_Styles[[#This Row],[Width]]&lt;&gt;"",Table_Styles[[#This Row],[Width]],IF(Table_Styles[[#This Row],[Width Default]]&lt;&gt;"",Table_Styles[[#This Row],[Width Default]],""))</f>
        <v/>
      </c>
      <c r="BL38" s="62"/>
      <c r="BM38" s="62"/>
      <c r="BN38" s="54" t="str">
        <f>IF(Table_Styles[[#This Row],[Height]]&lt;&gt;"",Table_Styles[[#This Row],[Height]],IF(Table_Styles[[#This Row],[Height Default]]&lt;&gt;"",Table_Styles[[#This Row],[Height Default]],""))</f>
        <v/>
      </c>
      <c r="BO38" s="54"/>
      <c r="BP38" s="54"/>
      <c r="BQ38" s="54" t="str">
        <f>IF(Table_Styles[[#This Row],[Top]]&lt;&gt;"",Table_Styles[[#This Row],[Top]],IF(Table_Styles[[#This Row],[Top Default]]&lt;&gt;"",Table_Styles[[#This Row],[Top Default]],""))</f>
        <v/>
      </c>
      <c r="BR38" s="54"/>
      <c r="BS38" s="54"/>
      <c r="BT38" s="54" t="str">
        <f>IF(Table_Styles[[#This Row],[Right]]&lt;&gt;"",Table_Styles[[#This Row],[Right]],IF(Table_Styles[[#This Row],[Right Default]]&lt;&gt;"",Table_Styles[[#This Row],[Right Default]],""))</f>
        <v/>
      </c>
      <c r="BU38" s="54"/>
      <c r="BV38" s="54"/>
      <c r="BW38" s="54" t="str">
        <f>IF(Table_Styles[[#This Row],[Bottom]]&lt;&gt;"",Table_Styles[[#This Row],[Bottom]],IF(Table_Styles[[#This Row],[Bottom Default]]&lt;&gt;"",Table_Styles[[#This Row],[Bottom Default]],""))</f>
        <v/>
      </c>
      <c r="BX38" s="54"/>
      <c r="BY38" s="54"/>
      <c r="BZ38" s="54" t="str">
        <f>IF(Table_Styles[[#This Row],[Left]]&lt;&gt;"",Table_Styles[[#This Row],[Left]],IF(Table_Styles[[#This Row],[Left Default]]&lt;&gt;"",Table_Styles[[#This Row],[Left Default]],""))</f>
        <v/>
      </c>
      <c r="CA38" s="62"/>
      <c r="CB38" s="54" t="str">
        <f>IF(AND(Table_Styles[[#This Row],[Selector]]&lt;&gt;"",Table_Styles[[#This Row],[Font Family Used]]&lt;&gt;"",Table_Styles[[#This Row],[Font Weight Used]]&lt;&gt;""),Table_Styles[[#This Row],[Font Family Used]]&amp;" "&amp;Table_Styles[[#This Row],[Font Weight Used]],"")</f>
        <v/>
      </c>
      <c r="CC38" s="54" t="str">
        <f ca="1">IF(AND(Table_Styles[[#This Row],[Selector]],COUNTIF(OFFSET(CC:CC,0,0,ROW()-1,1),"="&amp;Table_Styles[[#This Row],[Font]])=0),Table_Styles[[#This Row],[Font]],"")</f>
        <v/>
      </c>
      <c r="CD38" s="54" t="str">
        <f ca="1">IF(Table_Styles[[#This Row],[Unique Font]]&lt;&gt;"",
"{""fontFamily"":"""&amp;Table_Styles[[#This Row],[Font Family Used]]&amp;""",""fontWeight"":"&amp;Table_Styles[[#This Row],[Font Weight Used]]&amp;"}","")</f>
        <v/>
      </c>
      <c r="CE38" s="5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38" s="54" t="str">
        <f>IF(AND(Table_Styles[[#This Row],[Selector]]&lt;&gt;"", Table_Styles[[#This Row],[Config Properties]]&lt;&gt;""),
Table_Styles[[#This Row],[Selector]]&amp;" { "&amp;Table_Styles[[#This Row],[Config Properties]]&amp;" }","")</f>
        <v/>
      </c>
      <c r="CG38" s="54" t="str">
        <f xml:space="preserve">
SUBSTITUTE(SUBSTITUTE(SUBSTITUTE(SUBSTITUTE(SUBSTITUTE(SUBSTITUTE(SUBSTITUTE(SUBSTITUTE(Table_Styles[[#This Row],[Config]],
" {","{"),
"{ ","{"),
" }","}"),
"} ","}"),
" ,",","),
", ",","),
" :",":"),
": ",":")</f>
        <v/>
      </c>
    </row>
    <row r="39" spans="2:85" ht="21" customHeight="1">
      <c r="B39" s="37" t="s">
        <v>584</v>
      </c>
      <c r="C39" s="91" t="s">
        <v>585</v>
      </c>
      <c r="D39" s="34"/>
      <c r="E39" s="34" t="str">
        <f>Settings_Styling_Font_Labels</f>
        <v>Arvo</v>
      </c>
      <c r="F39" s="15" t="str">
        <f>IF(Table_Styles[[#This Row],[Font Family]]&lt;&gt;"",Table_Styles[[#This Row],[Font Family]],IF(Table_Styles[[#This Row],[Font Family Default]]&lt;&gt;"",Table_Styles[[#This Row],[Font Family Default]],""))</f>
        <v>Arvo</v>
      </c>
      <c r="G39" s="34"/>
      <c r="H39" s="36" t="s">
        <v>546</v>
      </c>
      <c r="I39" s="15" t="str">
        <f>IF(Table_Styles[[#This Row],[Font Size]]&lt;&gt;"",Table_Styles[[#This Row],[Font Size]],IF(Table_Styles[[#This Row],[Font Size Default]]&lt;&gt;"",Table_Styles[[#This Row],[Font Size Default]],""))</f>
        <v>14px</v>
      </c>
      <c r="J39" s="34"/>
      <c r="K39" s="34">
        <f>Settings_Styling_Font_Weight_Labels</f>
        <v>700</v>
      </c>
      <c r="L39" s="15">
        <f>IF(Table_Styles[[#This Row],[Font Weight]]&lt;&gt;"",Table_Styles[[#This Row],[Font Weight]],IF(Table_Styles[[#This Row],[Font Weight Default]]&lt;&gt;"",Table_Styles[[#This Row],[Font Weight Default]],""))</f>
        <v>700</v>
      </c>
      <c r="M39" s="34"/>
      <c r="N39" s="34" t="str">
        <f>Colour_Foreground_1</f>
        <v>#65686b</v>
      </c>
      <c r="O39" s="15" t="str">
        <f>IF(Table_Styles[[#This Row],[Colour]]&lt;&gt;"",Table_Styles[[#This Row],[Colour]],IF(Table_Styles[[#This Row],[Colour Default]]&lt;&gt;"",Table_Styles[[#This Row],[Colour Default]],""))</f>
        <v>#65686b</v>
      </c>
      <c r="P39" s="34"/>
      <c r="Q39" s="34" t="str">
        <f>Colour_Background_1</f>
        <v>#FFFFFF</v>
      </c>
      <c r="R39" s="15" t="str">
        <f>IF(Table_Styles[[#This Row],[Background]]&lt;&gt;"",Table_Styles[[#This Row],[Background]],IF(Table_Styles[[#This Row],[Background Default]]&lt;&gt;"",Table_Styles[[#This Row],[Background Default]],""))</f>
        <v>#FFFFFF</v>
      </c>
      <c r="S39" s="34"/>
      <c r="T39" s="36" t="s">
        <v>554</v>
      </c>
      <c r="U39" s="15" t="str">
        <f>IF(Table_Styles[[#This Row],[Border]]&lt;&gt;"",Table_Styles[[#This Row],[Border]],IF(Table_Styles[[#This Row],[Border Default]]&lt;&gt;"",Table_Styles[[#This Row],[Border Default]],""))</f>
        <v>none</v>
      </c>
      <c r="V39" s="34"/>
      <c r="W39" s="34">
        <f>Settings_Styling_Other_Default_Border_Radius</f>
        <v>0</v>
      </c>
      <c r="X39" s="15">
        <f>IF(Table_Styles[[#This Row],[Border Radius]]&lt;&gt;"",Table_Styles[[#This Row],[Border Radius]],IF(Table_Styles[[#This Row],[Border Radius Default]]&lt;&gt;"",Table_Styles[[#This Row],[Border Radius Default]],""))</f>
        <v>0</v>
      </c>
      <c r="Y39" s="34"/>
      <c r="Z39" s="36" t="s">
        <v>533</v>
      </c>
      <c r="AA39" s="15" t="str">
        <f>IF(Table_Styles[[#This Row],[MT]]&lt;&gt;"",Table_Styles[[#This Row],[MT]],IF(Table_Styles[[#This Row],[MT Default]]&lt;&gt;"",Table_Styles[[#This Row],[MT Default]],""))</f>
        <v>10px</v>
      </c>
      <c r="AB39" s="34"/>
      <c r="AC39" s="36" t="s">
        <v>586</v>
      </c>
      <c r="AD39" s="15" t="str">
        <f>IF(Table_Styles[[#This Row],[MR]]&lt;&gt;"",Table_Styles[[#This Row],[MR]],IF(Table_Styles[[#This Row],[MR Default]]&lt;&gt;"",Table_Styles[[#This Row],[MR Default]],""))</f>
        <v>7px</v>
      </c>
      <c r="AE39" s="34"/>
      <c r="AF39" s="34">
        <v>0</v>
      </c>
      <c r="AG39" s="15">
        <f>IF(Table_Styles[[#This Row],[MB]]&lt;&gt;"",Table_Styles[[#This Row],[MB]],IF(Table_Styles[[#This Row],[MB Default]]&lt;&gt;"",Table_Styles[[#This Row],[MB Default]],""))</f>
        <v>0</v>
      </c>
      <c r="AH39" s="34"/>
      <c r="AI39" s="34">
        <v>0</v>
      </c>
      <c r="AJ39" s="15">
        <f>IF(Table_Styles[[#This Row],[ML]]&lt;&gt;"",Table_Styles[[#This Row],[ML]],IF(Table_Styles[[#This Row],[ML Default]]&lt;&gt;"",Table_Styles[[#This Row],[ML Default]],""))</f>
        <v>0</v>
      </c>
      <c r="AK39" s="34"/>
      <c r="AL39" s="36" t="s">
        <v>555</v>
      </c>
      <c r="AM39" s="15" t="str">
        <f>IF(Table_Styles[[#This Row],[PT]]&lt;&gt;"",Table_Styles[[#This Row],[PT]],IF(Table_Styles[[#This Row],[PT Default]]&lt;&gt;"",Table_Styles[[#This Row],[PT Default]],""))</f>
        <v>12px</v>
      </c>
      <c r="AN39" s="34"/>
      <c r="AO39" s="36" t="s">
        <v>587</v>
      </c>
      <c r="AP39" s="15" t="str">
        <f>IF(Table_Styles[[#This Row],[PR]]&lt;&gt;"",Table_Styles[[#This Row],[PR]],IF(Table_Styles[[#This Row],[PR Default]]&lt;&gt;"",Table_Styles[[#This Row],[PR Default]],""))</f>
        <v>18px</v>
      </c>
      <c r="AQ39" s="34"/>
      <c r="AR39" s="36" t="s">
        <v>555</v>
      </c>
      <c r="AS39" s="15" t="str">
        <f>IF(Table_Styles[[#This Row],[PB]]&lt;&gt;"",Table_Styles[[#This Row],[PB]],IF(Table_Styles[[#This Row],[PB Default]]&lt;&gt;"",Table_Styles[[#This Row],[PB Default]],""))</f>
        <v>12px</v>
      </c>
      <c r="AT39" s="34"/>
      <c r="AU39" s="36" t="s">
        <v>587</v>
      </c>
      <c r="AV39" s="15" t="str">
        <f>IF(Table_Styles[[#This Row],[PL]]&lt;&gt;"",Table_Styles[[#This Row],[PL]],IF(Table_Styles[[#This Row],[PL Default]]&lt;&gt;"",Table_Styles[[#This Row],[PL Default]],""))</f>
        <v>18px</v>
      </c>
      <c r="AW39" s="34"/>
      <c r="AX39" s="34"/>
      <c r="AY39" s="15" t="str">
        <f>IF(Table_Styles[[#This Row],[BT]]&lt;&gt;"",Table_Styles[[#This Row],[BT]],IF(Table_Styles[[#This Row],[BT Default]]&lt;&gt;"",Table_Styles[[#This Row],[BT Default]],""))</f>
        <v/>
      </c>
      <c r="AZ39" s="34"/>
      <c r="BA39" s="34"/>
      <c r="BB39" s="15" t="str">
        <f>IF(Table_Styles[[#This Row],[BR]]&lt;&gt;"",Table_Styles[[#This Row],[BR]],IF(Table_Styles[[#This Row],[BR Default]]&lt;&gt;"",Table_Styles[[#This Row],[BR Default]],""))</f>
        <v/>
      </c>
      <c r="BC39" s="34"/>
      <c r="BD39" s="34"/>
      <c r="BE39" s="15" t="str">
        <f>IF(Table_Styles[[#This Row],[BB]]&lt;&gt;"",Table_Styles[[#This Row],[BB]],IF(Table_Styles[[#This Row],[BB Default]]&lt;&gt;"",Table_Styles[[#This Row],[BB Default]],""))</f>
        <v/>
      </c>
      <c r="BF39" s="34"/>
      <c r="BG39" s="34"/>
      <c r="BH39" s="15" t="str">
        <f>IF(Table_Styles[[#This Row],[BL]]&lt;&gt;"",Table_Styles[[#This Row],[BL]],IF(Table_Styles[[#This Row],[BL Default]]&lt;&gt;"",Table_Styles[[#This Row],[BL Default]],""))</f>
        <v/>
      </c>
      <c r="BI39" s="34"/>
      <c r="BJ39" s="34"/>
      <c r="BK39" s="15" t="str">
        <f>IF(Table_Styles[[#This Row],[Width]]&lt;&gt;"",Table_Styles[[#This Row],[Width]],IF(Table_Styles[[#This Row],[Width Default]]&lt;&gt;"",Table_Styles[[#This Row],[Width Default]],""))</f>
        <v/>
      </c>
      <c r="BL39" s="34"/>
      <c r="BM39" s="36"/>
      <c r="BN39" s="15" t="str">
        <f>IF(Table_Styles[[#This Row],[Height]]&lt;&gt;"",Table_Styles[[#This Row],[Height]],IF(Table_Styles[[#This Row],[Height Default]]&lt;&gt;"",Table_Styles[[#This Row],[Height Default]],""))</f>
        <v/>
      </c>
      <c r="BO39" s="15"/>
      <c r="BP39" s="15"/>
      <c r="BQ39" s="15" t="str">
        <f>IF(Table_Styles[[#This Row],[Top]]&lt;&gt;"",Table_Styles[[#This Row],[Top]],IF(Table_Styles[[#This Row],[Top Default]]&lt;&gt;"",Table_Styles[[#This Row],[Top Default]],""))</f>
        <v/>
      </c>
      <c r="BR39" s="15"/>
      <c r="BS39" s="15"/>
      <c r="BT39" s="15" t="str">
        <f>IF(Table_Styles[[#This Row],[Right]]&lt;&gt;"",Table_Styles[[#This Row],[Right]],IF(Table_Styles[[#This Row],[Right Default]]&lt;&gt;"",Table_Styles[[#This Row],[Right Default]],""))</f>
        <v/>
      </c>
      <c r="BU39" s="15"/>
      <c r="BV39" s="15"/>
      <c r="BW39" s="15" t="str">
        <f>IF(Table_Styles[[#This Row],[Bottom]]&lt;&gt;"",Table_Styles[[#This Row],[Bottom]],IF(Table_Styles[[#This Row],[Bottom Default]]&lt;&gt;"",Table_Styles[[#This Row],[Bottom Default]],""))</f>
        <v/>
      </c>
      <c r="BX39" s="15"/>
      <c r="BY39" s="15"/>
      <c r="BZ39" s="15" t="str">
        <f>IF(Table_Styles[[#This Row],[Left]]&lt;&gt;"",Table_Styles[[#This Row],[Left]],IF(Table_Styles[[#This Row],[Left Default]]&lt;&gt;"",Table_Styles[[#This Row],[Left Default]],""))</f>
        <v/>
      </c>
      <c r="CA39" s="34"/>
      <c r="CB39" s="17" t="str">
        <f>IF(AND(Table_Styles[[#This Row],[Selector]]&lt;&gt;"",Table_Styles[[#This Row],[Font Family Used]]&lt;&gt;"",Table_Styles[[#This Row],[Font Weight Used]]&lt;&gt;""),Table_Styles[[#This Row],[Font Family Used]]&amp;" "&amp;Table_Styles[[#This Row],[Font Weight Used]],"")</f>
        <v>Arvo 700</v>
      </c>
      <c r="CC39" s="17" t="str">
        <f ca="1">IF(AND(Table_Styles[[#This Row],[Selector]],COUNTIF(OFFSET(CC:CC,0,0,ROW()-1,1),"="&amp;Table_Styles[[#This Row],[Font]])=0),Table_Styles[[#This Row],[Font]],"")</f>
        <v/>
      </c>
      <c r="CD39" s="17" t="str">
        <f ca="1">IF(Table_Styles[[#This Row],[Unique Font]]&lt;&gt;"",
"{""fontFamily"":"""&amp;Table_Styles[[#This Row],[Font Family Used]]&amp;""",""fontWeight"":"&amp;Table_Styles[[#This Row],[Font Weight Used]]&amp;"}","")</f>
        <v/>
      </c>
      <c r="CE39"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14px;font-weight: 700;color: #65686b;background: #FFFFFF;border: none;border-radius: 0;margin-top: 10px;margin-right: 7px;margin-bottom: 0;margin-left: 0;padding-top: 12px;padding-right: 18px;padding-bottom: 12px;padding-left: 18px</v>
      </c>
      <c r="CF39" s="17" t="str">
        <f>IF(AND(Table_Styles[[#This Row],[Selector]]&lt;&gt;"", Table_Styles[[#This Row],[Config Properties]]&lt;&gt;""),
Table_Styles[[#This Row],[Selector]]&amp;" { "&amp;Table_Styles[[#This Row],[Config Properties]]&amp;" }","")</f>
        <v>formly-field label.btn, formly-field label.btn:hover, formly-field label.btn:active { font-family: 'Arvo';font-size: 14px;font-weight: 700;color: #65686b;background: #FFFFFF;border: none;border-radius: 0;margin-top: 10px;margin-right: 7px;margin-bottom: 0;margin-left: 0;padding-top: 12px;padding-right: 18px;padding-bottom: 12px;padding-left: 18px }</v>
      </c>
      <c r="CG39" s="17" t="str">
        <f xml:space="preserve">
SUBSTITUTE(SUBSTITUTE(SUBSTITUTE(SUBSTITUTE(SUBSTITUTE(SUBSTITUTE(SUBSTITUTE(SUBSTITUTE(Table_Styles[[#This Row],[Config]],
" {","{"),
"{ ","{"),
" }","}"),
"} ","}"),
" ,",","),
", ",","),
" :",":"),
": ",":")</f>
        <v>formly-field label.btn,formly-field label.btn:hover,formly-field label.btn:active{font-family:'Arvo';font-size:14px;font-weight:700;color:#65686b;background:#FFFFFF;border:none;border-radius:0;margin-top:10px;margin-right:7px;margin-bottom:0;margin-left:0;padding-top:12px;padding-right:18px;padding-bottom:12px;padding-left:18px}</v>
      </c>
    </row>
    <row r="40" spans="2:85" ht="21" customHeight="1">
      <c r="B40" s="17" t="s">
        <v>588</v>
      </c>
      <c r="C40" s="17" t="s">
        <v>589</v>
      </c>
      <c r="D40" s="34"/>
      <c r="E40" s="34"/>
      <c r="F40" s="15" t="str">
        <f>IF(Table_Styles[[#This Row],[Font Family]]&lt;&gt;"",Table_Styles[[#This Row],[Font Family]],IF(Table_Styles[[#This Row],[Font Family Default]]&lt;&gt;"",Table_Styles[[#This Row],[Font Family Default]],""))</f>
        <v/>
      </c>
      <c r="G40" s="34"/>
      <c r="H40" s="34"/>
      <c r="I40" s="15" t="str">
        <f>IF(Table_Styles[[#This Row],[Font Size]]&lt;&gt;"",Table_Styles[[#This Row],[Font Size]],IF(Table_Styles[[#This Row],[Font Size Default]]&lt;&gt;"",Table_Styles[[#This Row],[Font Size Default]],""))</f>
        <v/>
      </c>
      <c r="J40" s="34"/>
      <c r="K40" s="34"/>
      <c r="L40" s="15" t="str">
        <f>IF(Table_Styles[[#This Row],[Font Weight]]&lt;&gt;"",Table_Styles[[#This Row],[Font Weight]],IF(Table_Styles[[#This Row],[Font Weight Default]]&lt;&gt;"",Table_Styles[[#This Row],[Font Weight Default]],""))</f>
        <v/>
      </c>
      <c r="M40" s="34"/>
      <c r="N40" s="34" t="str">
        <f>Colour_Background_1</f>
        <v>#FFFFFF</v>
      </c>
      <c r="O40" s="15" t="str">
        <f>IF(Table_Styles[[#This Row],[Colour]]&lt;&gt;"",Table_Styles[[#This Row],[Colour]],IF(Table_Styles[[#This Row],[Colour Default]]&lt;&gt;"",Table_Styles[[#This Row],[Colour Default]],""))</f>
        <v>#FFFFFF</v>
      </c>
      <c r="P40" s="34"/>
      <c r="Q40" s="87" t="str">
        <f>Colour_Accent_2</f>
        <v>#006ac6</v>
      </c>
      <c r="R40" s="15" t="str">
        <f>IF(Table_Styles[[#This Row],[Background]]&lt;&gt;"",Table_Styles[[#This Row],[Background]],IF(Table_Styles[[#This Row],[Background Default]]&lt;&gt;"",Table_Styles[[#This Row],[Background Default]],""))</f>
        <v>#006ac6</v>
      </c>
      <c r="S40" s="34"/>
      <c r="T40" s="36" t="s">
        <v>554</v>
      </c>
      <c r="U40" s="15" t="str">
        <f>IF(Table_Styles[[#This Row],[Border]]&lt;&gt;"",Table_Styles[[#This Row],[Border]],IF(Table_Styles[[#This Row],[Border Default]]&lt;&gt;"",Table_Styles[[#This Row],[Border Default]],""))</f>
        <v>none</v>
      </c>
      <c r="V40" s="34"/>
      <c r="W40" s="34"/>
      <c r="X40" s="15" t="str">
        <f>IF(Table_Styles[[#This Row],[Border Radius]]&lt;&gt;"",Table_Styles[[#This Row],[Border Radius]],IF(Table_Styles[[#This Row],[Border Radius Default]]&lt;&gt;"",Table_Styles[[#This Row],[Border Radius Default]],""))</f>
        <v/>
      </c>
      <c r="Y40" s="34"/>
      <c r="Z40" s="34"/>
      <c r="AA40" s="15" t="str">
        <f>IF(Table_Styles[[#This Row],[MT]]&lt;&gt;"",Table_Styles[[#This Row],[MT]],IF(Table_Styles[[#This Row],[MT Default]]&lt;&gt;"",Table_Styles[[#This Row],[MT Default]],""))</f>
        <v/>
      </c>
      <c r="AB40" s="34"/>
      <c r="AC40" s="34"/>
      <c r="AD40" s="15" t="str">
        <f>IF(Table_Styles[[#This Row],[MR]]&lt;&gt;"",Table_Styles[[#This Row],[MR]],IF(Table_Styles[[#This Row],[MR Default]]&lt;&gt;"",Table_Styles[[#This Row],[MR Default]],""))</f>
        <v/>
      </c>
      <c r="AE40" s="34"/>
      <c r="AF40" s="34"/>
      <c r="AG40" s="15" t="str">
        <f>IF(Table_Styles[[#This Row],[MB]]&lt;&gt;"",Table_Styles[[#This Row],[MB]],IF(Table_Styles[[#This Row],[MB Default]]&lt;&gt;"",Table_Styles[[#This Row],[MB Default]],""))</f>
        <v/>
      </c>
      <c r="AH40" s="34"/>
      <c r="AI40" s="34"/>
      <c r="AJ40" s="15" t="str">
        <f>IF(Table_Styles[[#This Row],[ML]]&lt;&gt;"",Table_Styles[[#This Row],[ML]],IF(Table_Styles[[#This Row],[ML Default]]&lt;&gt;"",Table_Styles[[#This Row],[ML Default]],""))</f>
        <v/>
      </c>
      <c r="AK40" s="34"/>
      <c r="AL40" s="34"/>
      <c r="AM40" s="15" t="str">
        <f>IF(Table_Styles[[#This Row],[PT]]&lt;&gt;"",Table_Styles[[#This Row],[PT]],IF(Table_Styles[[#This Row],[PT Default]]&lt;&gt;"",Table_Styles[[#This Row],[PT Default]],""))</f>
        <v/>
      </c>
      <c r="AN40" s="34"/>
      <c r="AO40" s="34"/>
      <c r="AP40" s="15" t="str">
        <f>IF(Table_Styles[[#This Row],[PR]]&lt;&gt;"",Table_Styles[[#This Row],[PR]],IF(Table_Styles[[#This Row],[PR Default]]&lt;&gt;"",Table_Styles[[#This Row],[PR Default]],""))</f>
        <v/>
      </c>
      <c r="AQ40" s="34"/>
      <c r="AR40" s="34"/>
      <c r="AS40" s="15" t="str">
        <f>IF(Table_Styles[[#This Row],[PB]]&lt;&gt;"",Table_Styles[[#This Row],[PB]],IF(Table_Styles[[#This Row],[PB Default]]&lt;&gt;"",Table_Styles[[#This Row],[PB Default]],""))</f>
        <v/>
      </c>
      <c r="AT40" s="34"/>
      <c r="AU40" s="34"/>
      <c r="AV40" s="15" t="str">
        <f>IF(Table_Styles[[#This Row],[PL]]&lt;&gt;"",Table_Styles[[#This Row],[PL]],IF(Table_Styles[[#This Row],[PL Default]]&lt;&gt;"",Table_Styles[[#This Row],[PL Default]],""))</f>
        <v/>
      </c>
      <c r="AW40" s="34"/>
      <c r="AX40" s="34"/>
      <c r="AY40" s="15" t="str">
        <f>IF(Table_Styles[[#This Row],[BT]]&lt;&gt;"",Table_Styles[[#This Row],[BT]],IF(Table_Styles[[#This Row],[BT Default]]&lt;&gt;"",Table_Styles[[#This Row],[BT Default]],""))</f>
        <v/>
      </c>
      <c r="AZ40" s="34"/>
      <c r="BA40" s="34"/>
      <c r="BB40" s="15" t="str">
        <f>IF(Table_Styles[[#This Row],[BR]]&lt;&gt;"",Table_Styles[[#This Row],[BR]],IF(Table_Styles[[#This Row],[BR Default]]&lt;&gt;"",Table_Styles[[#This Row],[BR Default]],""))</f>
        <v/>
      </c>
      <c r="BC40" s="34"/>
      <c r="BD40" s="34"/>
      <c r="BE40" s="15" t="str">
        <f>IF(Table_Styles[[#This Row],[BB]]&lt;&gt;"",Table_Styles[[#This Row],[BB]],IF(Table_Styles[[#This Row],[BB Default]]&lt;&gt;"",Table_Styles[[#This Row],[BB Default]],""))</f>
        <v/>
      </c>
      <c r="BF40" s="34"/>
      <c r="BG40" s="34"/>
      <c r="BH40" s="15" t="str">
        <f>IF(Table_Styles[[#This Row],[BL]]&lt;&gt;"",Table_Styles[[#This Row],[BL]],IF(Table_Styles[[#This Row],[BL Default]]&lt;&gt;"",Table_Styles[[#This Row],[BL Default]],""))</f>
        <v/>
      </c>
      <c r="BI40" s="34"/>
      <c r="BJ40" s="34"/>
      <c r="BK40" s="15" t="str">
        <f>IF(Table_Styles[[#This Row],[Width]]&lt;&gt;"",Table_Styles[[#This Row],[Width]],IF(Table_Styles[[#This Row],[Width Default]]&lt;&gt;"",Table_Styles[[#This Row],[Width Default]],""))</f>
        <v/>
      </c>
      <c r="BL40" s="34"/>
      <c r="BM40" s="34"/>
      <c r="BN40" s="15" t="str">
        <f>IF(Table_Styles[[#This Row],[Height]]&lt;&gt;"",Table_Styles[[#This Row],[Height]],IF(Table_Styles[[#This Row],[Height Default]]&lt;&gt;"",Table_Styles[[#This Row],[Height Default]],""))</f>
        <v/>
      </c>
      <c r="BO40" s="15"/>
      <c r="BP40" s="15"/>
      <c r="BQ40" s="15" t="str">
        <f>IF(Table_Styles[[#This Row],[Top]]&lt;&gt;"",Table_Styles[[#This Row],[Top]],IF(Table_Styles[[#This Row],[Top Default]]&lt;&gt;"",Table_Styles[[#This Row],[Top Default]],""))</f>
        <v/>
      </c>
      <c r="BR40" s="15"/>
      <c r="BS40" s="15"/>
      <c r="BT40" s="15" t="str">
        <f>IF(Table_Styles[[#This Row],[Right]]&lt;&gt;"",Table_Styles[[#This Row],[Right]],IF(Table_Styles[[#This Row],[Right Default]]&lt;&gt;"",Table_Styles[[#This Row],[Right Default]],""))</f>
        <v/>
      </c>
      <c r="BU40" s="15"/>
      <c r="BV40" s="15"/>
      <c r="BW40" s="15" t="str">
        <f>IF(Table_Styles[[#This Row],[Bottom]]&lt;&gt;"",Table_Styles[[#This Row],[Bottom]],IF(Table_Styles[[#This Row],[Bottom Default]]&lt;&gt;"",Table_Styles[[#This Row],[Bottom Default]],""))</f>
        <v/>
      </c>
      <c r="BX40" s="15"/>
      <c r="BY40" s="15"/>
      <c r="BZ40" s="15" t="str">
        <f>IF(Table_Styles[[#This Row],[Left]]&lt;&gt;"",Table_Styles[[#This Row],[Left]],IF(Table_Styles[[#This Row],[Left Default]]&lt;&gt;"",Table_Styles[[#This Row],[Left Default]],""))</f>
        <v/>
      </c>
      <c r="CA40" s="34"/>
      <c r="CB40" s="17" t="str">
        <f>IF(AND(Table_Styles[[#This Row],[Selector]]&lt;&gt;"",Table_Styles[[#This Row],[Font Family Used]]&lt;&gt;"",Table_Styles[[#This Row],[Font Weight Used]]&lt;&gt;""),Table_Styles[[#This Row],[Font Family Used]]&amp;" "&amp;Table_Styles[[#This Row],[Font Weight Used]],"")</f>
        <v/>
      </c>
      <c r="CC40" s="17" t="str">
        <f ca="1">IF(AND(Table_Styles[[#This Row],[Selector]],COUNTIF(OFFSET(CC:CC,0,0,ROW()-1,1),"="&amp;Table_Styles[[#This Row],[Font]])=0),Table_Styles[[#This Row],[Font]],"")</f>
        <v/>
      </c>
      <c r="CD40" s="17" t="str">
        <f ca="1">IF(Table_Styles[[#This Row],[Unique Font]]&lt;&gt;"",
"{""fontFamily"":"""&amp;Table_Styles[[#This Row],[Font Family Used]]&amp;""",""fontWeight"":"&amp;Table_Styles[[#This Row],[Font Weight Used]]&amp;"}","")</f>
        <v/>
      </c>
      <c r="CE40"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#006ac6;border: none</v>
      </c>
      <c r="CF40" s="17" t="str">
        <f>IF(AND(Table_Styles[[#This Row],[Selector]]&lt;&gt;"", Table_Styles[[#This Row],[Config Properties]]&lt;&gt;""),
Table_Styles[[#This Row],[Selector]]&amp;" { "&amp;Table_Styles[[#This Row],[Config Properties]]&amp;" }","")</f>
        <v>formly-field label.btn.selected, formly-field label.btn.selected:hover, formly-field label.selected:active { color: #FFFFFF;background: #006ac6;border: none }</v>
      </c>
      <c r="CG40" s="17" t="str">
        <f xml:space="preserve">
SUBSTITUTE(SUBSTITUTE(SUBSTITUTE(SUBSTITUTE(SUBSTITUTE(SUBSTITUTE(SUBSTITUTE(SUBSTITUTE(Table_Styles[[#This Row],[Config]],
" {","{"),
"{ ","{"),
" }","}"),
"} ","}"),
" ,",","),
", ",","),
" :",":"),
": ",":")</f>
        <v>formly-field label.btn.selected,formly-field label.btn.selected:hover,formly-field label.selected:active{color:#FFFFFF;background:#006ac6;border:none}</v>
      </c>
    </row>
    <row r="41" spans="2:85" ht="21" customHeight="1">
      <c r="B41" s="37" t="s">
        <v>590</v>
      </c>
      <c r="C41" s="37" t="s">
        <v>591</v>
      </c>
      <c r="D41" s="34"/>
      <c r="E41" s="34"/>
      <c r="F41" s="15" t="str">
        <f>IF(Table_Styles[[#This Row],[Font Family]]&lt;&gt;"",Table_Styles[[#This Row],[Font Family]],IF(Table_Styles[[#This Row],[Font Family Default]]&lt;&gt;"",Table_Styles[[#This Row],[Font Family Default]],""))</f>
        <v/>
      </c>
      <c r="G41" s="34"/>
      <c r="H41" s="36" t="s">
        <v>573</v>
      </c>
      <c r="I41" s="15" t="str">
        <f>IF(Table_Styles[[#This Row],[Font Size]]&lt;&gt;"",Table_Styles[[#This Row],[Font Size]],IF(Table_Styles[[#This Row],[Font Size Default]]&lt;&gt;"",Table_Styles[[#This Row],[Font Size Default]],""))</f>
        <v>25px</v>
      </c>
      <c r="J41" s="34"/>
      <c r="K41" s="34"/>
      <c r="L41" s="15" t="str">
        <f>IF(Table_Styles[[#This Row],[Font Weight]]&lt;&gt;"",Table_Styles[[#This Row],[Font Weight]],IF(Table_Styles[[#This Row],[Font Weight Default]]&lt;&gt;"",Table_Styles[[#This Row],[Font Weight Default]],""))</f>
        <v/>
      </c>
      <c r="M41" s="34"/>
      <c r="N41" s="34"/>
      <c r="O41" s="15" t="str">
        <f>IF(Table_Styles[[#This Row],[Colour]]&lt;&gt;"",Table_Styles[[#This Row],[Colour]],IF(Table_Styles[[#This Row],[Colour Default]]&lt;&gt;"",Table_Styles[[#This Row],[Colour Default]],""))</f>
        <v/>
      </c>
      <c r="P41" s="34"/>
      <c r="Q41" s="34"/>
      <c r="R41" s="15" t="str">
        <f>IF(Table_Styles[[#This Row],[Background]]&lt;&gt;"",Table_Styles[[#This Row],[Background]],IF(Table_Styles[[#This Row],[Background Default]]&lt;&gt;"",Table_Styles[[#This Row],[Background Default]],""))</f>
        <v/>
      </c>
      <c r="S41" s="34"/>
      <c r="T41" s="34"/>
      <c r="U41" s="15" t="str">
        <f>IF(Table_Styles[[#This Row],[Border]]&lt;&gt;"",Table_Styles[[#This Row],[Border]],IF(Table_Styles[[#This Row],[Border Default]]&lt;&gt;"",Table_Styles[[#This Row],[Border Default]],""))</f>
        <v/>
      </c>
      <c r="V41" s="34"/>
      <c r="W41" s="34"/>
      <c r="X41" s="15" t="str">
        <f>IF(Table_Styles[[#This Row],[Border Radius]]&lt;&gt;"",Table_Styles[[#This Row],[Border Radius]],IF(Table_Styles[[#This Row],[Border Radius Default]]&lt;&gt;"",Table_Styles[[#This Row],[Border Radius Default]],""))</f>
        <v/>
      </c>
      <c r="Y41" s="34"/>
      <c r="Z41" s="36" t="s">
        <v>592</v>
      </c>
      <c r="AA41" s="15" t="str">
        <f>IF(Table_Styles[[#This Row],[MT]]&lt;&gt;"",Table_Styles[[#This Row],[MT]],IF(Table_Styles[[#This Row],[MT Default]]&lt;&gt;"",Table_Styles[[#This Row],[MT Default]],""))</f>
        <v>3px</v>
      </c>
      <c r="AB41" s="34"/>
      <c r="AC41" s="34"/>
      <c r="AD41" s="15" t="str">
        <f>IF(Table_Styles[[#This Row],[MR]]&lt;&gt;"",Table_Styles[[#This Row],[MR]],IF(Table_Styles[[#This Row],[MR Default]]&lt;&gt;"",Table_Styles[[#This Row],[MR Default]],""))</f>
        <v/>
      </c>
      <c r="AE41" s="34"/>
      <c r="AF41" s="34"/>
      <c r="AG41" s="15" t="str">
        <f>IF(Table_Styles[[#This Row],[MB]]&lt;&gt;"",Table_Styles[[#This Row],[MB]],IF(Table_Styles[[#This Row],[MB Default]]&lt;&gt;"",Table_Styles[[#This Row],[MB Default]],""))</f>
        <v/>
      </c>
      <c r="AH41" s="34"/>
      <c r="AI41" s="34"/>
      <c r="AJ41" s="15" t="str">
        <f>IF(Table_Styles[[#This Row],[ML]]&lt;&gt;"",Table_Styles[[#This Row],[ML]],IF(Table_Styles[[#This Row],[ML Default]]&lt;&gt;"",Table_Styles[[#This Row],[ML Default]],""))</f>
        <v/>
      </c>
      <c r="AK41" s="34"/>
      <c r="AL41" s="34"/>
      <c r="AM41" s="15" t="str">
        <f>IF(Table_Styles[[#This Row],[PT]]&lt;&gt;"",Table_Styles[[#This Row],[PT]],IF(Table_Styles[[#This Row],[PT Default]]&lt;&gt;"",Table_Styles[[#This Row],[PT Default]],""))</f>
        <v/>
      </c>
      <c r="AN41" s="34"/>
      <c r="AO41" s="34"/>
      <c r="AP41" s="15" t="str">
        <f>IF(Table_Styles[[#This Row],[PR]]&lt;&gt;"",Table_Styles[[#This Row],[PR]],IF(Table_Styles[[#This Row],[PR Default]]&lt;&gt;"",Table_Styles[[#This Row],[PR Default]],""))</f>
        <v/>
      </c>
      <c r="AQ41" s="34"/>
      <c r="AR41" s="34"/>
      <c r="AS41" s="15" t="str">
        <f>IF(Table_Styles[[#This Row],[PB]]&lt;&gt;"",Table_Styles[[#This Row],[PB]],IF(Table_Styles[[#This Row],[PB Default]]&lt;&gt;"",Table_Styles[[#This Row],[PB Default]],""))</f>
        <v/>
      </c>
      <c r="AT41" s="34"/>
      <c r="AU41" s="34"/>
      <c r="AV41" s="15" t="str">
        <f>IF(Table_Styles[[#This Row],[PL]]&lt;&gt;"",Table_Styles[[#This Row],[PL]],IF(Table_Styles[[#This Row],[PL Default]]&lt;&gt;"",Table_Styles[[#This Row],[PL Default]],""))</f>
        <v/>
      </c>
      <c r="AW41" s="34"/>
      <c r="AX41" s="34"/>
      <c r="AY41" s="15" t="str">
        <f>IF(Table_Styles[[#This Row],[BT]]&lt;&gt;"",Table_Styles[[#This Row],[BT]],IF(Table_Styles[[#This Row],[BT Default]]&lt;&gt;"",Table_Styles[[#This Row],[BT Default]],""))</f>
        <v/>
      </c>
      <c r="AZ41" s="34"/>
      <c r="BA41" s="34"/>
      <c r="BB41" s="15" t="str">
        <f>IF(Table_Styles[[#This Row],[BR]]&lt;&gt;"",Table_Styles[[#This Row],[BR]],IF(Table_Styles[[#This Row],[BR Default]]&lt;&gt;"",Table_Styles[[#This Row],[BR Default]],""))</f>
        <v/>
      </c>
      <c r="BC41" s="34"/>
      <c r="BD41" s="34"/>
      <c r="BE41" s="15" t="str">
        <f>IF(Table_Styles[[#This Row],[BB]]&lt;&gt;"",Table_Styles[[#This Row],[BB]],IF(Table_Styles[[#This Row],[BB Default]]&lt;&gt;"",Table_Styles[[#This Row],[BB Default]],""))</f>
        <v/>
      </c>
      <c r="BF41" s="34"/>
      <c r="BG41" s="34"/>
      <c r="BH41" s="15" t="str">
        <f>IF(Table_Styles[[#This Row],[BL]]&lt;&gt;"",Table_Styles[[#This Row],[BL]],IF(Table_Styles[[#This Row],[BL Default]]&lt;&gt;"",Table_Styles[[#This Row],[BL Default]],""))</f>
        <v/>
      </c>
      <c r="BI41" s="34"/>
      <c r="BJ41" s="34"/>
      <c r="BK41" s="15" t="str">
        <f>IF(Table_Styles[[#This Row],[Width]]&lt;&gt;"",Table_Styles[[#This Row],[Width]],IF(Table_Styles[[#This Row],[Width Default]]&lt;&gt;"",Table_Styles[[#This Row],[Width Default]],""))</f>
        <v/>
      </c>
      <c r="BL41" s="34"/>
      <c r="BM41" s="34"/>
      <c r="BN41" s="15" t="str">
        <f>IF(Table_Styles[[#This Row],[Height]]&lt;&gt;"",Table_Styles[[#This Row],[Height]],IF(Table_Styles[[#This Row],[Height Default]]&lt;&gt;"",Table_Styles[[#This Row],[Height Default]],""))</f>
        <v/>
      </c>
      <c r="BO41" s="15"/>
      <c r="BP41" s="15"/>
      <c r="BQ41" s="15" t="str">
        <f>IF(Table_Styles[[#This Row],[Top]]&lt;&gt;"",Table_Styles[[#This Row],[Top]],IF(Table_Styles[[#This Row],[Top Default]]&lt;&gt;"",Table_Styles[[#This Row],[Top Default]],""))</f>
        <v/>
      </c>
      <c r="BR41" s="15"/>
      <c r="BS41" s="15"/>
      <c r="BT41" s="15" t="str">
        <f>IF(Table_Styles[[#This Row],[Right]]&lt;&gt;"",Table_Styles[[#This Row],[Right]],IF(Table_Styles[[#This Row],[Right Default]]&lt;&gt;"",Table_Styles[[#This Row],[Right Default]],""))</f>
        <v/>
      </c>
      <c r="BU41" s="15"/>
      <c r="BV41" s="15"/>
      <c r="BW41" s="15" t="str">
        <f>IF(Table_Styles[[#This Row],[Bottom]]&lt;&gt;"",Table_Styles[[#This Row],[Bottom]],IF(Table_Styles[[#This Row],[Bottom Default]]&lt;&gt;"",Table_Styles[[#This Row],[Bottom Default]],""))</f>
        <v/>
      </c>
      <c r="BX41" s="15"/>
      <c r="BY41" s="15"/>
      <c r="BZ41" s="15" t="str">
        <f>IF(Table_Styles[[#This Row],[Left]]&lt;&gt;"",Table_Styles[[#This Row],[Left]],IF(Table_Styles[[#This Row],[Left Default]]&lt;&gt;"",Table_Styles[[#This Row],[Left Default]],""))</f>
        <v/>
      </c>
      <c r="CA41" s="34"/>
      <c r="CB41" s="17" t="str">
        <f>IF(AND(Table_Styles[[#This Row],[Selector]]&lt;&gt;"",Table_Styles[[#This Row],[Font Family Used]]&lt;&gt;"",Table_Styles[[#This Row],[Font Weight Used]]&lt;&gt;""),Table_Styles[[#This Row],[Font Family Used]]&amp;" "&amp;Table_Styles[[#This Row],[Font Weight Used]],"")</f>
        <v/>
      </c>
      <c r="CC41" s="17" t="str">
        <f ca="1">IF(AND(Table_Styles[[#This Row],[Selector]],COUNTIF(OFFSET(CC:CC,0,0,ROW()-1,1),"="&amp;Table_Styles[[#This Row],[Font]])=0),Table_Styles[[#This Row],[Font]],"")</f>
        <v/>
      </c>
      <c r="CD41" s="17" t="str">
        <f ca="1">IF(Table_Styles[[#This Row],[Unique Font]]&lt;&gt;"",
"{""fontFamily"":"""&amp;Table_Styles[[#This Row],[Font Family Used]]&amp;""",""fontWeight"":"&amp;Table_Styles[[#This Row],[Font Weight Used]]&amp;"}","")</f>
        <v/>
      </c>
      <c r="CE41"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25px;margin-top: 3px</v>
      </c>
      <c r="CF41" s="17" t="str">
        <f>IF(AND(Table_Styles[[#This Row],[Selector]]&lt;&gt;"", Table_Styles[[#This Row],[Config Properties]]&lt;&gt;""),
Table_Styles[[#This Row],[Selector]]&amp;" { "&amp;Table_Styles[[#This Row],[Config Properties]]&amp;" }","")</f>
        <v>formly-field label .btn-icon { font-size: 25px;margin-top: 3px }</v>
      </c>
      <c r="CG41" s="17" t="str">
        <f xml:space="preserve">
SUBSTITUTE(SUBSTITUTE(SUBSTITUTE(SUBSTITUTE(SUBSTITUTE(SUBSTITUTE(SUBSTITUTE(SUBSTITUTE(Table_Styles[[#This Row],[Config]],
" {","{"),
"{ ","{"),
" }","}"),
"} ","}"),
" ,",","),
", ",","),
" :",":"),
": ",":")</f>
        <v>formly-field label .btn-icon{font-size:25px;margin-top:3px}</v>
      </c>
    </row>
    <row r="42" spans="2:85" ht="21" customHeight="1">
      <c r="B42" s="17" t="s">
        <v>593</v>
      </c>
      <c r="C42" s="37" t="s">
        <v>594</v>
      </c>
      <c r="D42" s="49"/>
      <c r="E42" s="34"/>
      <c r="F42" s="15" t="str">
        <f>IF(Table_Styles[[#This Row],[Font Family]]&lt;&gt;"",Table_Styles[[#This Row],[Font Family]],IF(Table_Styles[[#This Row],[Font Family Default]]&lt;&gt;"",Table_Styles[[#This Row],[Font Family Default]],""))</f>
        <v/>
      </c>
      <c r="G42" s="49"/>
      <c r="H42" s="36" t="s">
        <v>587</v>
      </c>
      <c r="I42" s="15" t="str">
        <f>IF(Table_Styles[[#This Row],[Font Size]]&lt;&gt;"",Table_Styles[[#This Row],[Font Size]],IF(Table_Styles[[#This Row],[Font Size Default]]&lt;&gt;"",Table_Styles[[#This Row],[Font Size Default]],""))</f>
        <v>18px</v>
      </c>
      <c r="J42" s="49"/>
      <c r="K42" s="34"/>
      <c r="L42" s="15" t="str">
        <f>IF(Table_Styles[[#This Row],[Font Weight]]&lt;&gt;"",Table_Styles[[#This Row],[Font Weight]],IF(Table_Styles[[#This Row],[Font Weight Default]]&lt;&gt;"",Table_Styles[[#This Row],[Font Weight Default]],""))</f>
        <v/>
      </c>
      <c r="M42" s="49"/>
      <c r="N42" s="34"/>
      <c r="O42" s="15" t="str">
        <f>IF(Table_Styles[[#This Row],[Colour]]&lt;&gt;"",Table_Styles[[#This Row],[Colour]],IF(Table_Styles[[#This Row],[Colour Default]]&lt;&gt;"",Table_Styles[[#This Row],[Colour Default]],""))</f>
        <v/>
      </c>
      <c r="P42" s="49"/>
      <c r="Q42" s="34"/>
      <c r="R42" s="15" t="str">
        <f>IF(Table_Styles[[#This Row],[Background]]&lt;&gt;"",Table_Styles[[#This Row],[Background]],IF(Table_Styles[[#This Row],[Background Default]]&lt;&gt;"",Table_Styles[[#This Row],[Background Default]],""))</f>
        <v/>
      </c>
      <c r="S42" s="49"/>
      <c r="T42" s="34"/>
      <c r="U42" s="15" t="str">
        <f>IF(Table_Styles[[#This Row],[Border]]&lt;&gt;"",Table_Styles[[#This Row],[Border]],IF(Table_Styles[[#This Row],[Border Default]]&lt;&gt;"",Table_Styles[[#This Row],[Border Default]],""))</f>
        <v/>
      </c>
      <c r="V42" s="34"/>
      <c r="W42" s="34"/>
      <c r="X42" s="15" t="str">
        <f>IF(Table_Styles[[#This Row],[Border Radius]]&lt;&gt;"",Table_Styles[[#This Row],[Border Radius]],IF(Table_Styles[[#This Row],[Border Radius Default]]&lt;&gt;"",Table_Styles[[#This Row],[Border Radius Default]],""))</f>
        <v/>
      </c>
      <c r="Y42" s="49"/>
      <c r="Z42" s="36"/>
      <c r="AA42" s="15" t="str">
        <f>IF(Table_Styles[[#This Row],[MT]]&lt;&gt;"",Table_Styles[[#This Row],[MT]],IF(Table_Styles[[#This Row],[MT Default]]&lt;&gt;"",Table_Styles[[#This Row],[MT Default]],""))</f>
        <v/>
      </c>
      <c r="AB42" s="49"/>
      <c r="AC42" s="34"/>
      <c r="AD42" s="15" t="str">
        <f>IF(Table_Styles[[#This Row],[MR]]&lt;&gt;"",Table_Styles[[#This Row],[MR]],IF(Table_Styles[[#This Row],[MR Default]]&lt;&gt;"",Table_Styles[[#This Row],[MR Default]],""))</f>
        <v/>
      </c>
      <c r="AE42" s="49"/>
      <c r="AF42" s="34"/>
      <c r="AG42" s="15" t="str">
        <f>IF(Table_Styles[[#This Row],[MB]]&lt;&gt;"",Table_Styles[[#This Row],[MB]],IF(Table_Styles[[#This Row],[MB Default]]&lt;&gt;"",Table_Styles[[#This Row],[MB Default]],""))</f>
        <v/>
      </c>
      <c r="AH42" s="49"/>
      <c r="AI42" s="34"/>
      <c r="AJ42" s="15" t="str">
        <f>IF(Table_Styles[[#This Row],[ML]]&lt;&gt;"",Table_Styles[[#This Row],[ML]],IF(Table_Styles[[#This Row],[ML Default]]&lt;&gt;"",Table_Styles[[#This Row],[ML Default]],""))</f>
        <v/>
      </c>
      <c r="AK42" s="49"/>
      <c r="AL42" s="34"/>
      <c r="AM42" s="15" t="str">
        <f>IF(Table_Styles[[#This Row],[PT]]&lt;&gt;"",Table_Styles[[#This Row],[PT]],IF(Table_Styles[[#This Row],[PT Default]]&lt;&gt;"",Table_Styles[[#This Row],[PT Default]],""))</f>
        <v/>
      </c>
      <c r="AN42" s="49"/>
      <c r="AO42" s="34"/>
      <c r="AP42" s="15" t="str">
        <f>IF(Table_Styles[[#This Row],[PR]]&lt;&gt;"",Table_Styles[[#This Row],[PR]],IF(Table_Styles[[#This Row],[PR Default]]&lt;&gt;"",Table_Styles[[#This Row],[PR Default]],""))</f>
        <v/>
      </c>
      <c r="AQ42" s="49"/>
      <c r="AR42" s="34"/>
      <c r="AS42" s="15" t="str">
        <f>IF(Table_Styles[[#This Row],[PB]]&lt;&gt;"",Table_Styles[[#This Row],[PB]],IF(Table_Styles[[#This Row],[PB Default]]&lt;&gt;"",Table_Styles[[#This Row],[PB Default]],""))</f>
        <v/>
      </c>
      <c r="AT42" s="49"/>
      <c r="AU42" s="34"/>
      <c r="AV42" s="15" t="str">
        <f>IF(Table_Styles[[#This Row],[PL]]&lt;&gt;"",Table_Styles[[#This Row],[PL]],IF(Table_Styles[[#This Row],[PL Default]]&lt;&gt;"",Table_Styles[[#This Row],[PL Default]],""))</f>
        <v/>
      </c>
      <c r="AW42" s="49"/>
      <c r="AX42" s="34"/>
      <c r="AY42" s="15" t="str">
        <f>IF(Table_Styles[[#This Row],[BT]]&lt;&gt;"",Table_Styles[[#This Row],[BT]],IF(Table_Styles[[#This Row],[BT Default]]&lt;&gt;"",Table_Styles[[#This Row],[BT Default]],""))</f>
        <v/>
      </c>
      <c r="AZ42" s="49"/>
      <c r="BA42" s="34"/>
      <c r="BB42" s="15" t="str">
        <f>IF(Table_Styles[[#This Row],[BR]]&lt;&gt;"",Table_Styles[[#This Row],[BR]],IF(Table_Styles[[#This Row],[BR Default]]&lt;&gt;"",Table_Styles[[#This Row],[BR Default]],""))</f>
        <v/>
      </c>
      <c r="BC42" s="49"/>
      <c r="BD42" s="34"/>
      <c r="BE42" s="15" t="str">
        <f>IF(Table_Styles[[#This Row],[BB]]&lt;&gt;"",Table_Styles[[#This Row],[BB]],IF(Table_Styles[[#This Row],[BB Default]]&lt;&gt;"",Table_Styles[[#This Row],[BB Default]],""))</f>
        <v/>
      </c>
      <c r="BF42" s="49"/>
      <c r="BG42" s="34"/>
      <c r="BH42" s="15" t="str">
        <f>IF(Table_Styles[[#This Row],[BL]]&lt;&gt;"",Table_Styles[[#This Row],[BL]],IF(Table_Styles[[#This Row],[BL Default]]&lt;&gt;"",Table_Styles[[#This Row],[BL Default]],""))</f>
        <v/>
      </c>
      <c r="BI42" s="34"/>
      <c r="BJ42" s="34"/>
      <c r="BK42" s="15" t="str">
        <f>IF(Table_Styles[[#This Row],[Width]]&lt;&gt;"",Table_Styles[[#This Row],[Width]],IF(Table_Styles[[#This Row],[Width Default]]&lt;&gt;"",Table_Styles[[#This Row],[Width Default]],""))</f>
        <v/>
      </c>
      <c r="BL42" s="34"/>
      <c r="BM42" s="34"/>
      <c r="BN42" s="15" t="str">
        <f>IF(Table_Styles[[#This Row],[Height]]&lt;&gt;"",Table_Styles[[#This Row],[Height]],IF(Table_Styles[[#This Row],[Height Default]]&lt;&gt;"",Table_Styles[[#This Row],[Height Default]],""))</f>
        <v/>
      </c>
      <c r="BO42" s="15"/>
      <c r="BP42" s="36" t="s">
        <v>595</v>
      </c>
      <c r="BQ42" s="15" t="str">
        <f>IF(Table_Styles[[#This Row],[Top]]&lt;&gt;"",Table_Styles[[#This Row],[Top]],IF(Table_Styles[[#This Row],[Top Default]]&lt;&gt;"",Table_Styles[[#This Row],[Top Default]],""))</f>
        <v>-4px</v>
      </c>
      <c r="BR42" s="15"/>
      <c r="BS42" s="15"/>
      <c r="BT42" s="15" t="str">
        <f>IF(Table_Styles[[#This Row],[Right]]&lt;&gt;"",Table_Styles[[#This Row],[Right]],IF(Table_Styles[[#This Row],[Right Default]]&lt;&gt;"",Table_Styles[[#This Row],[Right Default]],""))</f>
        <v/>
      </c>
      <c r="BU42" s="15"/>
      <c r="BV42" s="15"/>
      <c r="BW42" s="15" t="str">
        <f>IF(Table_Styles[[#This Row],[Bottom]]&lt;&gt;"",Table_Styles[[#This Row],[Bottom]],IF(Table_Styles[[#This Row],[Bottom Default]]&lt;&gt;"",Table_Styles[[#This Row],[Bottom Default]],""))</f>
        <v/>
      </c>
      <c r="BX42" s="15"/>
      <c r="BY42" s="15"/>
      <c r="BZ42" s="15" t="str">
        <f>IF(Table_Styles[[#This Row],[Left]]&lt;&gt;"",Table_Styles[[#This Row],[Left]],IF(Table_Styles[[#This Row],[Left Default]]&lt;&gt;"",Table_Styles[[#This Row],[Left Default]],""))</f>
        <v/>
      </c>
      <c r="CA42" s="49"/>
      <c r="CB42" s="17" t="str">
        <f>IF(AND(Table_Styles[[#This Row],[Selector]]&lt;&gt;"",Table_Styles[[#This Row],[Font Family Used]]&lt;&gt;"",Table_Styles[[#This Row],[Font Weight Used]]&lt;&gt;""),Table_Styles[[#This Row],[Font Family Used]]&amp;" "&amp;Table_Styles[[#This Row],[Font Weight Used]],"")</f>
        <v/>
      </c>
      <c r="CC42" s="17" t="str">
        <f ca="1">IF(AND(Table_Styles[[#This Row],[Selector]],COUNTIF(OFFSET(CC:CC,0,0,ROW()-1,1),"="&amp;Table_Styles[[#This Row],[Font]])=0),Table_Styles[[#This Row],[Font]],"")</f>
        <v/>
      </c>
      <c r="CD42" s="17" t="str">
        <f ca="1">IF(Table_Styles[[#This Row],[Unique Font]]&lt;&gt;"",
"{""fontFamily"":"""&amp;Table_Styles[[#This Row],[Font Family Used]]&amp;""",""fontWeight"":"&amp;Table_Styles[[#This Row],[Font Weight Used]]&amp;"}","")</f>
        <v/>
      </c>
      <c r="CE42"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18px;top: -4px</v>
      </c>
      <c r="CF42" s="17" t="str">
        <f>IF(AND(Table_Styles[[#This Row],[Selector]]&lt;&gt;"", Table_Styles[[#This Row],[Config Properties]]&lt;&gt;""),
Table_Styles[[#This Row],[Selector]]&amp;" { "&amp;Table_Styles[[#This Row],[Config Properties]]&amp;" }","")</f>
        <v>formly-field label .btn-icon .sm { font-size: 18px;top: -4px }</v>
      </c>
      <c r="CG42" s="17" t="str">
        <f xml:space="preserve">
SUBSTITUTE(SUBSTITUTE(SUBSTITUTE(SUBSTITUTE(SUBSTITUTE(SUBSTITUTE(SUBSTITUTE(SUBSTITUTE(Table_Styles[[#This Row],[Config]],
" {","{"),
"{ ","{"),
" }","}"),
"} ","}"),
" ,",","),
", ",","),
" :",":"),
": ",":")</f>
        <v>formly-field label .btn-icon .sm{font-size:18px;top:-4px}</v>
      </c>
    </row>
    <row r="43" spans="2:85" ht="21" customHeight="1">
      <c r="B43" s="17" t="s">
        <v>596</v>
      </c>
      <c r="C43" s="37" t="s">
        <v>597</v>
      </c>
      <c r="D43" s="49"/>
      <c r="E43" s="34"/>
      <c r="F43" s="15" t="str">
        <f>IF(Table_Styles[[#This Row],[Font Family]]&lt;&gt;"",Table_Styles[[#This Row],[Font Family]],IF(Table_Styles[[#This Row],[Font Family Default]]&lt;&gt;"",Table_Styles[[#This Row],[Font Family Default]],""))</f>
        <v/>
      </c>
      <c r="G43" s="49"/>
      <c r="H43" s="36" t="s">
        <v>573</v>
      </c>
      <c r="I43" s="15" t="str">
        <f>IF(Table_Styles[[#This Row],[Font Size]]&lt;&gt;"",Table_Styles[[#This Row],[Font Size]],IF(Table_Styles[[#This Row],[Font Size Default]]&lt;&gt;"",Table_Styles[[#This Row],[Font Size Default]],""))</f>
        <v>25px</v>
      </c>
      <c r="J43" s="49"/>
      <c r="K43" s="34"/>
      <c r="L43" s="15" t="str">
        <f>IF(Table_Styles[[#This Row],[Font Weight]]&lt;&gt;"",Table_Styles[[#This Row],[Font Weight]],IF(Table_Styles[[#This Row],[Font Weight Default]]&lt;&gt;"",Table_Styles[[#This Row],[Font Weight Default]],""))</f>
        <v/>
      </c>
      <c r="M43" s="49"/>
      <c r="N43" s="34"/>
      <c r="O43" s="15" t="str">
        <f>IF(Table_Styles[[#This Row],[Colour]]&lt;&gt;"",Table_Styles[[#This Row],[Colour]],IF(Table_Styles[[#This Row],[Colour Default]]&lt;&gt;"",Table_Styles[[#This Row],[Colour Default]],""))</f>
        <v/>
      </c>
      <c r="P43" s="49"/>
      <c r="Q43" s="34"/>
      <c r="R43" s="15" t="str">
        <f>IF(Table_Styles[[#This Row],[Background]]&lt;&gt;"",Table_Styles[[#This Row],[Background]],IF(Table_Styles[[#This Row],[Background Default]]&lt;&gt;"",Table_Styles[[#This Row],[Background Default]],""))</f>
        <v/>
      </c>
      <c r="S43" s="49"/>
      <c r="T43" s="34"/>
      <c r="U43" s="15" t="str">
        <f>IF(Table_Styles[[#This Row],[Border]]&lt;&gt;"",Table_Styles[[#This Row],[Border]],IF(Table_Styles[[#This Row],[Border Default]]&lt;&gt;"",Table_Styles[[#This Row],[Border Default]],""))</f>
        <v/>
      </c>
      <c r="V43" s="34"/>
      <c r="W43" s="34"/>
      <c r="X43" s="15" t="str">
        <f>IF(Table_Styles[[#This Row],[Border Radius]]&lt;&gt;"",Table_Styles[[#This Row],[Border Radius]],IF(Table_Styles[[#This Row],[Border Radius Default]]&lt;&gt;"",Table_Styles[[#This Row],[Border Radius Default]],""))</f>
        <v/>
      </c>
      <c r="Y43" s="49"/>
      <c r="Z43" s="36"/>
      <c r="AA43" s="15" t="str">
        <f>IF(Table_Styles[[#This Row],[MT]]&lt;&gt;"",Table_Styles[[#This Row],[MT]],IF(Table_Styles[[#This Row],[MT Default]]&lt;&gt;"",Table_Styles[[#This Row],[MT Default]],""))</f>
        <v/>
      </c>
      <c r="AB43" s="49"/>
      <c r="AC43" s="34"/>
      <c r="AD43" s="15" t="str">
        <f>IF(Table_Styles[[#This Row],[MR]]&lt;&gt;"",Table_Styles[[#This Row],[MR]],IF(Table_Styles[[#This Row],[MR Default]]&lt;&gt;"",Table_Styles[[#This Row],[MR Default]],""))</f>
        <v/>
      </c>
      <c r="AE43" s="49"/>
      <c r="AF43" s="34"/>
      <c r="AG43" s="15" t="str">
        <f>IF(Table_Styles[[#This Row],[MB]]&lt;&gt;"",Table_Styles[[#This Row],[MB]],IF(Table_Styles[[#This Row],[MB Default]]&lt;&gt;"",Table_Styles[[#This Row],[MB Default]],""))</f>
        <v/>
      </c>
      <c r="AH43" s="49"/>
      <c r="AI43" s="34"/>
      <c r="AJ43" s="15" t="str">
        <f>IF(Table_Styles[[#This Row],[ML]]&lt;&gt;"",Table_Styles[[#This Row],[ML]],IF(Table_Styles[[#This Row],[ML Default]]&lt;&gt;"",Table_Styles[[#This Row],[ML Default]],""))</f>
        <v/>
      </c>
      <c r="AK43" s="49"/>
      <c r="AL43" s="34"/>
      <c r="AM43" s="15" t="str">
        <f>IF(Table_Styles[[#This Row],[PT]]&lt;&gt;"",Table_Styles[[#This Row],[PT]],IF(Table_Styles[[#This Row],[PT Default]]&lt;&gt;"",Table_Styles[[#This Row],[PT Default]],""))</f>
        <v/>
      </c>
      <c r="AN43" s="49"/>
      <c r="AO43" s="34"/>
      <c r="AP43" s="15" t="str">
        <f>IF(Table_Styles[[#This Row],[PR]]&lt;&gt;"",Table_Styles[[#This Row],[PR]],IF(Table_Styles[[#This Row],[PR Default]]&lt;&gt;"",Table_Styles[[#This Row],[PR Default]],""))</f>
        <v/>
      </c>
      <c r="AQ43" s="49"/>
      <c r="AR43" s="34"/>
      <c r="AS43" s="15" t="str">
        <f>IF(Table_Styles[[#This Row],[PB]]&lt;&gt;"",Table_Styles[[#This Row],[PB]],IF(Table_Styles[[#This Row],[PB Default]]&lt;&gt;"",Table_Styles[[#This Row],[PB Default]],""))</f>
        <v/>
      </c>
      <c r="AT43" s="49"/>
      <c r="AU43" s="34"/>
      <c r="AV43" s="15" t="str">
        <f>IF(Table_Styles[[#This Row],[PL]]&lt;&gt;"",Table_Styles[[#This Row],[PL]],IF(Table_Styles[[#This Row],[PL Default]]&lt;&gt;"",Table_Styles[[#This Row],[PL Default]],""))</f>
        <v/>
      </c>
      <c r="AW43" s="49"/>
      <c r="AX43" s="34"/>
      <c r="AY43" s="15" t="str">
        <f>IF(Table_Styles[[#This Row],[BT]]&lt;&gt;"",Table_Styles[[#This Row],[BT]],IF(Table_Styles[[#This Row],[BT Default]]&lt;&gt;"",Table_Styles[[#This Row],[BT Default]],""))</f>
        <v/>
      </c>
      <c r="AZ43" s="49"/>
      <c r="BA43" s="34"/>
      <c r="BB43" s="15" t="str">
        <f>IF(Table_Styles[[#This Row],[BR]]&lt;&gt;"",Table_Styles[[#This Row],[BR]],IF(Table_Styles[[#This Row],[BR Default]]&lt;&gt;"",Table_Styles[[#This Row],[BR Default]],""))</f>
        <v/>
      </c>
      <c r="BC43" s="49"/>
      <c r="BD43" s="34"/>
      <c r="BE43" s="15" t="str">
        <f>IF(Table_Styles[[#This Row],[BB]]&lt;&gt;"",Table_Styles[[#This Row],[BB]],IF(Table_Styles[[#This Row],[BB Default]]&lt;&gt;"",Table_Styles[[#This Row],[BB Default]],""))</f>
        <v/>
      </c>
      <c r="BF43" s="49"/>
      <c r="BG43" s="34"/>
      <c r="BH43" s="15" t="str">
        <f>IF(Table_Styles[[#This Row],[BL]]&lt;&gt;"",Table_Styles[[#This Row],[BL]],IF(Table_Styles[[#This Row],[BL Default]]&lt;&gt;"",Table_Styles[[#This Row],[BL Default]],""))</f>
        <v/>
      </c>
      <c r="BI43" s="34"/>
      <c r="BJ43" s="34"/>
      <c r="BK43" s="15" t="str">
        <f>IF(Table_Styles[[#This Row],[Width]]&lt;&gt;"",Table_Styles[[#This Row],[Width]],IF(Table_Styles[[#This Row],[Width Default]]&lt;&gt;"",Table_Styles[[#This Row],[Width Default]],""))</f>
        <v/>
      </c>
      <c r="BL43" s="34"/>
      <c r="BM43" s="34"/>
      <c r="BN43" s="15" t="str">
        <f>IF(Table_Styles[[#This Row],[Height]]&lt;&gt;"",Table_Styles[[#This Row],[Height]],IF(Table_Styles[[#This Row],[Height Default]]&lt;&gt;"",Table_Styles[[#This Row],[Height Default]],""))</f>
        <v/>
      </c>
      <c r="BO43" s="15"/>
      <c r="BP43" s="36" t="s">
        <v>598</v>
      </c>
      <c r="BQ43" s="15" t="str">
        <f>IF(Table_Styles[[#This Row],[Top]]&lt;&gt;"",Table_Styles[[#This Row],[Top]],IF(Table_Styles[[#This Row],[Top Default]]&lt;&gt;"",Table_Styles[[#This Row],[Top Default]],""))</f>
        <v>-2px</v>
      </c>
      <c r="BR43" s="15"/>
      <c r="BS43" s="15"/>
      <c r="BT43" s="15" t="str">
        <f>IF(Table_Styles[[#This Row],[Right]]&lt;&gt;"",Table_Styles[[#This Row],[Right]],IF(Table_Styles[[#This Row],[Right Default]]&lt;&gt;"",Table_Styles[[#This Row],[Right Default]],""))</f>
        <v/>
      </c>
      <c r="BU43" s="15"/>
      <c r="BV43" s="15"/>
      <c r="BW43" s="15" t="str">
        <f>IF(Table_Styles[[#This Row],[Bottom]]&lt;&gt;"",Table_Styles[[#This Row],[Bottom]],IF(Table_Styles[[#This Row],[Bottom Default]]&lt;&gt;"",Table_Styles[[#This Row],[Bottom Default]],""))</f>
        <v/>
      </c>
      <c r="BX43" s="15"/>
      <c r="BY43" s="15"/>
      <c r="BZ43" s="15" t="str">
        <f>IF(Table_Styles[[#This Row],[Left]]&lt;&gt;"",Table_Styles[[#This Row],[Left]],IF(Table_Styles[[#This Row],[Left Default]]&lt;&gt;"",Table_Styles[[#This Row],[Left Default]],""))</f>
        <v/>
      </c>
      <c r="CA43" s="49"/>
      <c r="CB43" s="17" t="str">
        <f>IF(AND(Table_Styles[[#This Row],[Selector]]&lt;&gt;"",Table_Styles[[#This Row],[Font Family Used]]&lt;&gt;"",Table_Styles[[#This Row],[Font Weight Used]]&lt;&gt;""),Table_Styles[[#This Row],[Font Family Used]]&amp;" "&amp;Table_Styles[[#This Row],[Font Weight Used]],"")</f>
        <v/>
      </c>
      <c r="CC43" s="17" t="str">
        <f ca="1">IF(AND(Table_Styles[[#This Row],[Selector]],COUNTIF(OFFSET(CC:CC,0,0,ROW()-1,1),"="&amp;Table_Styles[[#This Row],[Font]])=0),Table_Styles[[#This Row],[Font]],"")</f>
        <v/>
      </c>
      <c r="CD43" s="17" t="str">
        <f ca="1">IF(Table_Styles[[#This Row],[Unique Font]]&lt;&gt;"",
"{""fontFamily"":"""&amp;Table_Styles[[#This Row],[Font Family Used]]&amp;""",""fontWeight"":"&amp;Table_Styles[[#This Row],[Font Weight Used]]&amp;"}","")</f>
        <v/>
      </c>
      <c r="CE43"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25px;top: -2px</v>
      </c>
      <c r="CF43" s="17" t="str">
        <f>IF(AND(Table_Styles[[#This Row],[Selector]]&lt;&gt;"", Table_Styles[[#This Row],[Config Properties]]&lt;&gt;""),
Table_Styles[[#This Row],[Selector]]&amp;" { "&amp;Table_Styles[[#This Row],[Config Properties]]&amp;" }","")</f>
        <v>formly-field label .btn-icon .md { font-size: 25px;top: -2px }</v>
      </c>
      <c r="CG43" s="17" t="str">
        <f xml:space="preserve">
SUBSTITUTE(SUBSTITUTE(SUBSTITUTE(SUBSTITUTE(SUBSTITUTE(SUBSTITUTE(SUBSTITUTE(SUBSTITUTE(Table_Styles[[#This Row],[Config]],
" {","{"),
"{ ","{"),
" }","}"),
"} ","}"),
" ,",","),
", ",","),
" :",":"),
": ",":")</f>
        <v>formly-field label .btn-icon .md{font-size:25px;top:-2px}</v>
      </c>
    </row>
    <row r="44" spans="2:85" ht="21" customHeight="1">
      <c r="B44" s="17" t="s">
        <v>599</v>
      </c>
      <c r="C44" s="37" t="s">
        <v>600</v>
      </c>
      <c r="D44" s="49"/>
      <c r="E44" s="34"/>
      <c r="F44" s="15" t="str">
        <f>IF(Table_Styles[[#This Row],[Font Family]]&lt;&gt;"",Table_Styles[[#This Row],[Font Family]],IF(Table_Styles[[#This Row],[Font Family Default]]&lt;&gt;"",Table_Styles[[#This Row],[Font Family Default]],""))</f>
        <v/>
      </c>
      <c r="G44" s="49"/>
      <c r="H44" s="36" t="s">
        <v>511</v>
      </c>
      <c r="I44" s="15" t="str">
        <f>IF(Table_Styles[[#This Row],[Font Size]]&lt;&gt;"",Table_Styles[[#This Row],[Font Size]],IF(Table_Styles[[#This Row],[Font Size Default]]&lt;&gt;"",Table_Styles[[#This Row],[Font Size Default]],""))</f>
        <v>30px</v>
      </c>
      <c r="J44" s="49"/>
      <c r="K44" s="34"/>
      <c r="L44" s="15" t="str">
        <f>IF(Table_Styles[[#This Row],[Font Weight]]&lt;&gt;"",Table_Styles[[#This Row],[Font Weight]],IF(Table_Styles[[#This Row],[Font Weight Default]]&lt;&gt;"",Table_Styles[[#This Row],[Font Weight Default]],""))</f>
        <v/>
      </c>
      <c r="M44" s="49"/>
      <c r="N44" s="34"/>
      <c r="O44" s="15" t="str">
        <f>IF(Table_Styles[[#This Row],[Colour]]&lt;&gt;"",Table_Styles[[#This Row],[Colour]],IF(Table_Styles[[#This Row],[Colour Default]]&lt;&gt;"",Table_Styles[[#This Row],[Colour Default]],""))</f>
        <v/>
      </c>
      <c r="P44" s="49"/>
      <c r="Q44" s="34"/>
      <c r="R44" s="15" t="str">
        <f>IF(Table_Styles[[#This Row],[Background]]&lt;&gt;"",Table_Styles[[#This Row],[Background]],IF(Table_Styles[[#This Row],[Background Default]]&lt;&gt;"",Table_Styles[[#This Row],[Background Default]],""))</f>
        <v/>
      </c>
      <c r="S44" s="49"/>
      <c r="T44" s="34"/>
      <c r="U44" s="15" t="str">
        <f>IF(Table_Styles[[#This Row],[Border]]&lt;&gt;"",Table_Styles[[#This Row],[Border]],IF(Table_Styles[[#This Row],[Border Default]]&lt;&gt;"",Table_Styles[[#This Row],[Border Default]],""))</f>
        <v/>
      </c>
      <c r="V44" s="34"/>
      <c r="W44" s="34"/>
      <c r="X44" s="15" t="str">
        <f>IF(Table_Styles[[#This Row],[Border Radius]]&lt;&gt;"",Table_Styles[[#This Row],[Border Radius]],IF(Table_Styles[[#This Row],[Border Radius Default]]&lt;&gt;"",Table_Styles[[#This Row],[Border Radius Default]],""))</f>
        <v/>
      </c>
      <c r="Y44" s="49"/>
      <c r="Z44" s="36"/>
      <c r="AA44" s="15" t="str">
        <f>IF(Table_Styles[[#This Row],[MT]]&lt;&gt;"",Table_Styles[[#This Row],[MT]],IF(Table_Styles[[#This Row],[MT Default]]&lt;&gt;"",Table_Styles[[#This Row],[MT Default]],""))</f>
        <v/>
      </c>
      <c r="AB44" s="49"/>
      <c r="AC44" s="34"/>
      <c r="AD44" s="15" t="str">
        <f>IF(Table_Styles[[#This Row],[MR]]&lt;&gt;"",Table_Styles[[#This Row],[MR]],IF(Table_Styles[[#This Row],[MR Default]]&lt;&gt;"",Table_Styles[[#This Row],[MR Default]],""))</f>
        <v/>
      </c>
      <c r="AE44" s="49"/>
      <c r="AF44" s="34"/>
      <c r="AG44" s="15" t="str">
        <f>IF(Table_Styles[[#This Row],[MB]]&lt;&gt;"",Table_Styles[[#This Row],[MB]],IF(Table_Styles[[#This Row],[MB Default]]&lt;&gt;"",Table_Styles[[#This Row],[MB Default]],""))</f>
        <v/>
      </c>
      <c r="AH44" s="49"/>
      <c r="AI44" s="34"/>
      <c r="AJ44" s="15" t="str">
        <f>IF(Table_Styles[[#This Row],[ML]]&lt;&gt;"",Table_Styles[[#This Row],[ML]],IF(Table_Styles[[#This Row],[ML Default]]&lt;&gt;"",Table_Styles[[#This Row],[ML Default]],""))</f>
        <v/>
      </c>
      <c r="AK44" s="49"/>
      <c r="AL44" s="34"/>
      <c r="AM44" s="15" t="str">
        <f>IF(Table_Styles[[#This Row],[PT]]&lt;&gt;"",Table_Styles[[#This Row],[PT]],IF(Table_Styles[[#This Row],[PT Default]]&lt;&gt;"",Table_Styles[[#This Row],[PT Default]],""))</f>
        <v/>
      </c>
      <c r="AN44" s="49"/>
      <c r="AO44" s="34"/>
      <c r="AP44" s="15" t="str">
        <f>IF(Table_Styles[[#This Row],[PR]]&lt;&gt;"",Table_Styles[[#This Row],[PR]],IF(Table_Styles[[#This Row],[PR Default]]&lt;&gt;"",Table_Styles[[#This Row],[PR Default]],""))</f>
        <v/>
      </c>
      <c r="AQ44" s="49"/>
      <c r="AR44" s="34"/>
      <c r="AS44" s="15" t="str">
        <f>IF(Table_Styles[[#This Row],[PB]]&lt;&gt;"",Table_Styles[[#This Row],[PB]],IF(Table_Styles[[#This Row],[PB Default]]&lt;&gt;"",Table_Styles[[#This Row],[PB Default]],""))</f>
        <v/>
      </c>
      <c r="AT44" s="49"/>
      <c r="AU44" s="34"/>
      <c r="AV44" s="15" t="str">
        <f>IF(Table_Styles[[#This Row],[PL]]&lt;&gt;"",Table_Styles[[#This Row],[PL]],IF(Table_Styles[[#This Row],[PL Default]]&lt;&gt;"",Table_Styles[[#This Row],[PL Default]],""))</f>
        <v/>
      </c>
      <c r="AW44" s="49"/>
      <c r="AX44" s="34"/>
      <c r="AY44" s="15" t="str">
        <f>IF(Table_Styles[[#This Row],[BT]]&lt;&gt;"",Table_Styles[[#This Row],[BT]],IF(Table_Styles[[#This Row],[BT Default]]&lt;&gt;"",Table_Styles[[#This Row],[BT Default]],""))</f>
        <v/>
      </c>
      <c r="AZ44" s="49"/>
      <c r="BA44" s="34"/>
      <c r="BB44" s="15" t="str">
        <f>IF(Table_Styles[[#This Row],[BR]]&lt;&gt;"",Table_Styles[[#This Row],[BR]],IF(Table_Styles[[#This Row],[BR Default]]&lt;&gt;"",Table_Styles[[#This Row],[BR Default]],""))</f>
        <v/>
      </c>
      <c r="BC44" s="49"/>
      <c r="BD44" s="34"/>
      <c r="BE44" s="15" t="str">
        <f>IF(Table_Styles[[#This Row],[BB]]&lt;&gt;"",Table_Styles[[#This Row],[BB]],IF(Table_Styles[[#This Row],[BB Default]]&lt;&gt;"",Table_Styles[[#This Row],[BB Default]],""))</f>
        <v/>
      </c>
      <c r="BF44" s="49"/>
      <c r="BG44" s="34"/>
      <c r="BH44" s="15" t="str">
        <f>IF(Table_Styles[[#This Row],[BL]]&lt;&gt;"",Table_Styles[[#This Row],[BL]],IF(Table_Styles[[#This Row],[BL Default]]&lt;&gt;"",Table_Styles[[#This Row],[BL Default]],""))</f>
        <v/>
      </c>
      <c r="BI44" s="34"/>
      <c r="BJ44" s="34"/>
      <c r="BK44" s="15" t="str">
        <f>IF(Table_Styles[[#This Row],[Width]]&lt;&gt;"",Table_Styles[[#This Row],[Width]],IF(Table_Styles[[#This Row],[Width Default]]&lt;&gt;"",Table_Styles[[#This Row],[Width Default]],""))</f>
        <v/>
      </c>
      <c r="BL44" s="34"/>
      <c r="BM44" s="34"/>
      <c r="BN44" s="15" t="str">
        <f>IF(Table_Styles[[#This Row],[Height]]&lt;&gt;"",Table_Styles[[#This Row],[Height]],IF(Table_Styles[[#This Row],[Height Default]]&lt;&gt;"",Table_Styles[[#This Row],[Height Default]],""))</f>
        <v/>
      </c>
      <c r="BO44" s="15"/>
      <c r="BP44" s="34"/>
      <c r="BQ44" s="15" t="str">
        <f>IF(Table_Styles[[#This Row],[Top]]&lt;&gt;"",Table_Styles[[#This Row],[Top]],IF(Table_Styles[[#This Row],[Top Default]]&lt;&gt;"",Table_Styles[[#This Row],[Top Default]],""))</f>
        <v/>
      </c>
      <c r="BR44" s="15"/>
      <c r="BS44" s="15"/>
      <c r="BT44" s="15" t="str">
        <f>IF(Table_Styles[[#This Row],[Right]]&lt;&gt;"",Table_Styles[[#This Row],[Right]],IF(Table_Styles[[#This Row],[Right Default]]&lt;&gt;"",Table_Styles[[#This Row],[Right Default]],""))</f>
        <v/>
      </c>
      <c r="BU44" s="15"/>
      <c r="BV44" s="15"/>
      <c r="BW44" s="15" t="str">
        <f>IF(Table_Styles[[#This Row],[Bottom]]&lt;&gt;"",Table_Styles[[#This Row],[Bottom]],IF(Table_Styles[[#This Row],[Bottom Default]]&lt;&gt;"",Table_Styles[[#This Row],[Bottom Default]],""))</f>
        <v/>
      </c>
      <c r="BX44" s="15"/>
      <c r="BY44" s="15"/>
      <c r="BZ44" s="15" t="str">
        <f>IF(Table_Styles[[#This Row],[Left]]&lt;&gt;"",Table_Styles[[#This Row],[Left]],IF(Table_Styles[[#This Row],[Left Default]]&lt;&gt;"",Table_Styles[[#This Row],[Left Default]],""))</f>
        <v/>
      </c>
      <c r="CA44" s="49"/>
      <c r="CB44" s="17" t="str">
        <f>IF(AND(Table_Styles[[#This Row],[Selector]]&lt;&gt;"",Table_Styles[[#This Row],[Font Family Used]]&lt;&gt;"",Table_Styles[[#This Row],[Font Weight Used]]&lt;&gt;""),Table_Styles[[#This Row],[Font Family Used]]&amp;" "&amp;Table_Styles[[#This Row],[Font Weight Used]],"")</f>
        <v/>
      </c>
      <c r="CC44" s="17" t="str">
        <f ca="1">IF(AND(Table_Styles[[#This Row],[Selector]],COUNTIF(OFFSET(CC:CC,0,0,ROW()-1,1),"="&amp;Table_Styles[[#This Row],[Font]])=0),Table_Styles[[#This Row],[Font]],"")</f>
        <v/>
      </c>
      <c r="CD44" s="17" t="str">
        <f ca="1">IF(Table_Styles[[#This Row],[Unique Font]]&lt;&gt;"",
"{""fontFamily"":"""&amp;Table_Styles[[#This Row],[Font Family Used]]&amp;""",""fontWeight"":"&amp;Table_Styles[[#This Row],[Font Weight Used]]&amp;"}","")</f>
        <v/>
      </c>
      <c r="CE44"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30px</v>
      </c>
      <c r="CF44" s="17" t="str">
        <f>IF(AND(Table_Styles[[#This Row],[Selector]]&lt;&gt;"", Table_Styles[[#This Row],[Config Properties]]&lt;&gt;""),
Table_Styles[[#This Row],[Selector]]&amp;" { "&amp;Table_Styles[[#This Row],[Config Properties]]&amp;" }","")</f>
        <v>formly-field label .btn-icon .lg { font-size: 30px }</v>
      </c>
      <c r="CG44" s="17" t="str">
        <f xml:space="preserve">
SUBSTITUTE(SUBSTITUTE(SUBSTITUTE(SUBSTITUTE(SUBSTITUTE(SUBSTITUTE(SUBSTITUTE(SUBSTITUTE(Table_Styles[[#This Row],[Config]],
" {","{"),
"{ ","{"),
" }","}"),
"} ","}"),
" ,",","),
", ",","),
" :",":"),
": ",":")</f>
        <v>formly-field label .btn-icon .lg{font-size:30px}</v>
      </c>
    </row>
    <row r="45" spans="2:85" ht="21" customHeight="1" thickBot="1">
      <c r="B45" s="54" t="s">
        <v>601</v>
      </c>
      <c r="C45" s="54"/>
      <c r="D45" s="62"/>
      <c r="E45" s="62"/>
      <c r="F45" s="54" t="str">
        <f>IF(Table_Styles[[#This Row],[Font Family]]&lt;&gt;"",Table_Styles[[#This Row],[Font Family]],IF(Table_Styles[[#This Row],[Font Family Default]]&lt;&gt;"",Table_Styles[[#This Row],[Font Family Default]],""))</f>
        <v/>
      </c>
      <c r="G45" s="62"/>
      <c r="H45" s="62"/>
      <c r="I45" s="54" t="str">
        <f>IF(Table_Styles[[#This Row],[Font Size]]&lt;&gt;"",Table_Styles[[#This Row],[Font Size]],IF(Table_Styles[[#This Row],[Font Size Default]]&lt;&gt;"",Table_Styles[[#This Row],[Font Size Default]],""))</f>
        <v/>
      </c>
      <c r="J45" s="62"/>
      <c r="K45" s="62"/>
      <c r="L45" s="54" t="str">
        <f>IF(Table_Styles[[#This Row],[Font Weight]]&lt;&gt;"",Table_Styles[[#This Row],[Font Weight]],IF(Table_Styles[[#This Row],[Font Weight Default]]&lt;&gt;"",Table_Styles[[#This Row],[Font Weight Default]],""))</f>
        <v/>
      </c>
      <c r="M45" s="62"/>
      <c r="N45" s="62"/>
      <c r="O45" s="54" t="str">
        <f>IF(Table_Styles[[#This Row],[Colour]]&lt;&gt;"",Table_Styles[[#This Row],[Colour]],IF(Table_Styles[[#This Row],[Colour Default]]&lt;&gt;"",Table_Styles[[#This Row],[Colour Default]],""))</f>
        <v/>
      </c>
      <c r="P45" s="62"/>
      <c r="Q45" s="62"/>
      <c r="R45" s="54" t="str">
        <f>IF(Table_Styles[[#This Row],[Background]]&lt;&gt;"",Table_Styles[[#This Row],[Background]],IF(Table_Styles[[#This Row],[Background Default]]&lt;&gt;"",Table_Styles[[#This Row],[Background Default]],""))</f>
        <v/>
      </c>
      <c r="S45" s="62"/>
      <c r="T45" s="62"/>
      <c r="U45" s="54" t="str">
        <f>IF(Table_Styles[[#This Row],[Border]]&lt;&gt;"",Table_Styles[[#This Row],[Border]],IF(Table_Styles[[#This Row],[Border Default]]&lt;&gt;"",Table_Styles[[#This Row],[Border Default]],""))</f>
        <v/>
      </c>
      <c r="V45" s="62"/>
      <c r="W45" s="62"/>
      <c r="X45" s="54" t="str">
        <f>IF(Table_Styles[[#This Row],[Border Radius]]&lt;&gt;"",Table_Styles[[#This Row],[Border Radius]],IF(Table_Styles[[#This Row],[Border Radius Default]]&lt;&gt;"",Table_Styles[[#This Row],[Border Radius Default]],""))</f>
        <v/>
      </c>
      <c r="Y45" s="62"/>
      <c r="Z45" s="62"/>
      <c r="AA45" s="54" t="str">
        <f>IF(Table_Styles[[#This Row],[MT]]&lt;&gt;"",Table_Styles[[#This Row],[MT]],IF(Table_Styles[[#This Row],[MT Default]]&lt;&gt;"",Table_Styles[[#This Row],[MT Default]],""))</f>
        <v/>
      </c>
      <c r="AB45" s="62"/>
      <c r="AC45" s="62"/>
      <c r="AD45" s="54" t="str">
        <f>IF(Table_Styles[[#This Row],[MR]]&lt;&gt;"",Table_Styles[[#This Row],[MR]],IF(Table_Styles[[#This Row],[MR Default]]&lt;&gt;"",Table_Styles[[#This Row],[MR Default]],""))</f>
        <v/>
      </c>
      <c r="AE45" s="62"/>
      <c r="AF45" s="62"/>
      <c r="AG45" s="54" t="str">
        <f>IF(Table_Styles[[#This Row],[MB]]&lt;&gt;"",Table_Styles[[#This Row],[MB]],IF(Table_Styles[[#This Row],[MB Default]]&lt;&gt;"",Table_Styles[[#This Row],[MB Default]],""))</f>
        <v/>
      </c>
      <c r="AH45" s="62"/>
      <c r="AI45" s="62"/>
      <c r="AJ45" s="54" t="str">
        <f>IF(Table_Styles[[#This Row],[ML]]&lt;&gt;"",Table_Styles[[#This Row],[ML]],IF(Table_Styles[[#This Row],[ML Default]]&lt;&gt;"",Table_Styles[[#This Row],[ML Default]],""))</f>
        <v/>
      </c>
      <c r="AK45" s="62"/>
      <c r="AL45" s="62"/>
      <c r="AM45" s="54" t="str">
        <f>IF(Table_Styles[[#This Row],[PT]]&lt;&gt;"",Table_Styles[[#This Row],[PT]],IF(Table_Styles[[#This Row],[PT Default]]&lt;&gt;"",Table_Styles[[#This Row],[PT Default]],""))</f>
        <v/>
      </c>
      <c r="AN45" s="62"/>
      <c r="AO45" s="62"/>
      <c r="AP45" s="54" t="str">
        <f>IF(Table_Styles[[#This Row],[PR]]&lt;&gt;"",Table_Styles[[#This Row],[PR]],IF(Table_Styles[[#This Row],[PR Default]]&lt;&gt;"",Table_Styles[[#This Row],[PR Default]],""))</f>
        <v/>
      </c>
      <c r="AQ45" s="62"/>
      <c r="AR45" s="62"/>
      <c r="AS45" s="54" t="str">
        <f>IF(Table_Styles[[#This Row],[PB]]&lt;&gt;"",Table_Styles[[#This Row],[PB]],IF(Table_Styles[[#This Row],[PB Default]]&lt;&gt;"",Table_Styles[[#This Row],[PB Default]],""))</f>
        <v/>
      </c>
      <c r="AT45" s="62"/>
      <c r="AU45" s="62"/>
      <c r="AV45" s="54" t="str">
        <f>IF(Table_Styles[[#This Row],[PL]]&lt;&gt;"",Table_Styles[[#This Row],[PL]],IF(Table_Styles[[#This Row],[PL Default]]&lt;&gt;"",Table_Styles[[#This Row],[PL Default]],""))</f>
        <v/>
      </c>
      <c r="AW45" s="62"/>
      <c r="AX45" s="62"/>
      <c r="AY45" s="54" t="str">
        <f>IF(Table_Styles[[#This Row],[BT]]&lt;&gt;"",Table_Styles[[#This Row],[BT]],IF(Table_Styles[[#This Row],[BT Default]]&lt;&gt;"",Table_Styles[[#This Row],[BT Default]],""))</f>
        <v/>
      </c>
      <c r="AZ45" s="62"/>
      <c r="BA45" s="62"/>
      <c r="BB45" s="54" t="str">
        <f>IF(Table_Styles[[#This Row],[BR]]&lt;&gt;"",Table_Styles[[#This Row],[BR]],IF(Table_Styles[[#This Row],[BR Default]]&lt;&gt;"",Table_Styles[[#This Row],[BR Default]],""))</f>
        <v/>
      </c>
      <c r="BC45" s="62"/>
      <c r="BD45" s="62"/>
      <c r="BE45" s="54" t="str">
        <f>IF(Table_Styles[[#This Row],[BB]]&lt;&gt;"",Table_Styles[[#This Row],[BB]],IF(Table_Styles[[#This Row],[BB Default]]&lt;&gt;"",Table_Styles[[#This Row],[BB Default]],""))</f>
        <v/>
      </c>
      <c r="BF45" s="62"/>
      <c r="BG45" s="62"/>
      <c r="BH45" s="54" t="str">
        <f>IF(Table_Styles[[#This Row],[BL]]&lt;&gt;"",Table_Styles[[#This Row],[BL]],IF(Table_Styles[[#This Row],[BL Default]]&lt;&gt;"",Table_Styles[[#This Row],[BL Default]],""))</f>
        <v/>
      </c>
      <c r="BI45" s="62"/>
      <c r="BJ45" s="62"/>
      <c r="BK45" s="54" t="str">
        <f>IF(Table_Styles[[#This Row],[Width]]&lt;&gt;"",Table_Styles[[#This Row],[Width]],IF(Table_Styles[[#This Row],[Width Default]]&lt;&gt;"",Table_Styles[[#This Row],[Width Default]],""))</f>
        <v/>
      </c>
      <c r="BL45" s="62"/>
      <c r="BM45" s="62"/>
      <c r="BN45" s="54" t="str">
        <f>IF(Table_Styles[[#This Row],[Height]]&lt;&gt;"",Table_Styles[[#This Row],[Height]],IF(Table_Styles[[#This Row],[Height Default]]&lt;&gt;"",Table_Styles[[#This Row],[Height Default]],""))</f>
        <v/>
      </c>
      <c r="BO45" s="54"/>
      <c r="BP45" s="54"/>
      <c r="BQ45" s="54" t="str">
        <f>IF(Table_Styles[[#This Row],[Top]]&lt;&gt;"",Table_Styles[[#This Row],[Top]],IF(Table_Styles[[#This Row],[Top Default]]&lt;&gt;"",Table_Styles[[#This Row],[Top Default]],""))</f>
        <v/>
      </c>
      <c r="BR45" s="54"/>
      <c r="BS45" s="54"/>
      <c r="BT45" s="54" t="str">
        <f>IF(Table_Styles[[#This Row],[Right]]&lt;&gt;"",Table_Styles[[#This Row],[Right]],IF(Table_Styles[[#This Row],[Right Default]]&lt;&gt;"",Table_Styles[[#This Row],[Right Default]],""))</f>
        <v/>
      </c>
      <c r="BU45" s="54"/>
      <c r="BV45" s="54"/>
      <c r="BW45" s="54" t="str">
        <f>IF(Table_Styles[[#This Row],[Bottom]]&lt;&gt;"",Table_Styles[[#This Row],[Bottom]],IF(Table_Styles[[#This Row],[Bottom Default]]&lt;&gt;"",Table_Styles[[#This Row],[Bottom Default]],""))</f>
        <v/>
      </c>
      <c r="BX45" s="54"/>
      <c r="BY45" s="54"/>
      <c r="BZ45" s="54" t="str">
        <f>IF(Table_Styles[[#This Row],[Left]]&lt;&gt;"",Table_Styles[[#This Row],[Left]],IF(Table_Styles[[#This Row],[Left Default]]&lt;&gt;"",Table_Styles[[#This Row],[Left Default]],""))</f>
        <v/>
      </c>
      <c r="CA45" s="62"/>
      <c r="CB45" s="54" t="str">
        <f>IF(AND(Table_Styles[[#This Row],[Selector]]&lt;&gt;"",Table_Styles[[#This Row],[Font Family Used]]&lt;&gt;"",Table_Styles[[#This Row],[Font Weight Used]]&lt;&gt;""),Table_Styles[[#This Row],[Font Family Used]]&amp;" "&amp;Table_Styles[[#This Row],[Font Weight Used]],"")</f>
        <v/>
      </c>
      <c r="CC45" s="54" t="str">
        <f ca="1">IF(AND(Table_Styles[[#This Row],[Selector]],COUNTIF(OFFSET(CC:CC,0,0,ROW()-1,1),"="&amp;Table_Styles[[#This Row],[Font]])=0),Table_Styles[[#This Row],[Font]],"")</f>
        <v/>
      </c>
      <c r="CD45" s="54" t="str">
        <f ca="1">IF(Table_Styles[[#This Row],[Unique Font]]&lt;&gt;"",
"{""fontFamily"":"""&amp;Table_Styles[[#This Row],[Font Family Used]]&amp;""",""fontWeight"":"&amp;Table_Styles[[#This Row],[Font Weight Used]]&amp;"}","")</f>
        <v/>
      </c>
      <c r="CE45" s="5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45" s="54" t="str">
        <f>IF(AND(Table_Styles[[#This Row],[Selector]]&lt;&gt;"", Table_Styles[[#This Row],[Config Properties]]&lt;&gt;""),
Table_Styles[[#This Row],[Selector]]&amp;" { "&amp;Table_Styles[[#This Row],[Config Properties]]&amp;" }","")</f>
        <v/>
      </c>
      <c r="CG45" s="54" t="str">
        <f xml:space="preserve">
SUBSTITUTE(SUBSTITUTE(SUBSTITUTE(SUBSTITUTE(SUBSTITUTE(SUBSTITUTE(SUBSTITUTE(SUBSTITUTE(Table_Styles[[#This Row],[Config]],
" {","{"),
"{ ","{"),
" }","}"),
"} ","}"),
" ,",","),
", ",","),
" :",":"),
": ",":")</f>
        <v/>
      </c>
    </row>
    <row r="46" spans="2:85" ht="21" customHeight="1">
      <c r="B46" s="17" t="s">
        <v>602</v>
      </c>
      <c r="C46" s="37" t="s">
        <v>603</v>
      </c>
      <c r="D46" s="34"/>
      <c r="E46" s="34"/>
      <c r="F46" s="15" t="str">
        <f>IF(Table_Styles[[#This Row],[Font Family]]&lt;&gt;"",Table_Styles[[#This Row],[Font Family]],IF(Table_Styles[[#This Row],[Font Family Default]]&lt;&gt;"",Table_Styles[[#This Row],[Font Family Default]],""))</f>
        <v/>
      </c>
      <c r="G46" s="34"/>
      <c r="H46" s="36"/>
      <c r="I46" s="15" t="str">
        <f>IF(Table_Styles[[#This Row],[Font Size]]&lt;&gt;"",Table_Styles[[#This Row],[Font Size]],IF(Table_Styles[[#This Row],[Font Size Default]]&lt;&gt;"",Table_Styles[[#This Row],[Font Size Default]],""))</f>
        <v/>
      </c>
      <c r="J46" s="34"/>
      <c r="K46" s="34"/>
      <c r="L46" s="15" t="str">
        <f>IF(Table_Styles[[#This Row],[Font Weight]]&lt;&gt;"",Table_Styles[[#This Row],[Font Weight]],IF(Table_Styles[[#This Row],[Font Weight Default]]&lt;&gt;"",Table_Styles[[#This Row],[Font Weight Default]],""))</f>
        <v/>
      </c>
      <c r="M46" s="34"/>
      <c r="N46" s="34"/>
      <c r="O46" s="15" t="str">
        <f>IF(Table_Styles[[#This Row],[Colour]]&lt;&gt;"",Table_Styles[[#This Row],[Colour]],IF(Table_Styles[[#This Row],[Colour Default]]&lt;&gt;"",Table_Styles[[#This Row],[Colour Default]],""))</f>
        <v/>
      </c>
      <c r="P46" s="34"/>
      <c r="Q46" s="34"/>
      <c r="R46" s="15" t="str">
        <f>IF(Table_Styles[[#This Row],[Background]]&lt;&gt;"",Table_Styles[[#This Row],[Background]],IF(Table_Styles[[#This Row],[Background Default]]&lt;&gt;"",Table_Styles[[#This Row],[Background Default]],""))</f>
        <v/>
      </c>
      <c r="S46" s="34"/>
      <c r="T46" s="34"/>
      <c r="U46" s="15" t="str">
        <f>IF(Table_Styles[[#This Row],[Border]]&lt;&gt;"",Table_Styles[[#This Row],[Border]],IF(Table_Styles[[#This Row],[Border Default]]&lt;&gt;"",Table_Styles[[#This Row],[Border Default]],""))</f>
        <v/>
      </c>
      <c r="V46" s="34"/>
      <c r="W46" s="34"/>
      <c r="X46" s="15" t="str">
        <f>IF(Table_Styles[[#This Row],[Border Radius]]&lt;&gt;"",Table_Styles[[#This Row],[Border Radius]],IF(Table_Styles[[#This Row],[Border Radius Default]]&lt;&gt;"",Table_Styles[[#This Row],[Border Radius Default]],""))</f>
        <v/>
      </c>
      <c r="Y46" s="34"/>
      <c r="Z46" s="36" t="s">
        <v>511</v>
      </c>
      <c r="AA46" s="15" t="str">
        <f>IF(Table_Styles[[#This Row],[MT]]&lt;&gt;"",Table_Styles[[#This Row],[MT]],IF(Table_Styles[[#This Row],[MT Default]]&lt;&gt;"",Table_Styles[[#This Row],[MT Default]],""))</f>
        <v>30px</v>
      </c>
      <c r="AB46" s="34"/>
      <c r="AC46" s="34"/>
      <c r="AD46" s="15" t="str">
        <f>IF(Table_Styles[[#This Row],[MR]]&lt;&gt;"",Table_Styles[[#This Row],[MR]],IF(Table_Styles[[#This Row],[MR Default]]&lt;&gt;"",Table_Styles[[#This Row],[MR Default]],""))</f>
        <v/>
      </c>
      <c r="AE46" s="34"/>
      <c r="AF46" s="34"/>
      <c r="AG46" s="15" t="str">
        <f>IF(Table_Styles[[#This Row],[MB]]&lt;&gt;"",Table_Styles[[#This Row],[MB]],IF(Table_Styles[[#This Row],[MB Default]]&lt;&gt;"",Table_Styles[[#This Row],[MB Default]],""))</f>
        <v/>
      </c>
      <c r="AH46" s="34"/>
      <c r="AI46" s="34"/>
      <c r="AJ46" s="15" t="str">
        <f>IF(Table_Styles[[#This Row],[ML]]&lt;&gt;"",Table_Styles[[#This Row],[ML]],IF(Table_Styles[[#This Row],[ML Default]]&lt;&gt;"",Table_Styles[[#This Row],[ML Default]],""))</f>
        <v/>
      </c>
      <c r="AK46" s="34"/>
      <c r="AL46" s="34"/>
      <c r="AM46" s="15" t="str">
        <f>IF(Table_Styles[[#This Row],[PT]]&lt;&gt;"",Table_Styles[[#This Row],[PT]],IF(Table_Styles[[#This Row],[PT Default]]&lt;&gt;"",Table_Styles[[#This Row],[PT Default]],""))</f>
        <v/>
      </c>
      <c r="AN46" s="34"/>
      <c r="AO46" s="34"/>
      <c r="AP46" s="15" t="str">
        <f>IF(Table_Styles[[#This Row],[PR]]&lt;&gt;"",Table_Styles[[#This Row],[PR]],IF(Table_Styles[[#This Row],[PR Default]]&lt;&gt;"",Table_Styles[[#This Row],[PR Default]],""))</f>
        <v/>
      </c>
      <c r="AQ46" s="34"/>
      <c r="AR46" s="34"/>
      <c r="AS46" s="15" t="str">
        <f>IF(Table_Styles[[#This Row],[PB]]&lt;&gt;"",Table_Styles[[#This Row],[PB]],IF(Table_Styles[[#This Row],[PB Default]]&lt;&gt;"",Table_Styles[[#This Row],[PB Default]],""))</f>
        <v/>
      </c>
      <c r="AT46" s="34"/>
      <c r="AU46" s="34"/>
      <c r="AV46" s="15" t="str">
        <f>IF(Table_Styles[[#This Row],[PL]]&lt;&gt;"",Table_Styles[[#This Row],[PL]],IF(Table_Styles[[#This Row],[PL Default]]&lt;&gt;"",Table_Styles[[#This Row],[PL Default]],""))</f>
        <v/>
      </c>
      <c r="AW46" s="34"/>
      <c r="AX46" s="34"/>
      <c r="AY46" s="15" t="str">
        <f>IF(Table_Styles[[#This Row],[BT]]&lt;&gt;"",Table_Styles[[#This Row],[BT]],IF(Table_Styles[[#This Row],[BT Default]]&lt;&gt;"",Table_Styles[[#This Row],[BT Default]],""))</f>
        <v/>
      </c>
      <c r="AZ46" s="34"/>
      <c r="BA46" s="34"/>
      <c r="BB46" s="15" t="str">
        <f>IF(Table_Styles[[#This Row],[BR]]&lt;&gt;"",Table_Styles[[#This Row],[BR]],IF(Table_Styles[[#This Row],[BR Default]]&lt;&gt;"",Table_Styles[[#This Row],[BR Default]],""))</f>
        <v/>
      </c>
      <c r="BC46" s="34"/>
      <c r="BD46" s="34"/>
      <c r="BE46" s="15" t="str">
        <f>IF(Table_Styles[[#This Row],[BB]]&lt;&gt;"",Table_Styles[[#This Row],[BB]],IF(Table_Styles[[#This Row],[BB Default]]&lt;&gt;"",Table_Styles[[#This Row],[BB Default]],""))</f>
        <v/>
      </c>
      <c r="BF46" s="34"/>
      <c r="BG46" s="34"/>
      <c r="BH46" s="15" t="str">
        <f>IF(Table_Styles[[#This Row],[BL]]&lt;&gt;"",Table_Styles[[#This Row],[BL]],IF(Table_Styles[[#This Row],[BL Default]]&lt;&gt;"",Table_Styles[[#This Row],[BL Default]],""))</f>
        <v/>
      </c>
      <c r="BI46" s="34"/>
      <c r="BJ46" s="34"/>
      <c r="BK46" s="15" t="str">
        <f>IF(Table_Styles[[#This Row],[Width]]&lt;&gt;"",Table_Styles[[#This Row],[Width]],IF(Table_Styles[[#This Row],[Width Default]]&lt;&gt;"",Table_Styles[[#This Row],[Width Default]],""))</f>
        <v/>
      </c>
      <c r="BL46" s="34"/>
      <c r="BM46" s="34"/>
      <c r="BN46" s="15" t="str">
        <f>IF(Table_Styles[[#This Row],[Height]]&lt;&gt;"",Table_Styles[[#This Row],[Height]],IF(Table_Styles[[#This Row],[Height Default]]&lt;&gt;"",Table_Styles[[#This Row],[Height Default]],""))</f>
        <v/>
      </c>
      <c r="BO46" s="15"/>
      <c r="BP46" s="15"/>
      <c r="BQ46" s="15" t="str">
        <f>IF(Table_Styles[[#This Row],[Top]]&lt;&gt;"",Table_Styles[[#This Row],[Top]],IF(Table_Styles[[#This Row],[Top Default]]&lt;&gt;"",Table_Styles[[#This Row],[Top Default]],""))</f>
        <v/>
      </c>
      <c r="BR46" s="15"/>
      <c r="BS46" s="15"/>
      <c r="BT46" s="15" t="str">
        <f>IF(Table_Styles[[#This Row],[Right]]&lt;&gt;"",Table_Styles[[#This Row],[Right]],IF(Table_Styles[[#This Row],[Right Default]]&lt;&gt;"",Table_Styles[[#This Row],[Right Default]],""))</f>
        <v/>
      </c>
      <c r="BU46" s="15"/>
      <c r="BV46" s="15"/>
      <c r="BW46" s="15" t="str">
        <f>IF(Table_Styles[[#This Row],[Bottom]]&lt;&gt;"",Table_Styles[[#This Row],[Bottom]],IF(Table_Styles[[#This Row],[Bottom Default]]&lt;&gt;"",Table_Styles[[#This Row],[Bottom Default]],""))</f>
        <v/>
      </c>
      <c r="BX46" s="15"/>
      <c r="BY46" s="15"/>
      <c r="BZ46" s="15" t="str">
        <f>IF(Table_Styles[[#This Row],[Left]]&lt;&gt;"",Table_Styles[[#This Row],[Left]],IF(Table_Styles[[#This Row],[Left Default]]&lt;&gt;"",Table_Styles[[#This Row],[Left Default]],""))</f>
        <v/>
      </c>
      <c r="CA46" s="34"/>
      <c r="CB46" s="17" t="str">
        <f>IF(AND(Table_Styles[[#This Row],[Selector]]&lt;&gt;"",Table_Styles[[#This Row],[Font Family Used]]&lt;&gt;"",Table_Styles[[#This Row],[Font Weight Used]]&lt;&gt;""),Table_Styles[[#This Row],[Font Family Used]]&amp;" "&amp;Table_Styles[[#This Row],[Font Weight Used]],"")</f>
        <v/>
      </c>
      <c r="CC46" s="17" t="str">
        <f ca="1">IF(AND(Table_Styles[[#This Row],[Selector]],COUNTIF(OFFSET(CC:CC,0,0,ROW()-1,1),"="&amp;Table_Styles[[#This Row],[Font]])=0),Table_Styles[[#This Row],[Font]],"")</f>
        <v/>
      </c>
      <c r="CD46" s="17" t="str">
        <f ca="1">IF(Table_Styles[[#This Row],[Unique Font]]&lt;&gt;"",
"{""fontFamily"":"""&amp;Table_Styles[[#This Row],[Font Family Used]]&amp;""",""fontWeight"":"&amp;Table_Styles[[#This Row],[Font Weight Used]]&amp;"}","")</f>
        <v/>
      </c>
      <c r="CE46"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30px</v>
      </c>
      <c r="CF46" s="17" t="str">
        <f>IF(AND(Table_Styles[[#This Row],[Selector]]&lt;&gt;"", Table_Styles[[#This Row],[Config Properties]]&lt;&gt;""),
Table_Styles[[#This Row],[Selector]]&amp;" { "&amp;Table_Styles[[#This Row],[Config Properties]]&amp;" }","")</f>
        <v>formly-field .repeating-question-set { margin-top: 30px }</v>
      </c>
      <c r="CG46" s="17" t="str">
        <f xml:space="preserve">
SUBSTITUTE(SUBSTITUTE(SUBSTITUTE(SUBSTITUTE(SUBSTITUTE(SUBSTITUTE(SUBSTITUTE(SUBSTITUTE(Table_Styles[[#This Row],[Config]],
" {","{"),
"{ ","{"),
" }","}"),
"} ","}"),
" ,",","),
", ",","),
" :",":"),
": ",":")</f>
        <v>formly-field .repeating-question-set{margin-top:30px}</v>
      </c>
    </row>
    <row r="47" spans="2:85" ht="21" customHeight="1">
      <c r="B47" s="37" t="s">
        <v>604</v>
      </c>
      <c r="C47" s="37" t="s">
        <v>605</v>
      </c>
      <c r="D47" s="34"/>
      <c r="E47" s="34" t="str">
        <f>Settings_Styling_Font_Body_Text</f>
        <v>Arvo</v>
      </c>
      <c r="F47" s="15" t="str">
        <f>IF(Table_Styles[[#This Row],[Font Family]]&lt;&gt;"",Table_Styles[[#This Row],[Font Family]],IF(Table_Styles[[#This Row],[Font Family Default]]&lt;&gt;"",Table_Styles[[#This Row],[Font Family Default]],""))</f>
        <v>Arvo</v>
      </c>
      <c r="G47" s="34"/>
      <c r="H47" s="87" t="s">
        <v>546</v>
      </c>
      <c r="I47" s="15" t="str">
        <f>IF(Table_Styles[[#This Row],[Font Size]]&lt;&gt;"",Table_Styles[[#This Row],[Font Size]],IF(Table_Styles[[#This Row],[Font Size Default]]&lt;&gt;"",Table_Styles[[#This Row],[Font Size Default]],""))</f>
        <v>14px</v>
      </c>
      <c r="J47" s="34"/>
      <c r="K47" s="34">
        <f>Settings_Styling_Font_Weight_Body_Text</f>
        <v>300</v>
      </c>
      <c r="L47" s="15">
        <f>IF(Table_Styles[[#This Row],[Font Weight]]&lt;&gt;"",Table_Styles[[#This Row],[Font Weight]],IF(Table_Styles[[#This Row],[Font Weight Default]]&lt;&gt;"",Table_Styles[[#This Row],[Font Weight Default]],""))</f>
        <v>300</v>
      </c>
      <c r="M47" s="34"/>
      <c r="N47" s="34"/>
      <c r="O47" s="15" t="str">
        <f>IF(Table_Styles[[#This Row],[Colour]]&lt;&gt;"",Table_Styles[[#This Row],[Colour]],IF(Table_Styles[[#This Row],[Colour Default]]&lt;&gt;"",Table_Styles[[#This Row],[Colour Default]],""))</f>
        <v/>
      </c>
      <c r="P47" s="34"/>
      <c r="Q47" s="34"/>
      <c r="R47" s="15" t="str">
        <f>IF(Table_Styles[[#This Row],[Background]]&lt;&gt;"",Table_Styles[[#This Row],[Background]],IF(Table_Styles[[#This Row],[Background Default]]&lt;&gt;"",Table_Styles[[#This Row],[Background Default]],""))</f>
        <v/>
      </c>
      <c r="S47" s="34"/>
      <c r="T47" s="34"/>
      <c r="U47" s="15" t="str">
        <f>IF(Table_Styles[[#This Row],[Border]]&lt;&gt;"",Table_Styles[[#This Row],[Border]],IF(Table_Styles[[#This Row],[Border Default]]&lt;&gt;"",Table_Styles[[#This Row],[Border Default]],""))</f>
        <v/>
      </c>
      <c r="V47" s="34"/>
      <c r="W47" s="34">
        <f>Settings_Styling_Other_Default_Border_Radius</f>
        <v>0</v>
      </c>
      <c r="X47" s="15">
        <f>IF(Table_Styles[[#This Row],[Border Radius]]&lt;&gt;"",Table_Styles[[#This Row],[Border Radius]],IF(Table_Styles[[#This Row],[Border Radius Default]]&lt;&gt;"",Table_Styles[[#This Row],[Border Radius Default]],""))</f>
        <v>0</v>
      </c>
      <c r="Y47" s="34"/>
      <c r="Z47" s="36"/>
      <c r="AA47" s="15" t="str">
        <f>IF(Table_Styles[[#This Row],[MT]]&lt;&gt;"",Table_Styles[[#This Row],[MT]],IF(Table_Styles[[#This Row],[MT Default]]&lt;&gt;"",Table_Styles[[#This Row],[MT Default]],""))</f>
        <v/>
      </c>
      <c r="AB47" s="34"/>
      <c r="AC47" s="34"/>
      <c r="AD47" s="15" t="str">
        <f>IF(Table_Styles[[#This Row],[MR]]&lt;&gt;"",Table_Styles[[#This Row],[MR]],IF(Table_Styles[[#This Row],[MR Default]]&lt;&gt;"",Table_Styles[[#This Row],[MR Default]],""))</f>
        <v/>
      </c>
      <c r="AE47" s="34"/>
      <c r="AF47" s="34"/>
      <c r="AG47" s="15" t="str">
        <f>IF(Table_Styles[[#This Row],[MB]]&lt;&gt;"",Table_Styles[[#This Row],[MB]],IF(Table_Styles[[#This Row],[MB Default]]&lt;&gt;"",Table_Styles[[#This Row],[MB Default]],""))</f>
        <v/>
      </c>
      <c r="AH47" s="34"/>
      <c r="AI47" s="34"/>
      <c r="AJ47" s="15" t="str">
        <f>IF(Table_Styles[[#This Row],[ML]]&lt;&gt;"",Table_Styles[[#This Row],[ML]],IF(Table_Styles[[#This Row],[ML Default]]&lt;&gt;"",Table_Styles[[#This Row],[ML Default]],""))</f>
        <v/>
      </c>
      <c r="AK47" s="34"/>
      <c r="AL47" s="34" t="s">
        <v>510</v>
      </c>
      <c r="AM47" s="15" t="str">
        <f>IF(Table_Styles[[#This Row],[PT]]&lt;&gt;"",Table_Styles[[#This Row],[PT]],IF(Table_Styles[[#This Row],[PT Default]]&lt;&gt;"",Table_Styles[[#This Row],[PT Default]],""))</f>
        <v>15px</v>
      </c>
      <c r="AN47" s="34"/>
      <c r="AO47" s="87" t="s">
        <v>525</v>
      </c>
      <c r="AP47" s="15" t="str">
        <f>IF(Table_Styles[[#This Row],[PR]]&lt;&gt;"",Table_Styles[[#This Row],[PR]],IF(Table_Styles[[#This Row],[PR Default]]&lt;&gt;"",Table_Styles[[#This Row],[PR Default]],""))</f>
        <v>20px</v>
      </c>
      <c r="AQ47" s="34"/>
      <c r="AR47" s="34" t="s">
        <v>510</v>
      </c>
      <c r="AS47" s="15" t="str">
        <f>IF(Table_Styles[[#This Row],[PB]]&lt;&gt;"",Table_Styles[[#This Row],[PB]],IF(Table_Styles[[#This Row],[PB Default]]&lt;&gt;"",Table_Styles[[#This Row],[PB Default]],""))</f>
        <v>15px</v>
      </c>
      <c r="AT47" s="34"/>
      <c r="AU47" s="87" t="s">
        <v>525</v>
      </c>
      <c r="AV47" s="15" t="str">
        <f>IF(Table_Styles[[#This Row],[PL]]&lt;&gt;"",Table_Styles[[#This Row],[PL]],IF(Table_Styles[[#This Row],[PL Default]]&lt;&gt;"",Table_Styles[[#This Row],[PL Default]],""))</f>
        <v>20px</v>
      </c>
      <c r="AW47" s="34"/>
      <c r="AX47" s="34"/>
      <c r="AY47" s="15" t="str">
        <f>IF(Table_Styles[[#This Row],[BT]]&lt;&gt;"",Table_Styles[[#This Row],[BT]],IF(Table_Styles[[#This Row],[BT Default]]&lt;&gt;"",Table_Styles[[#This Row],[BT Default]],""))</f>
        <v/>
      </c>
      <c r="AZ47" s="34"/>
      <c r="BA47" s="34"/>
      <c r="BB47" s="15" t="str">
        <f>IF(Table_Styles[[#This Row],[BR]]&lt;&gt;"",Table_Styles[[#This Row],[BR]],IF(Table_Styles[[#This Row],[BR Default]]&lt;&gt;"",Table_Styles[[#This Row],[BR Default]],""))</f>
        <v/>
      </c>
      <c r="BC47" s="34"/>
      <c r="BD47" s="34"/>
      <c r="BE47" s="15" t="str">
        <f>IF(Table_Styles[[#This Row],[BB]]&lt;&gt;"",Table_Styles[[#This Row],[BB]],IF(Table_Styles[[#This Row],[BB Default]]&lt;&gt;"",Table_Styles[[#This Row],[BB Default]],""))</f>
        <v/>
      </c>
      <c r="BF47" s="34"/>
      <c r="BG47" s="34"/>
      <c r="BH47" s="15" t="str">
        <f>IF(Table_Styles[[#This Row],[BL]]&lt;&gt;"",Table_Styles[[#This Row],[BL]],IF(Table_Styles[[#This Row],[BL Default]]&lt;&gt;"",Table_Styles[[#This Row],[BL Default]],""))</f>
        <v/>
      </c>
      <c r="BI47" s="34"/>
      <c r="BJ47" s="34"/>
      <c r="BK47" s="15" t="str">
        <f>IF(Table_Styles[[#This Row],[Width]]&lt;&gt;"",Table_Styles[[#This Row],[Width]],IF(Table_Styles[[#This Row],[Width Default]]&lt;&gt;"",Table_Styles[[#This Row],[Width Default]],""))</f>
        <v/>
      </c>
      <c r="BL47" s="34"/>
      <c r="BM47" s="34"/>
      <c r="BN47" s="15" t="str">
        <f>IF(Table_Styles[[#This Row],[Height]]&lt;&gt;"",Table_Styles[[#This Row],[Height]],IF(Table_Styles[[#This Row],[Height Default]]&lt;&gt;"",Table_Styles[[#This Row],[Height Default]],""))</f>
        <v/>
      </c>
      <c r="BO47" s="15"/>
      <c r="BP47" s="15"/>
      <c r="BQ47" s="15" t="str">
        <f>IF(Table_Styles[[#This Row],[Top]]&lt;&gt;"",Table_Styles[[#This Row],[Top]],IF(Table_Styles[[#This Row],[Top Default]]&lt;&gt;"",Table_Styles[[#This Row],[Top Default]],""))</f>
        <v/>
      </c>
      <c r="BR47" s="15"/>
      <c r="BS47" s="15"/>
      <c r="BT47" s="15" t="str">
        <f>IF(Table_Styles[[#This Row],[Right]]&lt;&gt;"",Table_Styles[[#This Row],[Right]],IF(Table_Styles[[#This Row],[Right Default]]&lt;&gt;"",Table_Styles[[#This Row],[Right Default]],""))</f>
        <v/>
      </c>
      <c r="BU47" s="15"/>
      <c r="BV47" s="15"/>
      <c r="BW47" s="15" t="str">
        <f>IF(Table_Styles[[#This Row],[Bottom]]&lt;&gt;"",Table_Styles[[#This Row],[Bottom]],IF(Table_Styles[[#This Row],[Bottom Default]]&lt;&gt;"",Table_Styles[[#This Row],[Bottom Default]],""))</f>
        <v/>
      </c>
      <c r="BX47" s="15"/>
      <c r="BY47" s="15"/>
      <c r="BZ47" s="15" t="str">
        <f>IF(Table_Styles[[#This Row],[Left]]&lt;&gt;"",Table_Styles[[#This Row],[Left]],IF(Table_Styles[[#This Row],[Left Default]]&lt;&gt;"",Table_Styles[[#This Row],[Left Default]],""))</f>
        <v/>
      </c>
      <c r="CA47" s="34"/>
      <c r="CB47" s="17" t="str">
        <f>IF(AND(Table_Styles[[#This Row],[Selector]]&lt;&gt;"",Table_Styles[[#This Row],[Font Family Used]]&lt;&gt;"",Table_Styles[[#This Row],[Font Weight Used]]&lt;&gt;""),Table_Styles[[#This Row],[Font Family Used]]&amp;" "&amp;Table_Styles[[#This Row],[Font Weight Used]],"")</f>
        <v>Arvo 300</v>
      </c>
      <c r="CC47" s="17" t="str">
        <f ca="1">IF(AND(Table_Styles[[#This Row],[Selector]],COUNTIF(OFFSET(CC:CC,0,0,ROW()-1,1),"="&amp;Table_Styles[[#This Row],[Font]])=0),Table_Styles[[#This Row],[Font]],"")</f>
        <v/>
      </c>
      <c r="CD47" s="17" t="str">
        <f ca="1">IF(Table_Styles[[#This Row],[Unique Font]]&lt;&gt;"",
"{""fontFamily"":"""&amp;Table_Styles[[#This Row],[Font Family Used]]&amp;""",""fontWeight"":"&amp;Table_Styles[[#This Row],[Font Weight Used]]&amp;"}","")</f>
        <v/>
      </c>
      <c r="CE47"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14px;font-weight: 300;border-radius: 0;padding-top: 15px;padding-right: 20px;padding-bottom: 15px;padding-left: 20px</v>
      </c>
      <c r="CF47" s="17" t="str">
        <f>IF(AND(Table_Styles[[#This Row],[Selector]]&lt;&gt;"", Table_Styles[[#This Row],[Config Properties]]&lt;&gt;""),
Table_Styles[[#This Row],[Selector]]&amp;" { "&amp;Table_Styles[[#This Row],[Config Properties]]&amp;" }","")</f>
        <v>formly-field .repeating .btn { font-family: 'Arvo';font-size: 14px;font-weight: 300;border-radius: 0;padding-top: 15px;padding-right: 20px;padding-bottom: 15px;padding-left: 20px }</v>
      </c>
      <c r="CG47" s="17" t="str">
        <f xml:space="preserve">
SUBSTITUTE(SUBSTITUTE(SUBSTITUTE(SUBSTITUTE(SUBSTITUTE(SUBSTITUTE(SUBSTITUTE(SUBSTITUTE(Table_Styles[[#This Row],[Config]],
" {","{"),
"{ ","{"),
" }","}"),
"} ","}"),
" ,",","),
", ",","),
" :",":"),
": ",":")</f>
        <v>formly-field .repeating .btn{font-family:'Arvo';font-size:14px;font-weight:300;border-radius:0;padding-top:15px;padding-right:20px;padding-bottom:15px;padding-left:20px}</v>
      </c>
    </row>
    <row r="48" spans="2:85" ht="21" customHeight="1">
      <c r="B48" s="17" t="s">
        <v>606</v>
      </c>
      <c r="C48" s="37" t="s">
        <v>607</v>
      </c>
      <c r="D48" s="34"/>
      <c r="E48" s="34"/>
      <c r="F48" s="15"/>
      <c r="G48" s="34"/>
      <c r="H48" s="34"/>
      <c r="I48" s="15" t="str">
        <f>IF(Table_Styles[[#This Row],[Font Size]]&lt;&gt;"",Table_Styles[[#This Row],[Font Size]],IF(Table_Styles[[#This Row],[Font Size Default]]&lt;&gt;"",Table_Styles[[#This Row],[Font Size Default]],""))</f>
        <v/>
      </c>
      <c r="J48" s="34"/>
      <c r="K48" s="34"/>
      <c r="L48" s="15" t="str">
        <f>IF(Table_Styles[[#This Row],[Font Weight]]&lt;&gt;"",Table_Styles[[#This Row],[Font Weight]],IF(Table_Styles[[#This Row],[Font Weight Default]]&lt;&gt;"",Table_Styles[[#This Row],[Font Weight Default]],""))</f>
        <v/>
      </c>
      <c r="M48" s="34"/>
      <c r="N48" s="36" t="s">
        <v>398</v>
      </c>
      <c r="O48" s="15" t="str">
        <f>IF(Table_Styles[[#This Row],[Colour]]&lt;&gt;"",Table_Styles[[#This Row],[Colour]],IF(Table_Styles[[#This Row],[Colour Default]]&lt;&gt;"",Table_Styles[[#This Row],[Colour Default]],""))</f>
        <v>#FFFFFF</v>
      </c>
      <c r="P48" s="34"/>
      <c r="Q48" s="87" t="str">
        <f>Colour_Accent_1</f>
        <v>#006ac6</v>
      </c>
      <c r="R48" s="15" t="str">
        <f>IF(Table_Styles[[#This Row],[Background]]&lt;&gt;"",Table_Styles[[#This Row],[Background]],IF(Table_Styles[[#This Row],[Background Default]]&lt;&gt;"",Table_Styles[[#This Row],[Background Default]],""))</f>
        <v>#006ac6</v>
      </c>
      <c r="S48" s="34"/>
      <c r="T48" s="36" t="s">
        <v>554</v>
      </c>
      <c r="U48" s="15" t="str">
        <f>IF(Table_Styles[[#This Row],[Border]]&lt;&gt;"",Table_Styles[[#This Row],[Border]],IF(Table_Styles[[#This Row],[Border Default]]&lt;&gt;"",Table_Styles[[#This Row],[Border Default]],""))</f>
        <v>none</v>
      </c>
      <c r="V48" s="34"/>
      <c r="W48" s="34"/>
      <c r="X48" s="15" t="str">
        <f>IF(Table_Styles[[#This Row],[Border Radius]]&lt;&gt;"",Table_Styles[[#This Row],[Border Radius]],IF(Table_Styles[[#This Row],[Border Radius Default]]&lt;&gt;"",Table_Styles[[#This Row],[Border Radius Default]],""))</f>
        <v/>
      </c>
      <c r="Y48" s="34"/>
      <c r="Z48" s="36" t="s">
        <v>525</v>
      </c>
      <c r="AA48" s="15" t="str">
        <f>IF(Table_Styles[[#This Row],[MT]]&lt;&gt;"",Table_Styles[[#This Row],[MT]],IF(Table_Styles[[#This Row],[MT Default]]&lt;&gt;"",Table_Styles[[#This Row],[MT Default]],""))</f>
        <v>20px</v>
      </c>
      <c r="AB48" s="34"/>
      <c r="AC48" s="34"/>
      <c r="AD48" s="15" t="str">
        <f>IF(Table_Styles[[#This Row],[MR]]&lt;&gt;"",Table_Styles[[#This Row],[MR]],IF(Table_Styles[[#This Row],[MR Default]]&lt;&gt;"",Table_Styles[[#This Row],[MR Default]],""))</f>
        <v/>
      </c>
      <c r="AE48" s="34"/>
      <c r="AF48" s="34"/>
      <c r="AG48" s="15" t="str">
        <f>IF(Table_Styles[[#This Row],[MB]]&lt;&gt;"",Table_Styles[[#This Row],[MB]],IF(Table_Styles[[#This Row],[MB Default]]&lt;&gt;"",Table_Styles[[#This Row],[MB Default]],""))</f>
        <v/>
      </c>
      <c r="AH48" s="34"/>
      <c r="AI48" s="34"/>
      <c r="AJ48" s="15" t="str">
        <f>IF(Table_Styles[[#This Row],[ML]]&lt;&gt;"",Table_Styles[[#This Row],[ML]],IF(Table_Styles[[#This Row],[ML Default]]&lt;&gt;"",Table_Styles[[#This Row],[ML Default]],""))</f>
        <v/>
      </c>
      <c r="AK48" s="34"/>
      <c r="AL48" s="34"/>
      <c r="AM48" s="15" t="str">
        <f>IF(Table_Styles[[#This Row],[PT]]&lt;&gt;"",Table_Styles[[#This Row],[PT]],IF(Table_Styles[[#This Row],[PT Default]]&lt;&gt;"",Table_Styles[[#This Row],[PT Default]],""))</f>
        <v/>
      </c>
      <c r="AN48" s="34"/>
      <c r="AO48" s="34"/>
      <c r="AP48" s="15" t="str">
        <f>IF(Table_Styles[[#This Row],[PR]]&lt;&gt;"",Table_Styles[[#This Row],[PR]],IF(Table_Styles[[#This Row],[PR Default]]&lt;&gt;"",Table_Styles[[#This Row],[PR Default]],""))</f>
        <v/>
      </c>
      <c r="AQ48" s="34"/>
      <c r="AR48" s="34"/>
      <c r="AS48" s="15" t="str">
        <f>IF(Table_Styles[[#This Row],[PB]]&lt;&gt;"",Table_Styles[[#This Row],[PB]],IF(Table_Styles[[#This Row],[PB Default]]&lt;&gt;"",Table_Styles[[#This Row],[PB Default]],""))</f>
        <v/>
      </c>
      <c r="AT48" s="34"/>
      <c r="AU48" s="34"/>
      <c r="AV48" s="15" t="str">
        <f>IF(Table_Styles[[#This Row],[PL]]&lt;&gt;"",Table_Styles[[#This Row],[PL]],IF(Table_Styles[[#This Row],[PL Default]]&lt;&gt;"",Table_Styles[[#This Row],[PL Default]],""))</f>
        <v/>
      </c>
      <c r="AW48" s="34"/>
      <c r="AX48" s="34"/>
      <c r="AY48" s="15" t="str">
        <f>IF(Table_Styles[[#This Row],[BT]]&lt;&gt;"",Table_Styles[[#This Row],[BT]],IF(Table_Styles[[#This Row],[BT Default]]&lt;&gt;"",Table_Styles[[#This Row],[BT Default]],""))</f>
        <v/>
      </c>
      <c r="AZ48" s="34"/>
      <c r="BA48" s="34"/>
      <c r="BB48" s="15" t="str">
        <f>IF(Table_Styles[[#This Row],[BR]]&lt;&gt;"",Table_Styles[[#This Row],[BR]],IF(Table_Styles[[#This Row],[BR Default]]&lt;&gt;"",Table_Styles[[#This Row],[BR Default]],""))</f>
        <v/>
      </c>
      <c r="BC48" s="34"/>
      <c r="BD48" s="34"/>
      <c r="BE48" s="15" t="str">
        <f>IF(Table_Styles[[#This Row],[BB]]&lt;&gt;"",Table_Styles[[#This Row],[BB]],IF(Table_Styles[[#This Row],[BB Default]]&lt;&gt;"",Table_Styles[[#This Row],[BB Default]],""))</f>
        <v/>
      </c>
      <c r="BF48" s="34"/>
      <c r="BG48" s="34"/>
      <c r="BH48" s="15" t="str">
        <f>IF(Table_Styles[[#This Row],[BL]]&lt;&gt;"",Table_Styles[[#This Row],[BL]],IF(Table_Styles[[#This Row],[BL Default]]&lt;&gt;"",Table_Styles[[#This Row],[BL Default]],""))</f>
        <v/>
      </c>
      <c r="BI48" s="34"/>
      <c r="BJ48" s="34"/>
      <c r="BK48" s="15" t="str">
        <f>IF(Table_Styles[[#This Row],[Width]]&lt;&gt;"",Table_Styles[[#This Row],[Width]],IF(Table_Styles[[#This Row],[Width Default]]&lt;&gt;"",Table_Styles[[#This Row],[Width Default]],""))</f>
        <v/>
      </c>
      <c r="BL48" s="34"/>
      <c r="BM48" s="34"/>
      <c r="BN48" s="15" t="str">
        <f>IF(Table_Styles[[#This Row],[Height]]&lt;&gt;"",Table_Styles[[#This Row],[Height]],IF(Table_Styles[[#This Row],[Height Default]]&lt;&gt;"",Table_Styles[[#This Row],[Height Default]],""))</f>
        <v/>
      </c>
      <c r="BO48" s="15"/>
      <c r="BP48" s="15"/>
      <c r="BQ48" s="15" t="str">
        <f>IF(Table_Styles[[#This Row],[Top]]&lt;&gt;"",Table_Styles[[#This Row],[Top]],IF(Table_Styles[[#This Row],[Top Default]]&lt;&gt;"",Table_Styles[[#This Row],[Top Default]],""))</f>
        <v/>
      </c>
      <c r="BR48" s="15"/>
      <c r="BS48" s="15"/>
      <c r="BT48" s="15" t="str">
        <f>IF(Table_Styles[[#This Row],[Right]]&lt;&gt;"",Table_Styles[[#This Row],[Right]],IF(Table_Styles[[#This Row],[Right Default]]&lt;&gt;"",Table_Styles[[#This Row],[Right Default]],""))</f>
        <v/>
      </c>
      <c r="BU48" s="15"/>
      <c r="BV48" s="15"/>
      <c r="BW48" s="15" t="str">
        <f>IF(Table_Styles[[#This Row],[Bottom]]&lt;&gt;"",Table_Styles[[#This Row],[Bottom]],IF(Table_Styles[[#This Row],[Bottom Default]]&lt;&gt;"",Table_Styles[[#This Row],[Bottom Default]],""))</f>
        <v/>
      </c>
      <c r="BX48" s="15"/>
      <c r="BY48" s="15"/>
      <c r="BZ48" s="15" t="str">
        <f>IF(Table_Styles[[#This Row],[Left]]&lt;&gt;"",Table_Styles[[#This Row],[Left]],IF(Table_Styles[[#This Row],[Left Default]]&lt;&gt;"",Table_Styles[[#This Row],[Left Default]],""))</f>
        <v/>
      </c>
      <c r="CA48" s="34"/>
      <c r="CB48" s="17" t="str">
        <f>IF(AND(Table_Styles[[#This Row],[Selector]]&lt;&gt;"",Table_Styles[[#This Row],[Font Family Used]]&lt;&gt;"",Table_Styles[[#This Row],[Font Weight Used]]&lt;&gt;""),Table_Styles[[#This Row],[Font Family Used]]&amp;" "&amp;Table_Styles[[#This Row],[Font Weight Used]],"")</f>
        <v/>
      </c>
      <c r="CC48" s="17" t="str">
        <f ca="1">IF(AND(Table_Styles[[#This Row],[Selector]],COUNTIF(OFFSET(CC:CC,0,0,ROW()-1,1),"="&amp;Table_Styles[[#This Row],[Font]])=0),Table_Styles[[#This Row],[Font]],"")</f>
        <v/>
      </c>
      <c r="CD48" s="17" t="str">
        <f ca="1">IF(Table_Styles[[#This Row],[Unique Font]]&lt;&gt;"",
"{""fontFamily"":"""&amp;Table_Styles[[#This Row],[Font Family Used]]&amp;""",""fontWeight"":"&amp;Table_Styles[[#This Row],[Font Weight Used]]&amp;"}","")</f>
        <v/>
      </c>
      <c r="CE48"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#006ac6;border: none;margin-top: 20px</v>
      </c>
      <c r="CF48" s="17" t="str">
        <f>IF(AND(Table_Styles[[#This Row],[Selector]]&lt;&gt;"", Table_Styles[[#This Row],[Config Properties]]&lt;&gt;""),
Table_Styles[[#This Row],[Selector]]&amp;" { "&amp;Table_Styles[[#This Row],[Config Properties]]&amp;" }","")</f>
        <v>formly-field .repeating .btn.btn-add-item { color: #FFFFFF;background: #006ac6;border: none;margin-top: 20px }</v>
      </c>
      <c r="CG48" s="17" t="str">
        <f xml:space="preserve">
SUBSTITUTE(SUBSTITUTE(SUBSTITUTE(SUBSTITUTE(SUBSTITUTE(SUBSTITUTE(SUBSTITUTE(SUBSTITUTE(Table_Styles[[#This Row],[Config]],
" {","{"),
"{ ","{"),
" }","}"),
"} ","}"),
" ,",","),
", ",","),
" :",":"),
": ",":")</f>
        <v>formly-field .repeating .btn.btn-add-item{color:#FFFFFF;background:#006ac6;border:none;margin-top:20px}</v>
      </c>
    </row>
    <row r="49" spans="2:85" ht="21" customHeight="1">
      <c r="B49" s="17" t="s">
        <v>608</v>
      </c>
      <c r="C49" s="37" t="s">
        <v>609</v>
      </c>
      <c r="D49" s="34"/>
      <c r="E49" s="34"/>
      <c r="F49" s="15" t="str">
        <f>IF(Table_Styles[[#This Row],[Font Family]]&lt;&gt;"",Table_Styles[[#This Row],[Font Family]],IF(Table_Styles[[#This Row],[Font Family Default]]&lt;&gt;"",Table_Styles[[#This Row],[Font Family Default]],""))</f>
        <v/>
      </c>
      <c r="G49" s="34"/>
      <c r="H49" s="34"/>
      <c r="I49" s="15" t="str">
        <f>IF(Table_Styles[[#This Row],[Font Size]]&lt;&gt;"",Table_Styles[[#This Row],[Font Size]],IF(Table_Styles[[#This Row],[Font Size Default]]&lt;&gt;"",Table_Styles[[#This Row],[Font Size Default]],""))</f>
        <v/>
      </c>
      <c r="J49" s="34"/>
      <c r="K49" s="34"/>
      <c r="L49" s="15" t="str">
        <f>IF(Table_Styles[[#This Row],[Font Weight]]&lt;&gt;"",Table_Styles[[#This Row],[Font Weight]],IF(Table_Styles[[#This Row],[Font Weight Default]]&lt;&gt;"",Table_Styles[[#This Row],[Font Weight Default]],""))</f>
        <v/>
      </c>
      <c r="M49" s="34"/>
      <c r="N49" s="36" t="s">
        <v>398</v>
      </c>
      <c r="O49" s="15" t="str">
        <f>IF(Table_Styles[[#This Row],[Colour]]&lt;&gt;"",Table_Styles[[#This Row],[Colour]],IF(Table_Styles[[#This Row],[Colour Default]]&lt;&gt;"",Table_Styles[[#This Row],[Colour Default]],""))</f>
        <v>#FFFFFF</v>
      </c>
      <c r="P49" s="34"/>
      <c r="Q49" s="87" t="str">
        <f>Colour_Accent_1</f>
        <v>#006ac6</v>
      </c>
      <c r="R49" s="15" t="str">
        <f>IF(Table_Styles[[#This Row],[Background]]&lt;&gt;"",Table_Styles[[#This Row],[Background]],IF(Table_Styles[[#This Row],[Background Default]]&lt;&gt;"",Table_Styles[[#This Row],[Background Default]],""))</f>
        <v>#006ac6</v>
      </c>
      <c r="S49" s="34"/>
      <c r="T49" s="36" t="s">
        <v>554</v>
      </c>
      <c r="U49" s="15" t="str">
        <f>IF(Table_Styles[[#This Row],[Border]]&lt;&gt;"",Table_Styles[[#This Row],[Border]],IF(Table_Styles[[#This Row],[Border Default]]&lt;&gt;"",Table_Styles[[#This Row],[Border Default]],""))</f>
        <v>none</v>
      </c>
      <c r="V49" s="34"/>
      <c r="W49" s="34"/>
      <c r="X49" s="15" t="str">
        <f>IF(Table_Styles[[#This Row],[Border Radius]]&lt;&gt;"",Table_Styles[[#This Row],[Border Radius]],IF(Table_Styles[[#This Row],[Border Radius Default]]&lt;&gt;"",Table_Styles[[#This Row],[Border Radius Default]],""))</f>
        <v/>
      </c>
      <c r="Y49" s="34"/>
      <c r="Z49" s="34"/>
      <c r="AA49" s="15" t="str">
        <f>IF(Table_Styles[[#This Row],[MT]]&lt;&gt;"",Table_Styles[[#This Row],[MT]],IF(Table_Styles[[#This Row],[MT Default]]&lt;&gt;"",Table_Styles[[#This Row],[MT Default]],""))</f>
        <v/>
      </c>
      <c r="AB49" s="34"/>
      <c r="AC49" s="34"/>
      <c r="AD49" s="15" t="str">
        <f>IF(Table_Styles[[#This Row],[MR]]&lt;&gt;"",Table_Styles[[#This Row],[MR]],IF(Table_Styles[[#This Row],[MR Default]]&lt;&gt;"",Table_Styles[[#This Row],[MR Default]],""))</f>
        <v/>
      </c>
      <c r="AE49" s="34"/>
      <c r="AF49" s="34"/>
      <c r="AG49" s="15" t="str">
        <f>IF(Table_Styles[[#This Row],[MB]]&lt;&gt;"",Table_Styles[[#This Row],[MB]],IF(Table_Styles[[#This Row],[MB Default]]&lt;&gt;"",Table_Styles[[#This Row],[MB Default]],""))</f>
        <v/>
      </c>
      <c r="AH49" s="34"/>
      <c r="AI49" s="34"/>
      <c r="AJ49" s="15" t="str">
        <f>IF(Table_Styles[[#This Row],[ML]]&lt;&gt;"",Table_Styles[[#This Row],[ML]],IF(Table_Styles[[#This Row],[ML Default]]&lt;&gt;"",Table_Styles[[#This Row],[ML Default]],""))</f>
        <v/>
      </c>
      <c r="AK49" s="34"/>
      <c r="AL49" s="34"/>
      <c r="AM49" s="15" t="str">
        <f>IF(Table_Styles[[#This Row],[PT]]&lt;&gt;"",Table_Styles[[#This Row],[PT]],IF(Table_Styles[[#This Row],[PT Default]]&lt;&gt;"",Table_Styles[[#This Row],[PT Default]],""))</f>
        <v/>
      </c>
      <c r="AN49" s="34"/>
      <c r="AO49" s="34"/>
      <c r="AP49" s="15" t="str">
        <f>IF(Table_Styles[[#This Row],[PR]]&lt;&gt;"",Table_Styles[[#This Row],[PR]],IF(Table_Styles[[#This Row],[PR Default]]&lt;&gt;"",Table_Styles[[#This Row],[PR Default]],""))</f>
        <v/>
      </c>
      <c r="AQ49" s="34"/>
      <c r="AR49" s="34"/>
      <c r="AS49" s="15" t="str">
        <f>IF(Table_Styles[[#This Row],[PB]]&lt;&gt;"",Table_Styles[[#This Row],[PB]],IF(Table_Styles[[#This Row],[PB Default]]&lt;&gt;"",Table_Styles[[#This Row],[PB Default]],""))</f>
        <v/>
      </c>
      <c r="AT49" s="34"/>
      <c r="AU49" s="34"/>
      <c r="AV49" s="15" t="str">
        <f>IF(Table_Styles[[#This Row],[PL]]&lt;&gt;"",Table_Styles[[#This Row],[PL]],IF(Table_Styles[[#This Row],[PL Default]]&lt;&gt;"",Table_Styles[[#This Row],[PL Default]],""))</f>
        <v/>
      </c>
      <c r="AW49" s="34"/>
      <c r="AX49" s="34"/>
      <c r="AY49" s="15" t="str">
        <f>IF(Table_Styles[[#This Row],[BT]]&lt;&gt;"",Table_Styles[[#This Row],[BT]],IF(Table_Styles[[#This Row],[BT Default]]&lt;&gt;"",Table_Styles[[#This Row],[BT Default]],""))</f>
        <v/>
      </c>
      <c r="AZ49" s="34"/>
      <c r="BA49" s="34"/>
      <c r="BB49" s="15" t="str">
        <f>IF(Table_Styles[[#This Row],[BR]]&lt;&gt;"",Table_Styles[[#This Row],[BR]],IF(Table_Styles[[#This Row],[BR Default]]&lt;&gt;"",Table_Styles[[#This Row],[BR Default]],""))</f>
        <v/>
      </c>
      <c r="BC49" s="34"/>
      <c r="BD49" s="34"/>
      <c r="BE49" s="15" t="str">
        <f>IF(Table_Styles[[#This Row],[BB]]&lt;&gt;"",Table_Styles[[#This Row],[BB]],IF(Table_Styles[[#This Row],[BB Default]]&lt;&gt;"",Table_Styles[[#This Row],[BB Default]],""))</f>
        <v/>
      </c>
      <c r="BF49" s="34"/>
      <c r="BG49" s="34"/>
      <c r="BH49" s="15" t="str">
        <f>IF(Table_Styles[[#This Row],[BL]]&lt;&gt;"",Table_Styles[[#This Row],[BL]],IF(Table_Styles[[#This Row],[BL Default]]&lt;&gt;"",Table_Styles[[#This Row],[BL Default]],""))</f>
        <v/>
      </c>
      <c r="BI49" s="34"/>
      <c r="BJ49" s="34"/>
      <c r="BK49" s="15" t="str">
        <f>IF(Table_Styles[[#This Row],[Width]]&lt;&gt;"",Table_Styles[[#This Row],[Width]],IF(Table_Styles[[#This Row],[Width Default]]&lt;&gt;"",Table_Styles[[#This Row],[Width Default]],""))</f>
        <v/>
      </c>
      <c r="BL49" s="34"/>
      <c r="BM49" s="34"/>
      <c r="BN49" s="15" t="str">
        <f>IF(Table_Styles[[#This Row],[Height]]&lt;&gt;"",Table_Styles[[#This Row],[Height]],IF(Table_Styles[[#This Row],[Height Default]]&lt;&gt;"",Table_Styles[[#This Row],[Height Default]],""))</f>
        <v/>
      </c>
      <c r="BO49" s="15"/>
      <c r="BP49" s="15"/>
      <c r="BQ49" s="15" t="str">
        <f>IF(Table_Styles[[#This Row],[Top]]&lt;&gt;"",Table_Styles[[#This Row],[Top]],IF(Table_Styles[[#This Row],[Top Default]]&lt;&gt;"",Table_Styles[[#This Row],[Top Default]],""))</f>
        <v/>
      </c>
      <c r="BR49" s="15"/>
      <c r="BS49" s="15"/>
      <c r="BT49" s="15" t="str">
        <f>IF(Table_Styles[[#This Row],[Right]]&lt;&gt;"",Table_Styles[[#This Row],[Right]],IF(Table_Styles[[#This Row],[Right Default]]&lt;&gt;"",Table_Styles[[#This Row],[Right Default]],""))</f>
        <v/>
      </c>
      <c r="BU49" s="15"/>
      <c r="BV49" s="15"/>
      <c r="BW49" s="15" t="str">
        <f>IF(Table_Styles[[#This Row],[Bottom]]&lt;&gt;"",Table_Styles[[#This Row],[Bottom]],IF(Table_Styles[[#This Row],[Bottom Default]]&lt;&gt;"",Table_Styles[[#This Row],[Bottom Default]],""))</f>
        <v/>
      </c>
      <c r="BX49" s="15"/>
      <c r="BY49" s="15"/>
      <c r="BZ49" s="15" t="str">
        <f>IF(Table_Styles[[#This Row],[Left]]&lt;&gt;"",Table_Styles[[#This Row],[Left]],IF(Table_Styles[[#This Row],[Left Default]]&lt;&gt;"",Table_Styles[[#This Row],[Left Default]],""))</f>
        <v/>
      </c>
      <c r="CA49" s="34"/>
      <c r="CB49" s="17" t="str">
        <f>IF(AND(Table_Styles[[#This Row],[Selector]]&lt;&gt;"",Table_Styles[[#This Row],[Font Family Used]]&lt;&gt;"",Table_Styles[[#This Row],[Font Weight Used]]&lt;&gt;""),Table_Styles[[#This Row],[Font Family Used]]&amp;" "&amp;Table_Styles[[#This Row],[Font Weight Used]],"")</f>
        <v/>
      </c>
      <c r="CC49" s="17" t="str">
        <f ca="1">IF(AND(Table_Styles[[#This Row],[Selector]],COUNTIF(OFFSET(CC:CC,0,0,ROW()-1,1),"="&amp;Table_Styles[[#This Row],[Font]])=0),Table_Styles[[#This Row],[Font]],"")</f>
        <v/>
      </c>
      <c r="CD49" s="17" t="str">
        <f ca="1">IF(Table_Styles[[#This Row],[Unique Font]]&lt;&gt;"",
"{""fontFamily"":"""&amp;Table_Styles[[#This Row],[Font Family Used]]&amp;""",""fontWeight"":"&amp;Table_Styles[[#This Row],[Font Weight Used]]&amp;"}","")</f>
        <v/>
      </c>
      <c r="CE49"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#006ac6;border: none</v>
      </c>
      <c r="CF49" s="17" t="str">
        <f>IF(AND(Table_Styles[[#This Row],[Selector]]&lt;&gt;"", Table_Styles[[#This Row],[Config Properties]]&lt;&gt;""),
Table_Styles[[#This Row],[Selector]]&amp;" { "&amp;Table_Styles[[#This Row],[Config Properties]]&amp;" }","")</f>
        <v>formly-field .repeating .btn.btn-add-item:hover { color: #FFFFFF;background: #006ac6;border: none }</v>
      </c>
      <c r="CG49" s="17" t="str">
        <f xml:space="preserve">
SUBSTITUTE(SUBSTITUTE(SUBSTITUTE(SUBSTITUTE(SUBSTITUTE(SUBSTITUTE(SUBSTITUTE(SUBSTITUTE(Table_Styles[[#This Row],[Config]],
" {","{"),
"{ ","{"),
" }","}"),
"} ","}"),
" ,",","),
", ",","),
" :",":"),
": ",":")</f>
        <v>formly-field .repeating .btn.btn-add-item:hover{color:#FFFFFF;background:#006ac6;border:none}</v>
      </c>
    </row>
    <row r="50" spans="2:85" ht="21" customHeight="1">
      <c r="B50" s="17" t="s">
        <v>610</v>
      </c>
      <c r="C50" s="37" t="s">
        <v>611</v>
      </c>
      <c r="D50" s="34"/>
      <c r="E50" s="34"/>
      <c r="F50" s="15" t="str">
        <f>IF(Table_Styles[[#This Row],[Font Family]]&lt;&gt;"",Table_Styles[[#This Row],[Font Family]],IF(Table_Styles[[#This Row],[Font Family Default]]&lt;&gt;"",Table_Styles[[#This Row],[Font Family Default]],""))</f>
        <v/>
      </c>
      <c r="G50" s="34"/>
      <c r="H50" s="34"/>
      <c r="I50" s="15" t="str">
        <f>IF(Table_Styles[[#This Row],[Font Size]]&lt;&gt;"",Table_Styles[[#This Row],[Font Size]],IF(Table_Styles[[#This Row],[Font Size Default]]&lt;&gt;"",Table_Styles[[#This Row],[Font Size Default]],""))</f>
        <v/>
      </c>
      <c r="J50" s="34"/>
      <c r="K50" s="34"/>
      <c r="L50" s="15" t="str">
        <f>IF(Table_Styles[[#This Row],[Font Weight]]&lt;&gt;"",Table_Styles[[#This Row],[Font Weight]],IF(Table_Styles[[#This Row],[Font Weight Default]]&lt;&gt;"",Table_Styles[[#This Row],[Font Weight Default]],""))</f>
        <v/>
      </c>
      <c r="M50" s="34"/>
      <c r="N50" s="36" t="s">
        <v>398</v>
      </c>
      <c r="O50" s="15" t="str">
        <f>IF(Table_Styles[[#This Row],[Colour]]&lt;&gt;"",Table_Styles[[#This Row],[Colour]],IF(Table_Styles[[#This Row],[Colour Default]]&lt;&gt;"",Table_Styles[[#This Row],[Colour Default]],""))</f>
        <v>#FFFFFF</v>
      </c>
      <c r="P50" s="34"/>
      <c r="Q50" s="87" t="str">
        <f>Colour_Accent_1</f>
        <v>#006ac6</v>
      </c>
      <c r="R50" s="15" t="str">
        <f>IF(Table_Styles[[#This Row],[Background]]&lt;&gt;"",Table_Styles[[#This Row],[Background]],IF(Table_Styles[[#This Row],[Background Default]]&lt;&gt;"",Table_Styles[[#This Row],[Background Default]],""))</f>
        <v>#006ac6</v>
      </c>
      <c r="S50" s="34"/>
      <c r="T50" s="36" t="s">
        <v>554</v>
      </c>
      <c r="U50" s="15" t="str">
        <f>IF(Table_Styles[[#This Row],[Border]]&lt;&gt;"",Table_Styles[[#This Row],[Border]],IF(Table_Styles[[#This Row],[Border Default]]&lt;&gt;"",Table_Styles[[#This Row],[Border Default]],""))</f>
        <v>none</v>
      </c>
      <c r="V50" s="34"/>
      <c r="W50" s="34"/>
      <c r="X50" s="15" t="str">
        <f>IF(Table_Styles[[#This Row],[Border Radius]]&lt;&gt;"",Table_Styles[[#This Row],[Border Radius]],IF(Table_Styles[[#This Row],[Border Radius Default]]&lt;&gt;"",Table_Styles[[#This Row],[Border Radius Default]],""))</f>
        <v/>
      </c>
      <c r="Y50" s="34"/>
      <c r="Z50" s="34"/>
      <c r="AA50" s="15" t="str">
        <f>IF(Table_Styles[[#This Row],[MT]]&lt;&gt;"",Table_Styles[[#This Row],[MT]],IF(Table_Styles[[#This Row],[MT Default]]&lt;&gt;"",Table_Styles[[#This Row],[MT Default]],""))</f>
        <v/>
      </c>
      <c r="AB50" s="34"/>
      <c r="AC50" s="34"/>
      <c r="AD50" s="15" t="str">
        <f>IF(Table_Styles[[#This Row],[MR]]&lt;&gt;"",Table_Styles[[#This Row],[MR]],IF(Table_Styles[[#This Row],[MR Default]]&lt;&gt;"",Table_Styles[[#This Row],[MR Default]],""))</f>
        <v/>
      </c>
      <c r="AE50" s="34"/>
      <c r="AF50" s="34"/>
      <c r="AG50" s="15" t="str">
        <f>IF(Table_Styles[[#This Row],[MB]]&lt;&gt;"",Table_Styles[[#This Row],[MB]],IF(Table_Styles[[#This Row],[MB Default]]&lt;&gt;"",Table_Styles[[#This Row],[MB Default]],""))</f>
        <v/>
      </c>
      <c r="AH50" s="34"/>
      <c r="AI50" s="34"/>
      <c r="AJ50" s="15" t="str">
        <f>IF(Table_Styles[[#This Row],[ML]]&lt;&gt;"",Table_Styles[[#This Row],[ML]],IF(Table_Styles[[#This Row],[ML Default]]&lt;&gt;"",Table_Styles[[#This Row],[ML Default]],""))</f>
        <v/>
      </c>
      <c r="AK50" s="34"/>
      <c r="AL50" s="34"/>
      <c r="AM50" s="15" t="str">
        <f>IF(Table_Styles[[#This Row],[PT]]&lt;&gt;"",Table_Styles[[#This Row],[PT]],IF(Table_Styles[[#This Row],[PT Default]]&lt;&gt;"",Table_Styles[[#This Row],[PT Default]],""))</f>
        <v/>
      </c>
      <c r="AN50" s="34"/>
      <c r="AO50" s="34"/>
      <c r="AP50" s="15" t="str">
        <f>IF(Table_Styles[[#This Row],[PR]]&lt;&gt;"",Table_Styles[[#This Row],[PR]],IF(Table_Styles[[#This Row],[PR Default]]&lt;&gt;"",Table_Styles[[#This Row],[PR Default]],""))</f>
        <v/>
      </c>
      <c r="AQ50" s="34"/>
      <c r="AR50" s="34"/>
      <c r="AS50" s="15" t="str">
        <f>IF(Table_Styles[[#This Row],[PB]]&lt;&gt;"",Table_Styles[[#This Row],[PB]],IF(Table_Styles[[#This Row],[PB Default]]&lt;&gt;"",Table_Styles[[#This Row],[PB Default]],""))</f>
        <v/>
      </c>
      <c r="AT50" s="34"/>
      <c r="AU50" s="34"/>
      <c r="AV50" s="15" t="str">
        <f>IF(Table_Styles[[#This Row],[PL]]&lt;&gt;"",Table_Styles[[#This Row],[PL]],IF(Table_Styles[[#This Row],[PL Default]]&lt;&gt;"",Table_Styles[[#This Row],[PL Default]],""))</f>
        <v/>
      </c>
      <c r="AW50" s="34"/>
      <c r="AX50" s="34"/>
      <c r="AY50" s="15" t="str">
        <f>IF(Table_Styles[[#This Row],[BT]]&lt;&gt;"",Table_Styles[[#This Row],[BT]],IF(Table_Styles[[#This Row],[BT Default]]&lt;&gt;"",Table_Styles[[#This Row],[BT Default]],""))</f>
        <v/>
      </c>
      <c r="AZ50" s="34"/>
      <c r="BA50" s="34"/>
      <c r="BB50" s="15" t="str">
        <f>IF(Table_Styles[[#This Row],[BR]]&lt;&gt;"",Table_Styles[[#This Row],[BR]],IF(Table_Styles[[#This Row],[BR Default]]&lt;&gt;"",Table_Styles[[#This Row],[BR Default]],""))</f>
        <v/>
      </c>
      <c r="BC50" s="34"/>
      <c r="BD50" s="34"/>
      <c r="BE50" s="15" t="str">
        <f>IF(Table_Styles[[#This Row],[BB]]&lt;&gt;"",Table_Styles[[#This Row],[BB]],IF(Table_Styles[[#This Row],[BB Default]]&lt;&gt;"",Table_Styles[[#This Row],[BB Default]],""))</f>
        <v/>
      </c>
      <c r="BF50" s="34"/>
      <c r="BG50" s="34"/>
      <c r="BH50" s="15" t="str">
        <f>IF(Table_Styles[[#This Row],[BL]]&lt;&gt;"",Table_Styles[[#This Row],[BL]],IF(Table_Styles[[#This Row],[BL Default]]&lt;&gt;"",Table_Styles[[#This Row],[BL Default]],""))</f>
        <v/>
      </c>
      <c r="BI50" s="34"/>
      <c r="BJ50" s="34"/>
      <c r="BK50" s="15" t="str">
        <f>IF(Table_Styles[[#This Row],[Width]]&lt;&gt;"",Table_Styles[[#This Row],[Width]],IF(Table_Styles[[#This Row],[Width Default]]&lt;&gt;"",Table_Styles[[#This Row],[Width Default]],""))</f>
        <v/>
      </c>
      <c r="BL50" s="34"/>
      <c r="BM50" s="34"/>
      <c r="BN50" s="15" t="str">
        <f>IF(Table_Styles[[#This Row],[Height]]&lt;&gt;"",Table_Styles[[#This Row],[Height]],IF(Table_Styles[[#This Row],[Height Default]]&lt;&gt;"",Table_Styles[[#This Row],[Height Default]],""))</f>
        <v/>
      </c>
      <c r="BO50" s="15"/>
      <c r="BP50" s="15"/>
      <c r="BQ50" s="15" t="str">
        <f>IF(Table_Styles[[#This Row],[Top]]&lt;&gt;"",Table_Styles[[#This Row],[Top]],IF(Table_Styles[[#This Row],[Top Default]]&lt;&gt;"",Table_Styles[[#This Row],[Top Default]],""))</f>
        <v/>
      </c>
      <c r="BR50" s="15"/>
      <c r="BS50" s="15"/>
      <c r="BT50" s="15" t="str">
        <f>IF(Table_Styles[[#This Row],[Right]]&lt;&gt;"",Table_Styles[[#This Row],[Right]],IF(Table_Styles[[#This Row],[Right Default]]&lt;&gt;"",Table_Styles[[#This Row],[Right Default]],""))</f>
        <v/>
      </c>
      <c r="BU50" s="15"/>
      <c r="BV50" s="15"/>
      <c r="BW50" s="15" t="str">
        <f>IF(Table_Styles[[#This Row],[Bottom]]&lt;&gt;"",Table_Styles[[#This Row],[Bottom]],IF(Table_Styles[[#This Row],[Bottom Default]]&lt;&gt;"",Table_Styles[[#This Row],[Bottom Default]],""))</f>
        <v/>
      </c>
      <c r="BX50" s="15"/>
      <c r="BY50" s="15"/>
      <c r="BZ50" s="15" t="str">
        <f>IF(Table_Styles[[#This Row],[Left]]&lt;&gt;"",Table_Styles[[#This Row],[Left]],IF(Table_Styles[[#This Row],[Left Default]]&lt;&gt;"",Table_Styles[[#This Row],[Left Default]],""))</f>
        <v/>
      </c>
      <c r="CA50" s="34"/>
      <c r="CB50" s="17" t="str">
        <f>IF(AND(Table_Styles[[#This Row],[Selector]]&lt;&gt;"",Table_Styles[[#This Row],[Font Family Used]]&lt;&gt;"",Table_Styles[[#This Row],[Font Weight Used]]&lt;&gt;""),Table_Styles[[#This Row],[Font Family Used]]&amp;" "&amp;Table_Styles[[#This Row],[Font Weight Used]],"")</f>
        <v/>
      </c>
      <c r="CC50" s="17" t="str">
        <f ca="1">IF(AND(Table_Styles[[#This Row],[Selector]],COUNTIF(OFFSET(CC:CC,0,0,ROW()-1,1),"="&amp;Table_Styles[[#This Row],[Font]])=0),Table_Styles[[#This Row],[Font]],"")</f>
        <v/>
      </c>
      <c r="CD50" s="17" t="str">
        <f ca="1">IF(Table_Styles[[#This Row],[Unique Font]]&lt;&gt;"",
"{""fontFamily"":"""&amp;Table_Styles[[#This Row],[Font Family Used]]&amp;""",""fontWeight"":"&amp;Table_Styles[[#This Row],[Font Weight Used]]&amp;"}","")</f>
        <v/>
      </c>
      <c r="CE50"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#006ac6;border: none</v>
      </c>
      <c r="CF50" s="17" t="str">
        <f>IF(AND(Table_Styles[[#This Row],[Selector]]&lt;&gt;"", Table_Styles[[#This Row],[Config Properties]]&lt;&gt;""),
Table_Styles[[#This Row],[Selector]]&amp;" { "&amp;Table_Styles[[#This Row],[Config Properties]]&amp;" }","")</f>
        <v>formly-field .repeating .btn.btn-add-item:active { color: #FFFFFF;background: #006ac6;border: none }</v>
      </c>
      <c r="CG50" s="17" t="str">
        <f xml:space="preserve">
SUBSTITUTE(SUBSTITUTE(SUBSTITUTE(SUBSTITUTE(SUBSTITUTE(SUBSTITUTE(SUBSTITUTE(SUBSTITUTE(Table_Styles[[#This Row],[Config]],
" {","{"),
"{ ","{"),
" }","}"),
"} ","}"),
" ,",","),
", ",","),
" :",":"),
": ",":")</f>
        <v>formly-field .repeating .btn.btn-add-item:active{color:#FFFFFF;background:#006ac6;border:none}</v>
      </c>
    </row>
    <row r="51" spans="2:85" ht="21" customHeight="1">
      <c r="B51" s="91" t="s">
        <v>612</v>
      </c>
      <c r="C51" s="37" t="s">
        <v>613</v>
      </c>
      <c r="D51" s="34"/>
      <c r="E51" s="34"/>
      <c r="F51" s="15" t="str">
        <f>IF(Table_Styles[[#This Row],[Font Family]]&lt;&gt;"",Table_Styles[[#This Row],[Font Family]],IF(Table_Styles[[#This Row],[Font Family Default]]&lt;&gt;"",Table_Styles[[#This Row],[Font Family Default]],""))</f>
        <v/>
      </c>
      <c r="G51" s="34"/>
      <c r="H51" s="88" t="s">
        <v>546</v>
      </c>
      <c r="I51" s="15" t="str">
        <f>IF(Table_Styles[[#This Row],[Font Size]]&lt;&gt;"",Table_Styles[[#This Row],[Font Size]],IF(Table_Styles[[#This Row],[Font Size Default]]&lt;&gt;"",Table_Styles[[#This Row],[Font Size Default]],""))</f>
        <v>14px</v>
      </c>
      <c r="J51" s="34"/>
      <c r="K51" s="34"/>
      <c r="L51" s="15" t="str">
        <f>IF(Table_Styles[[#This Row],[Font Weight]]&lt;&gt;"",Table_Styles[[#This Row],[Font Weight]],IF(Table_Styles[[#This Row],[Font Weight Default]]&lt;&gt;"",Table_Styles[[#This Row],[Font Weight Default]],""))</f>
        <v/>
      </c>
      <c r="M51" s="34"/>
      <c r="N51" s="34"/>
      <c r="O51" s="15" t="str">
        <f>IF(Table_Styles[[#This Row],[Colour]]&lt;&gt;"",Table_Styles[[#This Row],[Colour]],IF(Table_Styles[[#This Row],[Colour Default]]&lt;&gt;"",Table_Styles[[#This Row],[Colour Default]],""))</f>
        <v/>
      </c>
      <c r="P51" s="34"/>
      <c r="Q51" s="34"/>
      <c r="R51" s="15" t="str">
        <f>IF(Table_Styles[[#This Row],[Background]]&lt;&gt;"",Table_Styles[[#This Row],[Background]],IF(Table_Styles[[#This Row],[Background Default]]&lt;&gt;"",Table_Styles[[#This Row],[Background Default]],""))</f>
        <v/>
      </c>
      <c r="S51" s="34"/>
      <c r="T51" s="34"/>
      <c r="U51" s="15" t="str">
        <f>IF(Table_Styles[[#This Row],[Border]]&lt;&gt;"",Table_Styles[[#This Row],[Border]],IF(Table_Styles[[#This Row],[Border Default]]&lt;&gt;"",Table_Styles[[#This Row],[Border Default]],""))</f>
        <v/>
      </c>
      <c r="V51" s="34"/>
      <c r="W51" s="34"/>
      <c r="X51" s="15" t="str">
        <f>IF(Table_Styles[[#This Row],[Border Radius]]&lt;&gt;"",Table_Styles[[#This Row],[Border Radius]],IF(Table_Styles[[#This Row],[Border Radius Default]]&lt;&gt;"",Table_Styles[[#This Row],[Border Radius Default]],""))</f>
        <v/>
      </c>
      <c r="Y51" s="34"/>
      <c r="Z51" s="87" t="s">
        <v>595</v>
      </c>
      <c r="AA51" s="15" t="str">
        <f>IF(Table_Styles[[#This Row],[MT]]&lt;&gt;"",Table_Styles[[#This Row],[MT]],IF(Table_Styles[[#This Row],[MT Default]]&lt;&gt;"",Table_Styles[[#This Row],[MT Default]],""))</f>
        <v>-4px</v>
      </c>
      <c r="AB51" s="34"/>
      <c r="AC51" s="87" t="s">
        <v>538</v>
      </c>
      <c r="AD51" s="15" t="str">
        <f>IF(Table_Styles[[#This Row],[MR]]&lt;&gt;"",Table_Styles[[#This Row],[MR]],IF(Table_Styles[[#This Row],[MR Default]]&lt;&gt;"",Table_Styles[[#This Row],[MR Default]],""))</f>
        <v>5px</v>
      </c>
      <c r="AE51" s="34"/>
      <c r="AF51" s="34"/>
      <c r="AG51" s="15" t="str">
        <f>IF(Table_Styles[[#This Row],[MB]]&lt;&gt;"",Table_Styles[[#This Row],[MB]],IF(Table_Styles[[#This Row],[MB Default]]&lt;&gt;"",Table_Styles[[#This Row],[MB Default]],""))</f>
        <v/>
      </c>
      <c r="AH51" s="34"/>
      <c r="AI51" s="87" t="s">
        <v>614</v>
      </c>
      <c r="AJ51" s="15" t="str">
        <f>IF(Table_Styles[[#This Row],[ML]]&lt;&gt;"",Table_Styles[[#This Row],[ML]],IF(Table_Styles[[#This Row],[ML Default]]&lt;&gt;"",Table_Styles[[#This Row],[ML Default]],""))</f>
        <v>2px</v>
      </c>
      <c r="AK51" s="34"/>
      <c r="AL51" s="34"/>
      <c r="AM51" s="15" t="str">
        <f>IF(Table_Styles[[#This Row],[PT]]&lt;&gt;"",Table_Styles[[#This Row],[PT]],IF(Table_Styles[[#This Row],[PT Default]]&lt;&gt;"",Table_Styles[[#This Row],[PT Default]],""))</f>
        <v/>
      </c>
      <c r="AN51" s="34"/>
      <c r="AO51" s="34"/>
      <c r="AP51" s="15" t="str">
        <f>IF(Table_Styles[[#This Row],[PR]]&lt;&gt;"",Table_Styles[[#This Row],[PR]],IF(Table_Styles[[#This Row],[PR Default]]&lt;&gt;"",Table_Styles[[#This Row],[PR Default]],""))</f>
        <v/>
      </c>
      <c r="AQ51" s="34"/>
      <c r="AR51" s="34"/>
      <c r="AS51" s="15" t="str">
        <f>IF(Table_Styles[[#This Row],[PB]]&lt;&gt;"",Table_Styles[[#This Row],[PB]],IF(Table_Styles[[#This Row],[PB Default]]&lt;&gt;"",Table_Styles[[#This Row],[PB Default]],""))</f>
        <v/>
      </c>
      <c r="AT51" s="34"/>
      <c r="AU51" s="34"/>
      <c r="AV51" s="15" t="str">
        <f>IF(Table_Styles[[#This Row],[PL]]&lt;&gt;"",Table_Styles[[#This Row],[PL]],IF(Table_Styles[[#This Row],[PL Default]]&lt;&gt;"",Table_Styles[[#This Row],[PL Default]],""))</f>
        <v/>
      </c>
      <c r="AW51" s="34"/>
      <c r="AX51" s="34"/>
      <c r="AY51" s="15" t="str">
        <f>IF(Table_Styles[[#This Row],[BT]]&lt;&gt;"",Table_Styles[[#This Row],[BT]],IF(Table_Styles[[#This Row],[BT Default]]&lt;&gt;"",Table_Styles[[#This Row],[BT Default]],""))</f>
        <v/>
      </c>
      <c r="AZ51" s="34"/>
      <c r="BA51" s="34"/>
      <c r="BB51" s="15" t="str">
        <f>IF(Table_Styles[[#This Row],[BR]]&lt;&gt;"",Table_Styles[[#This Row],[BR]],IF(Table_Styles[[#This Row],[BR Default]]&lt;&gt;"",Table_Styles[[#This Row],[BR Default]],""))</f>
        <v/>
      </c>
      <c r="BC51" s="34"/>
      <c r="BD51" s="34"/>
      <c r="BE51" s="15" t="str">
        <f>IF(Table_Styles[[#This Row],[BB]]&lt;&gt;"",Table_Styles[[#This Row],[BB]],IF(Table_Styles[[#This Row],[BB Default]]&lt;&gt;"",Table_Styles[[#This Row],[BB Default]],""))</f>
        <v/>
      </c>
      <c r="BF51" s="34"/>
      <c r="BG51" s="34"/>
      <c r="BH51" s="15" t="str">
        <f>IF(Table_Styles[[#This Row],[BL]]&lt;&gt;"",Table_Styles[[#This Row],[BL]],IF(Table_Styles[[#This Row],[BL Default]]&lt;&gt;"",Table_Styles[[#This Row],[BL Default]],""))</f>
        <v/>
      </c>
      <c r="BI51" s="34"/>
      <c r="BJ51" s="34"/>
      <c r="BK51" s="15" t="str">
        <f>IF(Table_Styles[[#This Row],[Width]]&lt;&gt;"",Table_Styles[[#This Row],[Width]],IF(Table_Styles[[#This Row],[Width Default]]&lt;&gt;"",Table_Styles[[#This Row],[Width Default]],""))</f>
        <v/>
      </c>
      <c r="BL51" s="34"/>
      <c r="BM51" s="34"/>
      <c r="BN51" s="15" t="str">
        <f>IF(Table_Styles[[#This Row],[Height]]&lt;&gt;"",Table_Styles[[#This Row],[Height]],IF(Table_Styles[[#This Row],[Height Default]]&lt;&gt;"",Table_Styles[[#This Row],[Height Default]],""))</f>
        <v/>
      </c>
      <c r="BO51" s="15"/>
      <c r="BP51" s="86" t="s">
        <v>615</v>
      </c>
      <c r="BQ51" s="15" t="str">
        <f>IF(Table_Styles[[#This Row],[Top]]&lt;&gt;"",Table_Styles[[#This Row],[Top]],IF(Table_Styles[[#This Row],[Top Default]]&lt;&gt;"",Table_Styles[[#This Row],[Top Default]],""))</f>
        <v>1px</v>
      </c>
      <c r="BR51" s="15"/>
      <c r="BS51" s="15"/>
      <c r="BT51" s="15" t="str">
        <f>IF(Table_Styles[[#This Row],[Right]]&lt;&gt;"",Table_Styles[[#This Row],[Right]],IF(Table_Styles[[#This Row],[Right Default]]&lt;&gt;"",Table_Styles[[#This Row],[Right Default]],""))</f>
        <v/>
      </c>
      <c r="BU51" s="15"/>
      <c r="BV51" s="15"/>
      <c r="BW51" s="15" t="str">
        <f>IF(Table_Styles[[#This Row],[Bottom]]&lt;&gt;"",Table_Styles[[#This Row],[Bottom]],IF(Table_Styles[[#This Row],[Bottom Default]]&lt;&gt;"",Table_Styles[[#This Row],[Bottom Default]],""))</f>
        <v/>
      </c>
      <c r="BX51" s="15"/>
      <c r="BY51" s="15"/>
      <c r="BZ51" s="15" t="str">
        <f>IF(Table_Styles[[#This Row],[Left]]&lt;&gt;"",Table_Styles[[#This Row],[Left]],IF(Table_Styles[[#This Row],[Left Default]]&lt;&gt;"",Table_Styles[[#This Row],[Left Default]],""))</f>
        <v/>
      </c>
      <c r="CA51" s="34"/>
      <c r="CB51" s="17" t="str">
        <f>IF(AND(Table_Styles[[#This Row],[Selector]]&lt;&gt;"",Table_Styles[[#This Row],[Font Family Used]]&lt;&gt;"",Table_Styles[[#This Row],[Font Weight Used]]&lt;&gt;""),Table_Styles[[#This Row],[Font Family Used]]&amp;" "&amp;Table_Styles[[#This Row],[Font Weight Used]],"")</f>
        <v/>
      </c>
      <c r="CC51" s="17" t="str">
        <f ca="1">IF(AND(Table_Styles[[#This Row],[Selector]],COUNTIF(OFFSET(CC:CC,0,0,ROW()-1,1),"="&amp;Table_Styles[[#This Row],[Font]])=0),Table_Styles[[#This Row],[Font]],"")</f>
        <v/>
      </c>
      <c r="CD51" s="17" t="str">
        <f ca="1">IF(Table_Styles[[#This Row],[Unique Font]]&lt;&gt;"",
"{""fontFamily"":"""&amp;Table_Styles[[#This Row],[Font Family Used]]&amp;""",""fontWeight"":"&amp;Table_Styles[[#This Row],[Font Weight Used]]&amp;"}","")</f>
        <v/>
      </c>
      <c r="CE51"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14px;margin-top: -4px;margin-right: 5px;margin-left: 2px;top: 1px</v>
      </c>
      <c r="CF51" s="17" t="str">
        <f>IF(AND(Table_Styles[[#This Row],[Selector]]&lt;&gt;"", Table_Styles[[#This Row],[Config Properties]]&lt;&gt;""),
Table_Styles[[#This Row],[Selector]]&amp;" { "&amp;Table_Styles[[#This Row],[Config Properties]]&amp;" }","")</f>
        <v>formly-field .repeating .btn.btn-add-item .btn-icon { font-size: 14px;margin-top: -4px;margin-right: 5px;margin-left: 2px;top: 1px }</v>
      </c>
      <c r="CG51" s="17" t="str">
        <f xml:space="preserve">
SUBSTITUTE(SUBSTITUTE(SUBSTITUTE(SUBSTITUTE(SUBSTITUTE(SUBSTITUTE(SUBSTITUTE(SUBSTITUTE(Table_Styles[[#This Row],[Config]],
" {","{"),
"{ ","{"),
" }","}"),
"} ","}"),
" ,",","),
", ",","),
" :",":"),
": ",":")</f>
        <v>formly-field .repeating .btn.btn-add-item .btn-icon{font-size:14px;margin-top:-4px;margin-right:5px;margin-left:2px;top:1px}</v>
      </c>
    </row>
    <row r="52" spans="2:85" ht="21" customHeight="1">
      <c r="B52" s="17" t="s">
        <v>616</v>
      </c>
      <c r="C52" s="37" t="s">
        <v>617</v>
      </c>
      <c r="D52" s="34"/>
      <c r="E52" s="34"/>
      <c r="F52" s="15"/>
      <c r="G52" s="34"/>
      <c r="H52" s="34"/>
      <c r="I52" s="15" t="str">
        <f>IF(Table_Styles[[#This Row],[Font Size]]&lt;&gt;"",Table_Styles[[#This Row],[Font Size]],IF(Table_Styles[[#This Row],[Font Size Default]]&lt;&gt;"",Table_Styles[[#This Row],[Font Size Default]],""))</f>
        <v/>
      </c>
      <c r="J52" s="34"/>
      <c r="K52" s="34"/>
      <c r="L52" s="15" t="str">
        <f>IF(Table_Styles[[#This Row],[Font Weight]]&lt;&gt;"",Table_Styles[[#This Row],[Font Weight]],IF(Table_Styles[[#This Row],[Font Weight Default]]&lt;&gt;"",Table_Styles[[#This Row],[Font Weight Default]],""))</f>
        <v/>
      </c>
      <c r="M52" s="34"/>
      <c r="N52" s="36" t="str">
        <f>Colour_Foreground_1</f>
        <v>#65686b</v>
      </c>
      <c r="O52" s="15" t="str">
        <f>IF(Table_Styles[[#This Row],[Colour]]&lt;&gt;"",Table_Styles[[#This Row],[Colour]],IF(Table_Styles[[#This Row],[Colour Default]]&lt;&gt;"",Table_Styles[[#This Row],[Colour Default]],""))</f>
        <v>#65686b</v>
      </c>
      <c r="P52" s="34"/>
      <c r="Q52" s="34" t="str">
        <f>Colour_Background_1</f>
        <v>#FFFFFF</v>
      </c>
      <c r="R52" s="15" t="str">
        <f>IF(Table_Styles[[#This Row],[Background]]&lt;&gt;"",Table_Styles[[#This Row],[Background]],IF(Table_Styles[[#This Row],[Background Default]]&lt;&gt;"",Table_Styles[[#This Row],[Background Default]],""))</f>
        <v>#FFFFFF</v>
      </c>
      <c r="S52" s="34"/>
      <c r="T52" s="36" t="s">
        <v>554</v>
      </c>
      <c r="U52" s="15" t="str">
        <f>IF(Table_Styles[[#This Row],[Border]]&lt;&gt;"",Table_Styles[[#This Row],[Border]],IF(Table_Styles[[#This Row],[Border Default]]&lt;&gt;"",Table_Styles[[#This Row],[Border Default]],""))</f>
        <v>none</v>
      </c>
      <c r="V52" s="34"/>
      <c r="W52" s="34"/>
      <c r="X52" s="15" t="str">
        <f>IF(Table_Styles[[#This Row],[Border Radius]]&lt;&gt;"",Table_Styles[[#This Row],[Border Radius]],IF(Table_Styles[[#This Row],[Border Radius Default]]&lt;&gt;"",Table_Styles[[#This Row],[Border Radius Default]],""))</f>
        <v/>
      </c>
      <c r="Y52" s="34"/>
      <c r="Z52" s="36" t="s">
        <v>573</v>
      </c>
      <c r="AA52" s="15" t="str">
        <f>IF(Table_Styles[[#This Row],[MT]]&lt;&gt;"",Table_Styles[[#This Row],[MT]],IF(Table_Styles[[#This Row],[MT Default]]&lt;&gt;"",Table_Styles[[#This Row],[MT Default]],""))</f>
        <v>25px</v>
      </c>
      <c r="AB52" s="34"/>
      <c r="AC52" s="34"/>
      <c r="AD52" s="15" t="str">
        <f>IF(Table_Styles[[#This Row],[MR]]&lt;&gt;"",Table_Styles[[#This Row],[MR]],IF(Table_Styles[[#This Row],[MR Default]]&lt;&gt;"",Table_Styles[[#This Row],[MR Default]],""))</f>
        <v/>
      </c>
      <c r="AE52" s="34"/>
      <c r="AF52" s="34"/>
      <c r="AG52" s="15" t="str">
        <f>IF(Table_Styles[[#This Row],[MB]]&lt;&gt;"",Table_Styles[[#This Row],[MB]],IF(Table_Styles[[#This Row],[MB Default]]&lt;&gt;"",Table_Styles[[#This Row],[MB Default]],""))</f>
        <v/>
      </c>
      <c r="AH52" s="34"/>
      <c r="AI52" s="34"/>
      <c r="AJ52" s="15" t="str">
        <f>IF(Table_Styles[[#This Row],[ML]]&lt;&gt;"",Table_Styles[[#This Row],[ML]],IF(Table_Styles[[#This Row],[ML Default]]&lt;&gt;"",Table_Styles[[#This Row],[ML Default]],""))</f>
        <v/>
      </c>
      <c r="AK52" s="34"/>
      <c r="AL52" s="34"/>
      <c r="AM52" s="15" t="str">
        <f>IF(Table_Styles[[#This Row],[PT]]&lt;&gt;"",Table_Styles[[#This Row],[PT]],IF(Table_Styles[[#This Row],[PT Default]]&lt;&gt;"",Table_Styles[[#This Row],[PT Default]],""))</f>
        <v/>
      </c>
      <c r="AN52" s="34"/>
      <c r="AO52" s="34"/>
      <c r="AP52" s="15" t="str">
        <f>IF(Table_Styles[[#This Row],[PR]]&lt;&gt;"",Table_Styles[[#This Row],[PR]],IF(Table_Styles[[#This Row],[PR Default]]&lt;&gt;"",Table_Styles[[#This Row],[PR Default]],""))</f>
        <v/>
      </c>
      <c r="AQ52" s="34"/>
      <c r="AR52" s="34"/>
      <c r="AS52" s="15" t="str">
        <f>IF(Table_Styles[[#This Row],[PB]]&lt;&gt;"",Table_Styles[[#This Row],[PB]],IF(Table_Styles[[#This Row],[PB Default]]&lt;&gt;"",Table_Styles[[#This Row],[PB Default]],""))</f>
        <v/>
      </c>
      <c r="AT52" s="34"/>
      <c r="AU52" s="34"/>
      <c r="AV52" s="15" t="str">
        <f>IF(Table_Styles[[#This Row],[PL]]&lt;&gt;"",Table_Styles[[#This Row],[PL]],IF(Table_Styles[[#This Row],[PL Default]]&lt;&gt;"",Table_Styles[[#This Row],[PL Default]],""))</f>
        <v/>
      </c>
      <c r="AW52" s="34"/>
      <c r="AX52" s="34"/>
      <c r="AY52" s="15" t="str">
        <f>IF(Table_Styles[[#This Row],[BT]]&lt;&gt;"",Table_Styles[[#This Row],[BT]],IF(Table_Styles[[#This Row],[BT Default]]&lt;&gt;"",Table_Styles[[#This Row],[BT Default]],""))</f>
        <v/>
      </c>
      <c r="AZ52" s="34"/>
      <c r="BA52" s="34"/>
      <c r="BB52" s="15" t="str">
        <f>IF(Table_Styles[[#This Row],[BR]]&lt;&gt;"",Table_Styles[[#This Row],[BR]],IF(Table_Styles[[#This Row],[BR Default]]&lt;&gt;"",Table_Styles[[#This Row],[BR Default]],""))</f>
        <v/>
      </c>
      <c r="BC52" s="34"/>
      <c r="BD52" s="34"/>
      <c r="BE52" s="15" t="str">
        <f>IF(Table_Styles[[#This Row],[BB]]&lt;&gt;"",Table_Styles[[#This Row],[BB]],IF(Table_Styles[[#This Row],[BB Default]]&lt;&gt;"",Table_Styles[[#This Row],[BB Default]],""))</f>
        <v/>
      </c>
      <c r="BF52" s="34"/>
      <c r="BG52" s="34"/>
      <c r="BH52" s="15" t="str">
        <f>IF(Table_Styles[[#This Row],[BL]]&lt;&gt;"",Table_Styles[[#This Row],[BL]],IF(Table_Styles[[#This Row],[BL Default]]&lt;&gt;"",Table_Styles[[#This Row],[BL Default]],""))</f>
        <v/>
      </c>
      <c r="BI52" s="34"/>
      <c r="BJ52" s="34"/>
      <c r="BK52" s="15" t="str">
        <f>IF(Table_Styles[[#This Row],[Width]]&lt;&gt;"",Table_Styles[[#This Row],[Width]],IF(Table_Styles[[#This Row],[Width Default]]&lt;&gt;"",Table_Styles[[#This Row],[Width Default]],""))</f>
        <v/>
      </c>
      <c r="BL52" s="34"/>
      <c r="BM52" s="34"/>
      <c r="BN52" s="15" t="str">
        <f>IF(Table_Styles[[#This Row],[Height]]&lt;&gt;"",Table_Styles[[#This Row],[Height]],IF(Table_Styles[[#This Row],[Height Default]]&lt;&gt;"",Table_Styles[[#This Row],[Height Default]],""))</f>
        <v/>
      </c>
      <c r="BO52" s="15"/>
      <c r="BP52" s="15"/>
      <c r="BQ52" s="15" t="str">
        <f>IF(Table_Styles[[#This Row],[Top]]&lt;&gt;"",Table_Styles[[#This Row],[Top]],IF(Table_Styles[[#This Row],[Top Default]]&lt;&gt;"",Table_Styles[[#This Row],[Top Default]],""))</f>
        <v/>
      </c>
      <c r="BR52" s="15"/>
      <c r="BS52" s="15"/>
      <c r="BT52" s="15" t="str">
        <f>IF(Table_Styles[[#This Row],[Right]]&lt;&gt;"",Table_Styles[[#This Row],[Right]],IF(Table_Styles[[#This Row],[Right Default]]&lt;&gt;"",Table_Styles[[#This Row],[Right Default]],""))</f>
        <v/>
      </c>
      <c r="BU52" s="15"/>
      <c r="BV52" s="15"/>
      <c r="BW52" s="15" t="str">
        <f>IF(Table_Styles[[#This Row],[Bottom]]&lt;&gt;"",Table_Styles[[#This Row],[Bottom]],IF(Table_Styles[[#This Row],[Bottom Default]]&lt;&gt;"",Table_Styles[[#This Row],[Bottom Default]],""))</f>
        <v/>
      </c>
      <c r="BX52" s="15"/>
      <c r="BY52" s="15"/>
      <c r="BZ52" s="15" t="str">
        <f>IF(Table_Styles[[#This Row],[Left]]&lt;&gt;"",Table_Styles[[#This Row],[Left]],IF(Table_Styles[[#This Row],[Left Default]]&lt;&gt;"",Table_Styles[[#This Row],[Left Default]],""))</f>
        <v/>
      </c>
      <c r="CA52" s="34"/>
      <c r="CB52" s="17" t="str">
        <f>IF(AND(Table_Styles[[#This Row],[Selector]]&lt;&gt;"",Table_Styles[[#This Row],[Font Family Used]]&lt;&gt;"",Table_Styles[[#This Row],[Font Weight Used]]&lt;&gt;""),Table_Styles[[#This Row],[Font Family Used]]&amp;" "&amp;Table_Styles[[#This Row],[Font Weight Used]],"")</f>
        <v/>
      </c>
      <c r="CC52" s="17" t="str">
        <f ca="1">IF(AND(Table_Styles[[#This Row],[Selector]],COUNTIF(OFFSET(CC:CC,0,0,ROW()-1,1),"="&amp;Table_Styles[[#This Row],[Font]])=0),Table_Styles[[#This Row],[Font]],"")</f>
        <v/>
      </c>
      <c r="CD52" s="17" t="str">
        <f ca="1">IF(Table_Styles[[#This Row],[Unique Font]]&lt;&gt;"",
"{""fontFamily"":"""&amp;Table_Styles[[#This Row],[Font Family Used]]&amp;""",""fontWeight"":"&amp;Table_Styles[[#This Row],[Font Weight Used]]&amp;"}","")</f>
        <v/>
      </c>
      <c r="CE52"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#65686b;background: #FFFFFF;border: none;margin-top: 25px</v>
      </c>
      <c r="CF52" s="17" t="str">
        <f>IF(AND(Table_Styles[[#This Row],[Selector]]&lt;&gt;"", Table_Styles[[#This Row],[Config Properties]]&lt;&gt;""),
Table_Styles[[#This Row],[Selector]]&amp;" { "&amp;Table_Styles[[#This Row],[Config Properties]]&amp;" }","")</f>
        <v>formly-field .repeating .btn.btn-remove-item { color: #65686b;background: #FFFFFF;border: none;margin-top: 25px }</v>
      </c>
      <c r="CG52" s="17" t="str">
        <f xml:space="preserve">
SUBSTITUTE(SUBSTITUTE(SUBSTITUTE(SUBSTITUTE(SUBSTITUTE(SUBSTITUTE(SUBSTITUTE(SUBSTITUTE(Table_Styles[[#This Row],[Config]],
" {","{"),
"{ ","{"),
" }","}"),
"} ","}"),
" ,",","),
", ",","),
" :",":"),
": ",":")</f>
        <v>formly-field .repeating .btn.btn-remove-item{color:#65686b;background:#FFFFFF;border:none;margin-top:25px}</v>
      </c>
    </row>
    <row r="53" spans="2:85" ht="21" customHeight="1">
      <c r="B53" s="17" t="s">
        <v>618</v>
      </c>
      <c r="C53" s="37" t="s">
        <v>619</v>
      </c>
      <c r="D53" s="34"/>
      <c r="E53" s="34"/>
      <c r="F53" s="15" t="str">
        <f>IF(Table_Styles[[#This Row],[Font Family]]&lt;&gt;"",Table_Styles[[#This Row],[Font Family]],IF(Table_Styles[[#This Row],[Font Family Default]]&lt;&gt;"",Table_Styles[[#This Row],[Font Family Default]],""))</f>
        <v/>
      </c>
      <c r="G53" s="34"/>
      <c r="H53" s="34"/>
      <c r="I53" s="15" t="str">
        <f>IF(Table_Styles[[#This Row],[Font Size]]&lt;&gt;"",Table_Styles[[#This Row],[Font Size]],IF(Table_Styles[[#This Row],[Font Size Default]]&lt;&gt;"",Table_Styles[[#This Row],[Font Size Default]],""))</f>
        <v/>
      </c>
      <c r="J53" s="34"/>
      <c r="K53" s="34"/>
      <c r="L53" s="15" t="str">
        <f>IF(Table_Styles[[#This Row],[Font Weight]]&lt;&gt;"",Table_Styles[[#This Row],[Font Weight]],IF(Table_Styles[[#This Row],[Font Weight Default]]&lt;&gt;"",Table_Styles[[#This Row],[Font Weight Default]],""))</f>
        <v/>
      </c>
      <c r="M53" s="34"/>
      <c r="N53" s="36" t="str">
        <f>Colour_Foreground_1</f>
        <v>#65686b</v>
      </c>
      <c r="O53" s="15" t="str">
        <f>IF(Table_Styles[[#This Row],[Colour]]&lt;&gt;"",Table_Styles[[#This Row],[Colour]],IF(Table_Styles[[#This Row],[Colour Default]]&lt;&gt;"",Table_Styles[[#This Row],[Colour Default]],""))</f>
        <v>#65686b</v>
      </c>
      <c r="P53" s="34"/>
      <c r="Q53" s="34" t="str">
        <f>Colour_Background_1</f>
        <v>#FFFFFF</v>
      </c>
      <c r="R53" s="15" t="str">
        <f>IF(Table_Styles[[#This Row],[Background]]&lt;&gt;"",Table_Styles[[#This Row],[Background]],IF(Table_Styles[[#This Row],[Background Default]]&lt;&gt;"",Table_Styles[[#This Row],[Background Default]],""))</f>
        <v>#FFFFFF</v>
      </c>
      <c r="S53" s="34"/>
      <c r="T53" s="36" t="s">
        <v>554</v>
      </c>
      <c r="U53" s="15" t="str">
        <f>IF(Table_Styles[[#This Row],[Border]]&lt;&gt;"",Table_Styles[[#This Row],[Border]],IF(Table_Styles[[#This Row],[Border Default]]&lt;&gt;"",Table_Styles[[#This Row],[Border Default]],""))</f>
        <v>none</v>
      </c>
      <c r="V53" s="34"/>
      <c r="W53" s="34"/>
      <c r="X53" s="15" t="str">
        <f>IF(Table_Styles[[#This Row],[Border Radius]]&lt;&gt;"",Table_Styles[[#This Row],[Border Radius]],IF(Table_Styles[[#This Row],[Border Radius Default]]&lt;&gt;"",Table_Styles[[#This Row],[Border Radius Default]],""))</f>
        <v/>
      </c>
      <c r="Y53" s="34"/>
      <c r="Z53" s="34"/>
      <c r="AA53" s="15" t="str">
        <f>IF(Table_Styles[[#This Row],[MT]]&lt;&gt;"",Table_Styles[[#This Row],[MT]],IF(Table_Styles[[#This Row],[MT Default]]&lt;&gt;"",Table_Styles[[#This Row],[MT Default]],""))</f>
        <v/>
      </c>
      <c r="AB53" s="34"/>
      <c r="AC53" s="34"/>
      <c r="AD53" s="15" t="str">
        <f>IF(Table_Styles[[#This Row],[MR]]&lt;&gt;"",Table_Styles[[#This Row],[MR]],IF(Table_Styles[[#This Row],[MR Default]]&lt;&gt;"",Table_Styles[[#This Row],[MR Default]],""))</f>
        <v/>
      </c>
      <c r="AE53" s="34"/>
      <c r="AF53" s="34"/>
      <c r="AG53" s="15" t="str">
        <f>IF(Table_Styles[[#This Row],[MB]]&lt;&gt;"",Table_Styles[[#This Row],[MB]],IF(Table_Styles[[#This Row],[MB Default]]&lt;&gt;"",Table_Styles[[#This Row],[MB Default]],""))</f>
        <v/>
      </c>
      <c r="AH53" s="34"/>
      <c r="AI53" s="34"/>
      <c r="AJ53" s="15" t="str">
        <f>IF(Table_Styles[[#This Row],[ML]]&lt;&gt;"",Table_Styles[[#This Row],[ML]],IF(Table_Styles[[#This Row],[ML Default]]&lt;&gt;"",Table_Styles[[#This Row],[ML Default]],""))</f>
        <v/>
      </c>
      <c r="AK53" s="34"/>
      <c r="AL53" s="34"/>
      <c r="AM53" s="15" t="str">
        <f>IF(Table_Styles[[#This Row],[PT]]&lt;&gt;"",Table_Styles[[#This Row],[PT]],IF(Table_Styles[[#This Row],[PT Default]]&lt;&gt;"",Table_Styles[[#This Row],[PT Default]],""))</f>
        <v/>
      </c>
      <c r="AN53" s="34"/>
      <c r="AO53" s="34"/>
      <c r="AP53" s="15" t="str">
        <f>IF(Table_Styles[[#This Row],[PR]]&lt;&gt;"",Table_Styles[[#This Row],[PR]],IF(Table_Styles[[#This Row],[PR Default]]&lt;&gt;"",Table_Styles[[#This Row],[PR Default]],""))</f>
        <v/>
      </c>
      <c r="AQ53" s="34"/>
      <c r="AR53" s="34"/>
      <c r="AS53" s="15" t="str">
        <f>IF(Table_Styles[[#This Row],[PB]]&lt;&gt;"",Table_Styles[[#This Row],[PB]],IF(Table_Styles[[#This Row],[PB Default]]&lt;&gt;"",Table_Styles[[#This Row],[PB Default]],""))</f>
        <v/>
      </c>
      <c r="AT53" s="34"/>
      <c r="AU53" s="34"/>
      <c r="AV53" s="15" t="str">
        <f>IF(Table_Styles[[#This Row],[PL]]&lt;&gt;"",Table_Styles[[#This Row],[PL]],IF(Table_Styles[[#This Row],[PL Default]]&lt;&gt;"",Table_Styles[[#This Row],[PL Default]],""))</f>
        <v/>
      </c>
      <c r="AW53" s="34"/>
      <c r="AX53" s="34"/>
      <c r="AY53" s="15" t="str">
        <f>IF(Table_Styles[[#This Row],[BT]]&lt;&gt;"",Table_Styles[[#This Row],[BT]],IF(Table_Styles[[#This Row],[BT Default]]&lt;&gt;"",Table_Styles[[#This Row],[BT Default]],""))</f>
        <v/>
      </c>
      <c r="AZ53" s="34"/>
      <c r="BA53" s="34"/>
      <c r="BB53" s="15" t="str">
        <f>IF(Table_Styles[[#This Row],[BR]]&lt;&gt;"",Table_Styles[[#This Row],[BR]],IF(Table_Styles[[#This Row],[BR Default]]&lt;&gt;"",Table_Styles[[#This Row],[BR Default]],""))</f>
        <v/>
      </c>
      <c r="BC53" s="34"/>
      <c r="BD53" s="34"/>
      <c r="BE53" s="15" t="str">
        <f>IF(Table_Styles[[#This Row],[BB]]&lt;&gt;"",Table_Styles[[#This Row],[BB]],IF(Table_Styles[[#This Row],[BB Default]]&lt;&gt;"",Table_Styles[[#This Row],[BB Default]],""))</f>
        <v/>
      </c>
      <c r="BF53" s="34"/>
      <c r="BG53" s="34"/>
      <c r="BH53" s="15" t="str">
        <f>IF(Table_Styles[[#This Row],[BL]]&lt;&gt;"",Table_Styles[[#This Row],[BL]],IF(Table_Styles[[#This Row],[BL Default]]&lt;&gt;"",Table_Styles[[#This Row],[BL Default]],""))</f>
        <v/>
      </c>
      <c r="BI53" s="34"/>
      <c r="BJ53" s="34"/>
      <c r="BK53" s="15" t="str">
        <f>IF(Table_Styles[[#This Row],[Width]]&lt;&gt;"",Table_Styles[[#This Row],[Width]],IF(Table_Styles[[#This Row],[Width Default]]&lt;&gt;"",Table_Styles[[#This Row],[Width Default]],""))</f>
        <v/>
      </c>
      <c r="BL53" s="34"/>
      <c r="BM53" s="34"/>
      <c r="BN53" s="15" t="str">
        <f>IF(Table_Styles[[#This Row],[Height]]&lt;&gt;"",Table_Styles[[#This Row],[Height]],IF(Table_Styles[[#This Row],[Height Default]]&lt;&gt;"",Table_Styles[[#This Row],[Height Default]],""))</f>
        <v/>
      </c>
      <c r="BO53" s="15"/>
      <c r="BP53" s="15"/>
      <c r="BQ53" s="15" t="str">
        <f>IF(Table_Styles[[#This Row],[Top]]&lt;&gt;"",Table_Styles[[#This Row],[Top]],IF(Table_Styles[[#This Row],[Top Default]]&lt;&gt;"",Table_Styles[[#This Row],[Top Default]],""))</f>
        <v/>
      </c>
      <c r="BR53" s="15"/>
      <c r="BS53" s="15"/>
      <c r="BT53" s="15" t="str">
        <f>IF(Table_Styles[[#This Row],[Right]]&lt;&gt;"",Table_Styles[[#This Row],[Right]],IF(Table_Styles[[#This Row],[Right Default]]&lt;&gt;"",Table_Styles[[#This Row],[Right Default]],""))</f>
        <v/>
      </c>
      <c r="BU53" s="15"/>
      <c r="BV53" s="15"/>
      <c r="BW53" s="15" t="str">
        <f>IF(Table_Styles[[#This Row],[Bottom]]&lt;&gt;"",Table_Styles[[#This Row],[Bottom]],IF(Table_Styles[[#This Row],[Bottom Default]]&lt;&gt;"",Table_Styles[[#This Row],[Bottom Default]],""))</f>
        <v/>
      </c>
      <c r="BX53" s="15"/>
      <c r="BY53" s="15"/>
      <c r="BZ53" s="15" t="str">
        <f>IF(Table_Styles[[#This Row],[Left]]&lt;&gt;"",Table_Styles[[#This Row],[Left]],IF(Table_Styles[[#This Row],[Left Default]]&lt;&gt;"",Table_Styles[[#This Row],[Left Default]],""))</f>
        <v/>
      </c>
      <c r="CA53" s="34"/>
      <c r="CB53" s="17" t="str">
        <f>IF(AND(Table_Styles[[#This Row],[Selector]]&lt;&gt;"",Table_Styles[[#This Row],[Font Family Used]]&lt;&gt;"",Table_Styles[[#This Row],[Font Weight Used]]&lt;&gt;""),Table_Styles[[#This Row],[Font Family Used]]&amp;" "&amp;Table_Styles[[#This Row],[Font Weight Used]],"")</f>
        <v/>
      </c>
      <c r="CC53" s="17" t="str">
        <f ca="1">IF(AND(Table_Styles[[#This Row],[Selector]],COUNTIF(OFFSET(CC:CC,0,0,ROW()-1,1),"="&amp;Table_Styles[[#This Row],[Font]])=0),Table_Styles[[#This Row],[Font]],"")</f>
        <v/>
      </c>
      <c r="CD53" s="17" t="str">
        <f ca="1">IF(Table_Styles[[#This Row],[Unique Font]]&lt;&gt;"",
"{""fontFamily"":"""&amp;Table_Styles[[#This Row],[Font Family Used]]&amp;""",""fontWeight"":"&amp;Table_Styles[[#This Row],[Font Weight Used]]&amp;"}","")</f>
        <v/>
      </c>
      <c r="CE53"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#65686b;background: #FFFFFF;border: none</v>
      </c>
      <c r="CF53" s="17" t="str">
        <f>IF(AND(Table_Styles[[#This Row],[Selector]]&lt;&gt;"", Table_Styles[[#This Row],[Config Properties]]&lt;&gt;""),
Table_Styles[[#This Row],[Selector]]&amp;" { "&amp;Table_Styles[[#This Row],[Config Properties]]&amp;" }","")</f>
        <v>formly-field .repeating .btn.btn-remove-item:hover { color: #65686b;background: #FFFFFF;border: none }</v>
      </c>
      <c r="CG53" s="17" t="str">
        <f xml:space="preserve">
SUBSTITUTE(SUBSTITUTE(SUBSTITUTE(SUBSTITUTE(SUBSTITUTE(SUBSTITUTE(SUBSTITUTE(SUBSTITUTE(Table_Styles[[#This Row],[Config]],
" {","{"),
"{ ","{"),
" }","}"),
"} ","}"),
" ,",","),
", ",","),
" :",":"),
": ",":")</f>
        <v>formly-field .repeating .btn.btn-remove-item:hover{color:#65686b;background:#FFFFFF;border:none}</v>
      </c>
    </row>
    <row r="54" spans="2:85" ht="21" customHeight="1">
      <c r="B54" s="17" t="s">
        <v>620</v>
      </c>
      <c r="C54" s="37" t="s">
        <v>621</v>
      </c>
      <c r="D54" s="34"/>
      <c r="E54" s="34"/>
      <c r="F54" s="15" t="str">
        <f>IF(Table_Styles[[#This Row],[Font Family]]&lt;&gt;"",Table_Styles[[#This Row],[Font Family]],IF(Table_Styles[[#This Row],[Font Family Default]]&lt;&gt;"",Table_Styles[[#This Row],[Font Family Default]],""))</f>
        <v/>
      </c>
      <c r="G54" s="34"/>
      <c r="H54" s="34"/>
      <c r="I54" s="15" t="str">
        <f>IF(Table_Styles[[#This Row],[Font Size]]&lt;&gt;"",Table_Styles[[#This Row],[Font Size]],IF(Table_Styles[[#This Row],[Font Size Default]]&lt;&gt;"",Table_Styles[[#This Row],[Font Size Default]],""))</f>
        <v/>
      </c>
      <c r="J54" s="34"/>
      <c r="K54" s="34"/>
      <c r="L54" s="15" t="str">
        <f>IF(Table_Styles[[#This Row],[Font Weight]]&lt;&gt;"",Table_Styles[[#This Row],[Font Weight]],IF(Table_Styles[[#This Row],[Font Weight Default]]&lt;&gt;"",Table_Styles[[#This Row],[Font Weight Default]],""))</f>
        <v/>
      </c>
      <c r="M54" s="34"/>
      <c r="N54" s="36" t="str">
        <f>Colour_Foreground_1</f>
        <v>#65686b</v>
      </c>
      <c r="O54" s="15" t="str">
        <f>IF(Table_Styles[[#This Row],[Colour]]&lt;&gt;"",Table_Styles[[#This Row],[Colour]],IF(Table_Styles[[#This Row],[Colour Default]]&lt;&gt;"",Table_Styles[[#This Row],[Colour Default]],""))</f>
        <v>#65686b</v>
      </c>
      <c r="P54" s="34"/>
      <c r="Q54" s="34" t="str">
        <f>Colour_Background_1</f>
        <v>#FFFFFF</v>
      </c>
      <c r="R54" s="15" t="str">
        <f>IF(Table_Styles[[#This Row],[Background]]&lt;&gt;"",Table_Styles[[#This Row],[Background]],IF(Table_Styles[[#This Row],[Background Default]]&lt;&gt;"",Table_Styles[[#This Row],[Background Default]],""))</f>
        <v>#FFFFFF</v>
      </c>
      <c r="S54" s="34"/>
      <c r="T54" s="36" t="s">
        <v>554</v>
      </c>
      <c r="U54" s="15" t="str">
        <f>IF(Table_Styles[[#This Row],[Border]]&lt;&gt;"",Table_Styles[[#This Row],[Border]],IF(Table_Styles[[#This Row],[Border Default]]&lt;&gt;"",Table_Styles[[#This Row],[Border Default]],""))</f>
        <v>none</v>
      </c>
      <c r="V54" s="34"/>
      <c r="W54" s="34"/>
      <c r="X54" s="15" t="str">
        <f>IF(Table_Styles[[#This Row],[Border Radius]]&lt;&gt;"",Table_Styles[[#This Row],[Border Radius]],IF(Table_Styles[[#This Row],[Border Radius Default]]&lt;&gt;"",Table_Styles[[#This Row],[Border Radius Default]],""))</f>
        <v/>
      </c>
      <c r="Y54" s="34"/>
      <c r="Z54" s="34"/>
      <c r="AA54" s="15" t="str">
        <f>IF(Table_Styles[[#This Row],[MT]]&lt;&gt;"",Table_Styles[[#This Row],[MT]],IF(Table_Styles[[#This Row],[MT Default]]&lt;&gt;"",Table_Styles[[#This Row],[MT Default]],""))</f>
        <v/>
      </c>
      <c r="AB54" s="34"/>
      <c r="AC54" s="34"/>
      <c r="AD54" s="15" t="str">
        <f>IF(Table_Styles[[#This Row],[MR]]&lt;&gt;"",Table_Styles[[#This Row],[MR]],IF(Table_Styles[[#This Row],[MR Default]]&lt;&gt;"",Table_Styles[[#This Row],[MR Default]],""))</f>
        <v/>
      </c>
      <c r="AE54" s="34"/>
      <c r="AF54" s="34"/>
      <c r="AG54" s="15" t="str">
        <f>IF(Table_Styles[[#This Row],[MB]]&lt;&gt;"",Table_Styles[[#This Row],[MB]],IF(Table_Styles[[#This Row],[MB Default]]&lt;&gt;"",Table_Styles[[#This Row],[MB Default]],""))</f>
        <v/>
      </c>
      <c r="AH54" s="34"/>
      <c r="AI54" s="34"/>
      <c r="AJ54" s="15" t="str">
        <f>IF(Table_Styles[[#This Row],[ML]]&lt;&gt;"",Table_Styles[[#This Row],[ML]],IF(Table_Styles[[#This Row],[ML Default]]&lt;&gt;"",Table_Styles[[#This Row],[ML Default]],""))</f>
        <v/>
      </c>
      <c r="AK54" s="34"/>
      <c r="AL54" s="34"/>
      <c r="AM54" s="15" t="str">
        <f>IF(Table_Styles[[#This Row],[PT]]&lt;&gt;"",Table_Styles[[#This Row],[PT]],IF(Table_Styles[[#This Row],[PT Default]]&lt;&gt;"",Table_Styles[[#This Row],[PT Default]],""))</f>
        <v/>
      </c>
      <c r="AN54" s="34"/>
      <c r="AO54" s="34"/>
      <c r="AP54" s="15" t="str">
        <f>IF(Table_Styles[[#This Row],[PR]]&lt;&gt;"",Table_Styles[[#This Row],[PR]],IF(Table_Styles[[#This Row],[PR Default]]&lt;&gt;"",Table_Styles[[#This Row],[PR Default]],""))</f>
        <v/>
      </c>
      <c r="AQ54" s="34"/>
      <c r="AR54" s="34"/>
      <c r="AS54" s="15" t="str">
        <f>IF(Table_Styles[[#This Row],[PB]]&lt;&gt;"",Table_Styles[[#This Row],[PB]],IF(Table_Styles[[#This Row],[PB Default]]&lt;&gt;"",Table_Styles[[#This Row],[PB Default]],""))</f>
        <v/>
      </c>
      <c r="AT54" s="34"/>
      <c r="AU54" s="34"/>
      <c r="AV54" s="15" t="str">
        <f>IF(Table_Styles[[#This Row],[PL]]&lt;&gt;"",Table_Styles[[#This Row],[PL]],IF(Table_Styles[[#This Row],[PL Default]]&lt;&gt;"",Table_Styles[[#This Row],[PL Default]],""))</f>
        <v/>
      </c>
      <c r="AW54" s="34"/>
      <c r="AX54" s="34"/>
      <c r="AY54" s="15" t="str">
        <f>IF(Table_Styles[[#This Row],[BT]]&lt;&gt;"",Table_Styles[[#This Row],[BT]],IF(Table_Styles[[#This Row],[BT Default]]&lt;&gt;"",Table_Styles[[#This Row],[BT Default]],""))</f>
        <v/>
      </c>
      <c r="AZ54" s="34"/>
      <c r="BA54" s="34"/>
      <c r="BB54" s="15" t="str">
        <f>IF(Table_Styles[[#This Row],[BR]]&lt;&gt;"",Table_Styles[[#This Row],[BR]],IF(Table_Styles[[#This Row],[BR Default]]&lt;&gt;"",Table_Styles[[#This Row],[BR Default]],""))</f>
        <v/>
      </c>
      <c r="BC54" s="34"/>
      <c r="BD54" s="34"/>
      <c r="BE54" s="15" t="str">
        <f>IF(Table_Styles[[#This Row],[BB]]&lt;&gt;"",Table_Styles[[#This Row],[BB]],IF(Table_Styles[[#This Row],[BB Default]]&lt;&gt;"",Table_Styles[[#This Row],[BB Default]],""))</f>
        <v/>
      </c>
      <c r="BF54" s="34"/>
      <c r="BG54" s="34"/>
      <c r="BH54" s="15" t="str">
        <f>IF(Table_Styles[[#This Row],[BL]]&lt;&gt;"",Table_Styles[[#This Row],[BL]],IF(Table_Styles[[#This Row],[BL Default]]&lt;&gt;"",Table_Styles[[#This Row],[BL Default]],""))</f>
        <v/>
      </c>
      <c r="BI54" s="34"/>
      <c r="BJ54" s="34"/>
      <c r="BK54" s="15" t="str">
        <f>IF(Table_Styles[[#This Row],[Width]]&lt;&gt;"",Table_Styles[[#This Row],[Width]],IF(Table_Styles[[#This Row],[Width Default]]&lt;&gt;"",Table_Styles[[#This Row],[Width Default]],""))</f>
        <v/>
      </c>
      <c r="BL54" s="34"/>
      <c r="BM54" s="34"/>
      <c r="BN54" s="15" t="str">
        <f>IF(Table_Styles[[#This Row],[Height]]&lt;&gt;"",Table_Styles[[#This Row],[Height]],IF(Table_Styles[[#This Row],[Height Default]]&lt;&gt;"",Table_Styles[[#This Row],[Height Default]],""))</f>
        <v/>
      </c>
      <c r="BO54" s="15"/>
      <c r="BP54" s="15"/>
      <c r="BQ54" s="15" t="str">
        <f>IF(Table_Styles[[#This Row],[Top]]&lt;&gt;"",Table_Styles[[#This Row],[Top]],IF(Table_Styles[[#This Row],[Top Default]]&lt;&gt;"",Table_Styles[[#This Row],[Top Default]],""))</f>
        <v/>
      </c>
      <c r="BR54" s="15"/>
      <c r="BS54" s="15"/>
      <c r="BT54" s="15" t="str">
        <f>IF(Table_Styles[[#This Row],[Right]]&lt;&gt;"",Table_Styles[[#This Row],[Right]],IF(Table_Styles[[#This Row],[Right Default]]&lt;&gt;"",Table_Styles[[#This Row],[Right Default]],""))</f>
        <v/>
      </c>
      <c r="BU54" s="15"/>
      <c r="BV54" s="15"/>
      <c r="BW54" s="15" t="str">
        <f>IF(Table_Styles[[#This Row],[Bottom]]&lt;&gt;"",Table_Styles[[#This Row],[Bottom]],IF(Table_Styles[[#This Row],[Bottom Default]]&lt;&gt;"",Table_Styles[[#This Row],[Bottom Default]],""))</f>
        <v/>
      </c>
      <c r="BX54" s="15"/>
      <c r="BY54" s="15"/>
      <c r="BZ54" s="15" t="str">
        <f>IF(Table_Styles[[#This Row],[Left]]&lt;&gt;"",Table_Styles[[#This Row],[Left]],IF(Table_Styles[[#This Row],[Left Default]]&lt;&gt;"",Table_Styles[[#This Row],[Left Default]],""))</f>
        <v/>
      </c>
      <c r="CA54" s="34"/>
      <c r="CB54" s="17" t="str">
        <f>IF(AND(Table_Styles[[#This Row],[Selector]]&lt;&gt;"",Table_Styles[[#This Row],[Font Family Used]]&lt;&gt;"",Table_Styles[[#This Row],[Font Weight Used]]&lt;&gt;""),Table_Styles[[#This Row],[Font Family Used]]&amp;" "&amp;Table_Styles[[#This Row],[Font Weight Used]],"")</f>
        <v/>
      </c>
      <c r="CC54" s="17" t="str">
        <f ca="1">IF(AND(Table_Styles[[#This Row],[Selector]],COUNTIF(OFFSET(CC:CC,0,0,ROW()-1,1),"="&amp;Table_Styles[[#This Row],[Font]])=0),Table_Styles[[#This Row],[Font]],"")</f>
        <v/>
      </c>
      <c r="CD54" s="17" t="str">
        <f ca="1">IF(Table_Styles[[#This Row],[Unique Font]]&lt;&gt;"",
"{""fontFamily"":"""&amp;Table_Styles[[#This Row],[Font Family Used]]&amp;""",""fontWeight"":"&amp;Table_Styles[[#This Row],[Font Weight Used]]&amp;"}","")</f>
        <v/>
      </c>
      <c r="CE54"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#65686b;background: #FFFFFF;border: none</v>
      </c>
      <c r="CF54" s="17" t="str">
        <f>IF(AND(Table_Styles[[#This Row],[Selector]]&lt;&gt;"", Table_Styles[[#This Row],[Config Properties]]&lt;&gt;""),
Table_Styles[[#This Row],[Selector]]&amp;" { "&amp;Table_Styles[[#This Row],[Config Properties]]&amp;" }","")</f>
        <v>formly-field .repeating .btn.btn-remove-item:active { color: #65686b;background: #FFFFFF;border: none }</v>
      </c>
      <c r="CG54" s="17" t="str">
        <f xml:space="preserve">
SUBSTITUTE(SUBSTITUTE(SUBSTITUTE(SUBSTITUTE(SUBSTITUTE(SUBSTITUTE(SUBSTITUTE(SUBSTITUTE(Table_Styles[[#This Row],[Config]],
" {","{"),
"{ ","{"),
" }","}"),
"} ","}"),
" ,",","),
", ",","),
" :",":"),
": ",":")</f>
        <v>formly-field .repeating .btn.btn-remove-item:active{color:#65686b;background:#FFFFFF;border:none}</v>
      </c>
    </row>
    <row r="55" spans="2:85" ht="21" customHeight="1">
      <c r="B55" s="91" t="s">
        <v>622</v>
      </c>
      <c r="C55" s="37" t="s">
        <v>623</v>
      </c>
      <c r="D55" s="34"/>
      <c r="E55" s="34"/>
      <c r="F55" s="15" t="str">
        <f>IF(Table_Styles[[#This Row],[Font Family]]&lt;&gt;"",Table_Styles[[#This Row],[Font Family]],IF(Table_Styles[[#This Row],[Font Family Default]]&lt;&gt;"",Table_Styles[[#This Row],[Font Family Default]],""))</f>
        <v/>
      </c>
      <c r="G55" s="34"/>
      <c r="H55" s="88" t="s">
        <v>545</v>
      </c>
      <c r="I55" s="15" t="str">
        <f>IF(Table_Styles[[#This Row],[Font Size]]&lt;&gt;"",Table_Styles[[#This Row],[Font Size]],IF(Table_Styles[[#This Row],[Font Size Default]]&lt;&gt;"",Table_Styles[[#This Row],[Font Size Default]],""))</f>
        <v>16px</v>
      </c>
      <c r="J55" s="34"/>
      <c r="K55" s="34"/>
      <c r="L55" s="15" t="str">
        <f>IF(Table_Styles[[#This Row],[Font Weight]]&lt;&gt;"",Table_Styles[[#This Row],[Font Weight]],IF(Table_Styles[[#This Row],[Font Weight Default]]&lt;&gt;"",Table_Styles[[#This Row],[Font Weight Default]],""))</f>
        <v/>
      </c>
      <c r="M55" s="34"/>
      <c r="N55" s="36"/>
      <c r="O55" s="15" t="str">
        <f>IF(Table_Styles[[#This Row],[Colour]]&lt;&gt;"",Table_Styles[[#This Row],[Colour]],IF(Table_Styles[[#This Row],[Colour Default]]&lt;&gt;"",Table_Styles[[#This Row],[Colour Default]],""))</f>
        <v/>
      </c>
      <c r="P55" s="34"/>
      <c r="Q55" s="34"/>
      <c r="R55" s="15" t="str">
        <f>IF(Table_Styles[[#This Row],[Background]]&lt;&gt;"",Table_Styles[[#This Row],[Background]],IF(Table_Styles[[#This Row],[Background Default]]&lt;&gt;"",Table_Styles[[#This Row],[Background Default]],""))</f>
        <v/>
      </c>
      <c r="S55" s="34"/>
      <c r="T55" s="36"/>
      <c r="U55" s="15" t="str">
        <f>IF(Table_Styles[[#This Row],[Border]]&lt;&gt;"",Table_Styles[[#This Row],[Border]],IF(Table_Styles[[#This Row],[Border Default]]&lt;&gt;"",Table_Styles[[#This Row],[Border Default]],""))</f>
        <v/>
      </c>
      <c r="V55" s="34"/>
      <c r="W55" s="34"/>
      <c r="X55" s="15" t="str">
        <f>IF(Table_Styles[[#This Row],[Border Radius]]&lt;&gt;"",Table_Styles[[#This Row],[Border Radius]],IF(Table_Styles[[#This Row],[Border Radius Default]]&lt;&gt;"",Table_Styles[[#This Row],[Border Radius Default]],""))</f>
        <v/>
      </c>
      <c r="Y55" s="34"/>
      <c r="Z55" s="87" t="s">
        <v>595</v>
      </c>
      <c r="AA55" s="15" t="str">
        <f>IF(Table_Styles[[#This Row],[MT]]&lt;&gt;"",Table_Styles[[#This Row],[MT]],IF(Table_Styles[[#This Row],[MT Default]]&lt;&gt;"",Table_Styles[[#This Row],[MT Default]],""))</f>
        <v>-4px</v>
      </c>
      <c r="AB55" s="34"/>
      <c r="AC55" s="87" t="s">
        <v>538</v>
      </c>
      <c r="AD55" s="15" t="str">
        <f>IF(Table_Styles[[#This Row],[MR]]&lt;&gt;"",Table_Styles[[#This Row],[MR]],IF(Table_Styles[[#This Row],[MR Default]]&lt;&gt;"",Table_Styles[[#This Row],[MR Default]],""))</f>
        <v>5px</v>
      </c>
      <c r="AE55" s="34"/>
      <c r="AF55" s="34"/>
      <c r="AG55" s="15" t="str">
        <f>IF(Table_Styles[[#This Row],[MB]]&lt;&gt;"",Table_Styles[[#This Row],[MB]],IF(Table_Styles[[#This Row],[MB Default]]&lt;&gt;"",Table_Styles[[#This Row],[MB Default]],""))</f>
        <v/>
      </c>
      <c r="AH55" s="34"/>
      <c r="AI55" s="87"/>
      <c r="AJ55" s="15" t="str">
        <f>IF(Table_Styles[[#This Row],[ML]]&lt;&gt;"",Table_Styles[[#This Row],[ML]],IF(Table_Styles[[#This Row],[ML Default]]&lt;&gt;"",Table_Styles[[#This Row],[ML Default]],""))</f>
        <v/>
      </c>
      <c r="AK55" s="34"/>
      <c r="AL55" s="34"/>
      <c r="AM55" s="15" t="str">
        <f>IF(Table_Styles[[#This Row],[PT]]&lt;&gt;"",Table_Styles[[#This Row],[PT]],IF(Table_Styles[[#This Row],[PT Default]]&lt;&gt;"",Table_Styles[[#This Row],[PT Default]],""))</f>
        <v/>
      </c>
      <c r="AN55" s="34"/>
      <c r="AO55" s="34"/>
      <c r="AP55" s="15" t="str">
        <f>IF(Table_Styles[[#This Row],[PR]]&lt;&gt;"",Table_Styles[[#This Row],[PR]],IF(Table_Styles[[#This Row],[PR Default]]&lt;&gt;"",Table_Styles[[#This Row],[PR Default]],""))</f>
        <v/>
      </c>
      <c r="AQ55" s="34"/>
      <c r="AR55" s="34"/>
      <c r="AS55" s="15" t="str">
        <f>IF(Table_Styles[[#This Row],[PB]]&lt;&gt;"",Table_Styles[[#This Row],[PB]],IF(Table_Styles[[#This Row],[PB Default]]&lt;&gt;"",Table_Styles[[#This Row],[PB Default]],""))</f>
        <v/>
      </c>
      <c r="AT55" s="34"/>
      <c r="AU55" s="34"/>
      <c r="AV55" s="15" t="str">
        <f>IF(Table_Styles[[#This Row],[PL]]&lt;&gt;"",Table_Styles[[#This Row],[PL]],IF(Table_Styles[[#This Row],[PL Default]]&lt;&gt;"",Table_Styles[[#This Row],[PL Default]],""))</f>
        <v/>
      </c>
      <c r="AW55" s="34"/>
      <c r="AX55" s="34"/>
      <c r="AY55" s="15" t="str">
        <f>IF(Table_Styles[[#This Row],[BT]]&lt;&gt;"",Table_Styles[[#This Row],[BT]],IF(Table_Styles[[#This Row],[BT Default]]&lt;&gt;"",Table_Styles[[#This Row],[BT Default]],""))</f>
        <v/>
      </c>
      <c r="AZ55" s="34"/>
      <c r="BA55" s="34"/>
      <c r="BB55" s="15" t="str">
        <f>IF(Table_Styles[[#This Row],[BR]]&lt;&gt;"",Table_Styles[[#This Row],[BR]],IF(Table_Styles[[#This Row],[BR Default]]&lt;&gt;"",Table_Styles[[#This Row],[BR Default]],""))</f>
        <v/>
      </c>
      <c r="BC55" s="34"/>
      <c r="BD55" s="34"/>
      <c r="BE55" s="15" t="str">
        <f>IF(Table_Styles[[#This Row],[BB]]&lt;&gt;"",Table_Styles[[#This Row],[BB]],IF(Table_Styles[[#This Row],[BB Default]]&lt;&gt;"",Table_Styles[[#This Row],[BB Default]],""))</f>
        <v/>
      </c>
      <c r="BF55" s="34"/>
      <c r="BG55" s="34"/>
      <c r="BH55" s="15" t="str">
        <f>IF(Table_Styles[[#This Row],[BL]]&lt;&gt;"",Table_Styles[[#This Row],[BL]],IF(Table_Styles[[#This Row],[BL Default]]&lt;&gt;"",Table_Styles[[#This Row],[BL Default]],""))</f>
        <v/>
      </c>
      <c r="BI55" s="34"/>
      <c r="BJ55" s="34"/>
      <c r="BK55" s="15" t="str">
        <f>IF(Table_Styles[[#This Row],[Width]]&lt;&gt;"",Table_Styles[[#This Row],[Width]],IF(Table_Styles[[#This Row],[Width Default]]&lt;&gt;"",Table_Styles[[#This Row],[Width Default]],""))</f>
        <v/>
      </c>
      <c r="BL55" s="34"/>
      <c r="BM55" s="34"/>
      <c r="BN55" s="15" t="str">
        <f>IF(Table_Styles[[#This Row],[Height]]&lt;&gt;"",Table_Styles[[#This Row],[Height]],IF(Table_Styles[[#This Row],[Height Default]]&lt;&gt;"",Table_Styles[[#This Row],[Height Default]],""))</f>
        <v/>
      </c>
      <c r="BO55" s="15"/>
      <c r="BP55" s="86" t="s">
        <v>614</v>
      </c>
      <c r="BQ55" s="15" t="str">
        <f>IF(Table_Styles[[#This Row],[Top]]&lt;&gt;"",Table_Styles[[#This Row],[Top]],IF(Table_Styles[[#This Row],[Top Default]]&lt;&gt;"",Table_Styles[[#This Row],[Top Default]],""))</f>
        <v>2px</v>
      </c>
      <c r="BR55" s="15"/>
      <c r="BS55" s="15"/>
      <c r="BT55" s="15" t="str">
        <f>IF(Table_Styles[[#This Row],[Right]]&lt;&gt;"",Table_Styles[[#This Row],[Right]],IF(Table_Styles[[#This Row],[Right Default]]&lt;&gt;"",Table_Styles[[#This Row],[Right Default]],""))</f>
        <v/>
      </c>
      <c r="BU55" s="15"/>
      <c r="BV55" s="15"/>
      <c r="BW55" s="15" t="str">
        <f>IF(Table_Styles[[#This Row],[Bottom]]&lt;&gt;"",Table_Styles[[#This Row],[Bottom]],IF(Table_Styles[[#This Row],[Bottom Default]]&lt;&gt;"",Table_Styles[[#This Row],[Bottom Default]],""))</f>
        <v/>
      </c>
      <c r="BX55" s="15"/>
      <c r="BY55" s="86"/>
      <c r="BZ55" s="15" t="str">
        <f>IF(Table_Styles[[#This Row],[Left]]&lt;&gt;"",Table_Styles[[#This Row],[Left]],IF(Table_Styles[[#This Row],[Left Default]]&lt;&gt;"",Table_Styles[[#This Row],[Left Default]],""))</f>
        <v/>
      </c>
      <c r="CA55" s="34"/>
      <c r="CB55" s="17" t="str">
        <f>IF(AND(Table_Styles[[#This Row],[Selector]]&lt;&gt;"",Table_Styles[[#This Row],[Font Family Used]]&lt;&gt;"",Table_Styles[[#This Row],[Font Weight Used]]&lt;&gt;""),Table_Styles[[#This Row],[Font Family Used]]&amp;" "&amp;Table_Styles[[#This Row],[Font Weight Used]],"")</f>
        <v/>
      </c>
      <c r="CC55" s="17" t="str">
        <f ca="1">IF(AND(Table_Styles[[#This Row],[Selector]],COUNTIF(OFFSET(CC:CC,0,0,ROW()-1,1),"="&amp;Table_Styles[[#This Row],[Font]])=0),Table_Styles[[#This Row],[Font]],"")</f>
        <v/>
      </c>
      <c r="CD55" s="17" t="str">
        <f ca="1">IF(Table_Styles[[#This Row],[Unique Font]]&lt;&gt;"",
"{""fontFamily"":"""&amp;Table_Styles[[#This Row],[Font Family Used]]&amp;""",""fontWeight"":"&amp;Table_Styles[[#This Row],[Font Weight Used]]&amp;"}","")</f>
        <v/>
      </c>
      <c r="CE55"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16px;margin-top: -4px;margin-right: 5px;top: 2px</v>
      </c>
      <c r="CF55" s="17" t="str">
        <f>IF(AND(Table_Styles[[#This Row],[Selector]]&lt;&gt;"", Table_Styles[[#This Row],[Config Properties]]&lt;&gt;""),
Table_Styles[[#This Row],[Selector]]&amp;" { "&amp;Table_Styles[[#This Row],[Config Properties]]&amp;" }","")</f>
        <v>formly-field .repeating .btn.btn-remove-item .btn-icon { font-size: 16px;margin-top: -4px;margin-right: 5px;top: 2px }</v>
      </c>
      <c r="CG55" s="17" t="str">
        <f xml:space="preserve">
SUBSTITUTE(SUBSTITUTE(SUBSTITUTE(SUBSTITUTE(SUBSTITUTE(SUBSTITUTE(SUBSTITUTE(SUBSTITUTE(Table_Styles[[#This Row],[Config]],
" {","{"),
"{ ","{"),
" }","}"),
"} ","}"),
" ,",","),
", ",","),
" :",":"),
": ",":")</f>
        <v>formly-field .repeating .btn.btn-remove-item .btn-icon{font-size:16px;margin-top:-4px;margin-right:5px;top:2px}</v>
      </c>
    </row>
    <row r="56" spans="2:85" ht="21" customHeight="1" thickBot="1">
      <c r="B56" s="54" t="s">
        <v>624</v>
      </c>
      <c r="C56" s="54"/>
      <c r="D56" s="62"/>
      <c r="E56" s="62"/>
      <c r="F56" s="54" t="str">
        <f>IF(Table_Styles[[#This Row],[Font Family]]&lt;&gt;"",Table_Styles[[#This Row],[Font Family]],IF(Table_Styles[[#This Row],[Font Family Default]]&lt;&gt;"",Table_Styles[[#This Row],[Font Family Default]],""))</f>
        <v/>
      </c>
      <c r="G56" s="62"/>
      <c r="H56" s="62"/>
      <c r="I56" s="54" t="str">
        <f>IF(Table_Styles[[#This Row],[Font Size]]&lt;&gt;"",Table_Styles[[#This Row],[Font Size]],IF(Table_Styles[[#This Row],[Font Size Default]]&lt;&gt;"",Table_Styles[[#This Row],[Font Size Default]],""))</f>
        <v/>
      </c>
      <c r="J56" s="62"/>
      <c r="K56" s="62"/>
      <c r="L56" s="54" t="str">
        <f>IF(Table_Styles[[#This Row],[Font Weight]]&lt;&gt;"",Table_Styles[[#This Row],[Font Weight]],IF(Table_Styles[[#This Row],[Font Weight Default]]&lt;&gt;"",Table_Styles[[#This Row],[Font Weight Default]],""))</f>
        <v/>
      </c>
      <c r="M56" s="62"/>
      <c r="N56" s="62"/>
      <c r="O56" s="54" t="str">
        <f>IF(Table_Styles[[#This Row],[Colour]]&lt;&gt;"",Table_Styles[[#This Row],[Colour]],IF(Table_Styles[[#This Row],[Colour Default]]&lt;&gt;"",Table_Styles[[#This Row],[Colour Default]],""))</f>
        <v/>
      </c>
      <c r="P56" s="62"/>
      <c r="Q56" s="62"/>
      <c r="R56" s="54" t="str">
        <f>IF(Table_Styles[[#This Row],[Background]]&lt;&gt;"",Table_Styles[[#This Row],[Background]],IF(Table_Styles[[#This Row],[Background Default]]&lt;&gt;"",Table_Styles[[#This Row],[Background Default]],""))</f>
        <v/>
      </c>
      <c r="S56" s="62"/>
      <c r="T56" s="62"/>
      <c r="U56" s="54" t="str">
        <f>IF(Table_Styles[[#This Row],[Border]]&lt;&gt;"",Table_Styles[[#This Row],[Border]],IF(Table_Styles[[#This Row],[Border Default]]&lt;&gt;"",Table_Styles[[#This Row],[Border Default]],""))</f>
        <v/>
      </c>
      <c r="V56" s="62"/>
      <c r="W56" s="62"/>
      <c r="X56" s="54" t="str">
        <f>IF(Table_Styles[[#This Row],[Border Radius]]&lt;&gt;"",Table_Styles[[#This Row],[Border Radius]],IF(Table_Styles[[#This Row],[Border Radius Default]]&lt;&gt;"",Table_Styles[[#This Row],[Border Radius Default]],""))</f>
        <v/>
      </c>
      <c r="Y56" s="62"/>
      <c r="Z56" s="62"/>
      <c r="AA56" s="54" t="str">
        <f>IF(Table_Styles[[#This Row],[MT]]&lt;&gt;"",Table_Styles[[#This Row],[MT]],IF(Table_Styles[[#This Row],[MT Default]]&lt;&gt;"",Table_Styles[[#This Row],[MT Default]],""))</f>
        <v/>
      </c>
      <c r="AB56" s="62"/>
      <c r="AC56" s="62"/>
      <c r="AD56" s="54" t="str">
        <f>IF(Table_Styles[[#This Row],[MR]]&lt;&gt;"",Table_Styles[[#This Row],[MR]],IF(Table_Styles[[#This Row],[MR Default]]&lt;&gt;"",Table_Styles[[#This Row],[MR Default]],""))</f>
        <v/>
      </c>
      <c r="AE56" s="62"/>
      <c r="AF56" s="62"/>
      <c r="AG56" s="54" t="str">
        <f>IF(Table_Styles[[#This Row],[MB]]&lt;&gt;"",Table_Styles[[#This Row],[MB]],IF(Table_Styles[[#This Row],[MB Default]]&lt;&gt;"",Table_Styles[[#This Row],[MB Default]],""))</f>
        <v/>
      </c>
      <c r="AH56" s="62"/>
      <c r="AI56" s="62"/>
      <c r="AJ56" s="54" t="str">
        <f>IF(Table_Styles[[#This Row],[ML]]&lt;&gt;"",Table_Styles[[#This Row],[ML]],IF(Table_Styles[[#This Row],[ML Default]]&lt;&gt;"",Table_Styles[[#This Row],[ML Default]],""))</f>
        <v/>
      </c>
      <c r="AK56" s="62"/>
      <c r="AL56" s="62"/>
      <c r="AM56" s="54" t="str">
        <f>IF(Table_Styles[[#This Row],[PT]]&lt;&gt;"",Table_Styles[[#This Row],[PT]],IF(Table_Styles[[#This Row],[PT Default]]&lt;&gt;"",Table_Styles[[#This Row],[PT Default]],""))</f>
        <v/>
      </c>
      <c r="AN56" s="62"/>
      <c r="AO56" s="62"/>
      <c r="AP56" s="54" t="str">
        <f>IF(Table_Styles[[#This Row],[PR]]&lt;&gt;"",Table_Styles[[#This Row],[PR]],IF(Table_Styles[[#This Row],[PR Default]]&lt;&gt;"",Table_Styles[[#This Row],[PR Default]],""))</f>
        <v/>
      </c>
      <c r="AQ56" s="62"/>
      <c r="AR56" s="62"/>
      <c r="AS56" s="54" t="str">
        <f>IF(Table_Styles[[#This Row],[PB]]&lt;&gt;"",Table_Styles[[#This Row],[PB]],IF(Table_Styles[[#This Row],[PB Default]]&lt;&gt;"",Table_Styles[[#This Row],[PB Default]],""))</f>
        <v/>
      </c>
      <c r="AT56" s="62"/>
      <c r="AU56" s="62"/>
      <c r="AV56" s="54" t="str">
        <f>IF(Table_Styles[[#This Row],[PL]]&lt;&gt;"",Table_Styles[[#This Row],[PL]],IF(Table_Styles[[#This Row],[PL Default]]&lt;&gt;"",Table_Styles[[#This Row],[PL Default]],""))</f>
        <v/>
      </c>
      <c r="AW56" s="62"/>
      <c r="AX56" s="62"/>
      <c r="AY56" s="54" t="str">
        <f>IF(Table_Styles[[#This Row],[BT]]&lt;&gt;"",Table_Styles[[#This Row],[BT]],IF(Table_Styles[[#This Row],[BT Default]]&lt;&gt;"",Table_Styles[[#This Row],[BT Default]],""))</f>
        <v/>
      </c>
      <c r="AZ56" s="62"/>
      <c r="BA56" s="62"/>
      <c r="BB56" s="54" t="str">
        <f>IF(Table_Styles[[#This Row],[BR]]&lt;&gt;"",Table_Styles[[#This Row],[BR]],IF(Table_Styles[[#This Row],[BR Default]]&lt;&gt;"",Table_Styles[[#This Row],[BR Default]],""))</f>
        <v/>
      </c>
      <c r="BC56" s="62"/>
      <c r="BD56" s="62"/>
      <c r="BE56" s="54" t="str">
        <f>IF(Table_Styles[[#This Row],[BB]]&lt;&gt;"",Table_Styles[[#This Row],[BB]],IF(Table_Styles[[#This Row],[BB Default]]&lt;&gt;"",Table_Styles[[#This Row],[BB Default]],""))</f>
        <v/>
      </c>
      <c r="BF56" s="62"/>
      <c r="BG56" s="62"/>
      <c r="BH56" s="54" t="str">
        <f>IF(Table_Styles[[#This Row],[BL]]&lt;&gt;"",Table_Styles[[#This Row],[BL]],IF(Table_Styles[[#This Row],[BL Default]]&lt;&gt;"",Table_Styles[[#This Row],[BL Default]],""))</f>
        <v/>
      </c>
      <c r="BI56" s="62"/>
      <c r="BJ56" s="62"/>
      <c r="BK56" s="54" t="str">
        <f>IF(Table_Styles[[#This Row],[Width]]&lt;&gt;"",Table_Styles[[#This Row],[Width]],IF(Table_Styles[[#This Row],[Width Default]]&lt;&gt;"",Table_Styles[[#This Row],[Width Default]],""))</f>
        <v/>
      </c>
      <c r="BL56" s="62"/>
      <c r="BM56" s="62"/>
      <c r="BN56" s="54" t="str">
        <f>IF(Table_Styles[[#This Row],[Height]]&lt;&gt;"",Table_Styles[[#This Row],[Height]],IF(Table_Styles[[#This Row],[Height Default]]&lt;&gt;"",Table_Styles[[#This Row],[Height Default]],""))</f>
        <v/>
      </c>
      <c r="BO56" s="54"/>
      <c r="BP56" s="54"/>
      <c r="BQ56" s="54" t="str">
        <f>IF(Table_Styles[[#This Row],[Top]]&lt;&gt;"",Table_Styles[[#This Row],[Top]],IF(Table_Styles[[#This Row],[Top Default]]&lt;&gt;"",Table_Styles[[#This Row],[Top Default]],""))</f>
        <v/>
      </c>
      <c r="BR56" s="54"/>
      <c r="BS56" s="54"/>
      <c r="BT56" s="54" t="str">
        <f>IF(Table_Styles[[#This Row],[Right]]&lt;&gt;"",Table_Styles[[#This Row],[Right]],IF(Table_Styles[[#This Row],[Right Default]]&lt;&gt;"",Table_Styles[[#This Row],[Right Default]],""))</f>
        <v/>
      </c>
      <c r="BU56" s="54"/>
      <c r="BV56" s="54"/>
      <c r="BW56" s="54" t="str">
        <f>IF(Table_Styles[[#This Row],[Bottom]]&lt;&gt;"",Table_Styles[[#This Row],[Bottom]],IF(Table_Styles[[#This Row],[Bottom Default]]&lt;&gt;"",Table_Styles[[#This Row],[Bottom Default]],""))</f>
        <v/>
      </c>
      <c r="BX56" s="54"/>
      <c r="BY56" s="54"/>
      <c r="BZ56" s="54" t="str">
        <f>IF(Table_Styles[[#This Row],[Left]]&lt;&gt;"",Table_Styles[[#This Row],[Left]],IF(Table_Styles[[#This Row],[Left Default]]&lt;&gt;"",Table_Styles[[#This Row],[Left Default]],""))</f>
        <v/>
      </c>
      <c r="CA56" s="62"/>
      <c r="CB56" s="54" t="str">
        <f>IF(AND(Table_Styles[[#This Row],[Selector]]&lt;&gt;"",Table_Styles[[#This Row],[Font Family Used]]&lt;&gt;"",Table_Styles[[#This Row],[Font Weight Used]]&lt;&gt;""),Table_Styles[[#This Row],[Font Family Used]]&amp;" "&amp;Table_Styles[[#This Row],[Font Weight Used]],"")</f>
        <v/>
      </c>
      <c r="CC56" s="54" t="str">
        <f ca="1">IF(AND(Table_Styles[[#This Row],[Selector]],COUNTIF(OFFSET(CC:CC,0,0,ROW()-1,1),"="&amp;Table_Styles[[#This Row],[Font]])=0),Table_Styles[[#This Row],[Font]],"")</f>
        <v/>
      </c>
      <c r="CD56" s="54" t="str">
        <f ca="1">IF(Table_Styles[[#This Row],[Unique Font]]&lt;&gt;"",
"{""fontFamily"":"""&amp;Table_Styles[[#This Row],[Font Family Used]]&amp;""",""fontWeight"":"&amp;Table_Styles[[#This Row],[Font Weight Used]]&amp;"}","")</f>
        <v/>
      </c>
      <c r="CE56" s="5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56" s="54" t="str">
        <f>IF(AND(Table_Styles[[#This Row],[Selector]]&lt;&gt;"", Table_Styles[[#This Row],[Config Properties]]&lt;&gt;""),
Table_Styles[[#This Row],[Selector]]&amp;" { "&amp;Table_Styles[[#This Row],[Config Properties]]&amp;" }","")</f>
        <v/>
      </c>
      <c r="CG56" s="54" t="str">
        <f xml:space="preserve">
SUBSTITUTE(SUBSTITUTE(SUBSTITUTE(SUBSTITUTE(SUBSTITUTE(SUBSTITUTE(SUBSTITUTE(SUBSTITUTE(Table_Styles[[#This Row],[Config]],
" {","{"),
"{ ","{"),
" }","}"),
"} ","}"),
" ,",","),
", ",","),
" :",":"),
": ",":")</f>
        <v/>
      </c>
    </row>
    <row r="57" spans="2:85" ht="21" customHeight="1">
      <c r="B57" s="91" t="s">
        <v>625</v>
      </c>
      <c r="C57" s="37" t="s">
        <v>626</v>
      </c>
      <c r="D57" s="34"/>
      <c r="E57" s="34"/>
      <c r="F57" s="15" t="str">
        <f>IF(Table_Styles[[#This Row],[Font Family]]&lt;&gt;"",Table_Styles[[#This Row],[Font Family]],IF(Table_Styles[[#This Row],[Font Family Default]]&lt;&gt;"",Table_Styles[[#This Row],[Font Family Default]],""))</f>
        <v/>
      </c>
      <c r="G57" s="34"/>
      <c r="H57" s="34"/>
      <c r="I57" s="15" t="str">
        <f>IF(Table_Styles[[#This Row],[Font Size]]&lt;&gt;"",Table_Styles[[#This Row],[Font Size]],IF(Table_Styles[[#This Row],[Font Size Default]]&lt;&gt;"",Table_Styles[[#This Row],[Font Size Default]],""))</f>
        <v/>
      </c>
      <c r="J57" s="34"/>
      <c r="K57" s="34"/>
      <c r="L57" s="15" t="str">
        <f>IF(Table_Styles[[#This Row],[Font Weight]]&lt;&gt;"",Table_Styles[[#This Row],[Font Weight]],IF(Table_Styles[[#This Row],[Font Weight Default]]&lt;&gt;"",Table_Styles[[#This Row],[Font Weight Default]],""))</f>
        <v/>
      </c>
      <c r="M57" s="34"/>
      <c r="N57" s="34"/>
      <c r="O57" s="15" t="str">
        <f>IF(Table_Styles[[#This Row],[Colour]]&lt;&gt;"",Table_Styles[[#This Row],[Colour]],IF(Table_Styles[[#This Row],[Colour Default]]&lt;&gt;"",Table_Styles[[#This Row],[Colour Default]],""))</f>
        <v/>
      </c>
      <c r="P57" s="34"/>
      <c r="Q57" s="34" t="str">
        <f>Colour_Background_1</f>
        <v>#FFFFFF</v>
      </c>
      <c r="R57" s="15" t="str">
        <f>IF(Table_Styles[[#This Row],[Background]]&lt;&gt;"",Table_Styles[[#This Row],[Background]],IF(Table_Styles[[#This Row],[Background Default]]&lt;&gt;"",Table_Styles[[#This Row],[Background Default]],""))</f>
        <v>#FFFFFF</v>
      </c>
      <c r="S57" s="34"/>
      <c r="T57" s="36" t="s">
        <v>554</v>
      </c>
      <c r="U57" s="15" t="str">
        <f>IF(Table_Styles[[#This Row],[Border]]&lt;&gt;"",Table_Styles[[#This Row],[Border]],IF(Table_Styles[[#This Row],[Border Default]]&lt;&gt;"",Table_Styles[[#This Row],[Border Default]],""))</f>
        <v>none</v>
      </c>
      <c r="V57" s="34"/>
      <c r="W57" s="34">
        <f>Settings_Styling_Other_Default_Border_Radius</f>
        <v>0</v>
      </c>
      <c r="X57" s="15">
        <f>IF(Table_Styles[[#This Row],[Border Radius]]&lt;&gt;"",Table_Styles[[#This Row],[Border Radius]],IF(Table_Styles[[#This Row],[Border Radius Default]]&lt;&gt;"",Table_Styles[[#This Row],[Border Radius Default]],""))</f>
        <v>0</v>
      </c>
      <c r="Y57" s="34"/>
      <c r="Z57" s="34"/>
      <c r="AA57" s="15" t="str">
        <f>IF(Table_Styles[[#This Row],[MT]]&lt;&gt;"",Table_Styles[[#This Row],[MT]],IF(Table_Styles[[#This Row],[MT Default]]&lt;&gt;"",Table_Styles[[#This Row],[MT Default]],""))</f>
        <v/>
      </c>
      <c r="AB57" s="34"/>
      <c r="AC57" s="34"/>
      <c r="AD57" s="15" t="str">
        <f>IF(Table_Styles[[#This Row],[MR]]&lt;&gt;"",Table_Styles[[#This Row],[MR]],IF(Table_Styles[[#This Row],[MR Default]]&lt;&gt;"",Table_Styles[[#This Row],[MR Default]],""))</f>
        <v/>
      </c>
      <c r="AE57" s="34"/>
      <c r="AF57" s="34"/>
      <c r="AG57" s="15" t="str">
        <f>IF(Table_Styles[[#This Row],[MB]]&lt;&gt;"",Table_Styles[[#This Row],[MB]],IF(Table_Styles[[#This Row],[MB Default]]&lt;&gt;"",Table_Styles[[#This Row],[MB Default]],""))</f>
        <v/>
      </c>
      <c r="AH57" s="34"/>
      <c r="AI57" s="34"/>
      <c r="AJ57" s="15" t="str">
        <f>IF(Table_Styles[[#This Row],[ML]]&lt;&gt;"",Table_Styles[[#This Row],[ML]],IF(Table_Styles[[#This Row],[ML Default]]&lt;&gt;"",Table_Styles[[#This Row],[ML Default]],""))</f>
        <v/>
      </c>
      <c r="AK57" s="34"/>
      <c r="AL57" s="87" t="s">
        <v>538</v>
      </c>
      <c r="AM57" s="15" t="str">
        <f>IF(Table_Styles[[#This Row],[PT]]&lt;&gt;"",Table_Styles[[#This Row],[PT]],IF(Table_Styles[[#This Row],[PT Default]]&lt;&gt;"",Table_Styles[[#This Row],[PT Default]],""))</f>
        <v>5px</v>
      </c>
      <c r="AN57" s="34"/>
      <c r="AO57" s="87" t="s">
        <v>538</v>
      </c>
      <c r="AP57" s="15" t="str">
        <f>IF(Table_Styles[[#This Row],[PR]]&lt;&gt;"",Table_Styles[[#This Row],[PR]],IF(Table_Styles[[#This Row],[PR Default]]&lt;&gt;"",Table_Styles[[#This Row],[PR Default]],""))</f>
        <v>5px</v>
      </c>
      <c r="AQ57" s="34"/>
      <c r="AR57" s="87" t="s">
        <v>538</v>
      </c>
      <c r="AS57" s="15" t="str">
        <f>IF(Table_Styles[[#This Row],[PB]]&lt;&gt;"",Table_Styles[[#This Row],[PB]],IF(Table_Styles[[#This Row],[PB Default]]&lt;&gt;"",Table_Styles[[#This Row],[PB Default]],""))</f>
        <v>5px</v>
      </c>
      <c r="AT57" s="34"/>
      <c r="AU57" s="87" t="s">
        <v>627</v>
      </c>
      <c r="AV57" s="15" t="str">
        <f>IF(Table_Styles[[#This Row],[PL]]&lt;&gt;"",Table_Styles[[#This Row],[PL]],IF(Table_Styles[[#This Row],[PL Default]]&lt;&gt;"",Table_Styles[[#This Row],[PL Default]],""))</f>
        <v>4px</v>
      </c>
      <c r="AW57" s="34"/>
      <c r="AX57" s="34"/>
      <c r="AY57" s="15" t="str">
        <f>IF(Table_Styles[[#This Row],[BT]]&lt;&gt;"",Table_Styles[[#This Row],[BT]],IF(Table_Styles[[#This Row],[BT Default]]&lt;&gt;"",Table_Styles[[#This Row],[BT Default]],""))</f>
        <v/>
      </c>
      <c r="AZ57" s="34"/>
      <c r="BA57" s="34"/>
      <c r="BB57" s="15" t="str">
        <f>IF(Table_Styles[[#This Row],[BR]]&lt;&gt;"",Table_Styles[[#This Row],[BR]],IF(Table_Styles[[#This Row],[BR Default]]&lt;&gt;"",Table_Styles[[#This Row],[BR Default]],""))</f>
        <v/>
      </c>
      <c r="BC57" s="34"/>
      <c r="BD57" s="34"/>
      <c r="BE57" s="15" t="str">
        <f>IF(Table_Styles[[#This Row],[BB]]&lt;&gt;"",Table_Styles[[#This Row],[BB]],IF(Table_Styles[[#This Row],[BB Default]]&lt;&gt;"",Table_Styles[[#This Row],[BB Default]],""))</f>
        <v/>
      </c>
      <c r="BF57" s="34"/>
      <c r="BG57" s="34"/>
      <c r="BH57" s="15" t="str">
        <f>IF(Table_Styles[[#This Row],[BL]]&lt;&gt;"",Table_Styles[[#This Row],[BL]],IF(Table_Styles[[#This Row],[BL Default]]&lt;&gt;"",Table_Styles[[#This Row],[BL Default]],""))</f>
        <v/>
      </c>
      <c r="BI57" s="34"/>
      <c r="BJ57" s="34"/>
      <c r="BK57" s="15" t="str">
        <f>IF(Table_Styles[[#This Row],[Width]]&lt;&gt;"",Table_Styles[[#This Row],[Width]],IF(Table_Styles[[#This Row],[Width Default]]&lt;&gt;"",Table_Styles[[#This Row],[Width Default]],""))</f>
        <v/>
      </c>
      <c r="BL57" s="34"/>
      <c r="BM57" s="34"/>
      <c r="BN57" s="15" t="str">
        <f>IF(Table_Styles[[#This Row],[Height]]&lt;&gt;"",Table_Styles[[#This Row],[Height]],IF(Table_Styles[[#This Row],[Height Default]]&lt;&gt;"",Table_Styles[[#This Row],[Height Default]],""))</f>
        <v/>
      </c>
      <c r="BO57" s="15"/>
      <c r="BP57" s="15"/>
      <c r="BQ57" s="15" t="str">
        <f>IF(Table_Styles[[#This Row],[Top]]&lt;&gt;"",Table_Styles[[#This Row],[Top]],IF(Table_Styles[[#This Row],[Top Default]]&lt;&gt;"",Table_Styles[[#This Row],[Top Default]],""))</f>
        <v/>
      </c>
      <c r="BR57" s="15"/>
      <c r="BS57" s="15"/>
      <c r="BT57" s="15" t="str">
        <f>IF(Table_Styles[[#This Row],[Right]]&lt;&gt;"",Table_Styles[[#This Row],[Right]],IF(Table_Styles[[#This Row],[Right Default]]&lt;&gt;"",Table_Styles[[#This Row],[Right Default]],""))</f>
        <v/>
      </c>
      <c r="BU57" s="15"/>
      <c r="BV57" s="15"/>
      <c r="BW57" s="15" t="str">
        <f>IF(Table_Styles[[#This Row],[Bottom]]&lt;&gt;"",Table_Styles[[#This Row],[Bottom]],IF(Table_Styles[[#This Row],[Bottom Default]]&lt;&gt;"",Table_Styles[[#This Row],[Bottom Default]],""))</f>
        <v/>
      </c>
      <c r="BX57" s="15"/>
      <c r="BY57" s="15"/>
      <c r="BZ57" s="15" t="str">
        <f>IF(Table_Styles[[#This Row],[Left]]&lt;&gt;"",Table_Styles[[#This Row],[Left]],IF(Table_Styles[[#This Row],[Left Default]]&lt;&gt;"",Table_Styles[[#This Row],[Left Default]],""))</f>
        <v/>
      </c>
      <c r="CA57" s="34"/>
      <c r="CB57" s="17" t="str">
        <f>IF(AND(Table_Styles[[#This Row],[Selector]]&lt;&gt;"",Table_Styles[[#This Row],[Font Family Used]]&lt;&gt;"",Table_Styles[[#This Row],[Font Weight Used]]&lt;&gt;""),Table_Styles[[#This Row],[Font Family Used]]&amp;" "&amp;Table_Styles[[#This Row],[Font Weight Used]],"")</f>
        <v/>
      </c>
      <c r="CC57" s="17" t="str">
        <f ca="1">IF(AND(Table_Styles[[#This Row],[Selector]],COUNTIF(OFFSET(CC:CC,0,0,ROW()-1,1),"="&amp;Table_Styles[[#This Row],[Font]])=0),Table_Styles[[#This Row],[Font]],"")</f>
        <v/>
      </c>
      <c r="CD57" s="17" t="str">
        <f ca="1">IF(Table_Styles[[#This Row],[Unique Font]]&lt;&gt;"",
"{""fontFamily"":"""&amp;Table_Styles[[#This Row],[Font Family Used]]&amp;""",""fontWeight"":"&amp;Table_Styles[[#This Row],[Font Weight Used]]&amp;"}","")</f>
        <v/>
      </c>
      <c r="CE57"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#FFFFFF;border: none;border-radius: 0;padding-top: 5px;padding-right: 5px;padding-bottom: 5px;padding-left: 4px</v>
      </c>
      <c r="CF57" s="17" t="str">
        <f>IF(AND(Table_Styles[[#This Row],[Selector]]&lt;&gt;"", Table_Styles[[#This Row],[Config Properties]]&lt;&gt;""),
Table_Styles[[#This Row],[Selector]]&amp;" { "&amp;Table_Styles[[#This Row],[Config Properties]]&amp;" }","")</f>
        <v>.ui-datepicker.ui-widget.ui-widget-content { background: #FFFFFF;border: none;border-radius: 0;padding-top: 5px;padding-right: 5px;padding-bottom: 5px;padding-left: 4px }</v>
      </c>
      <c r="CG57" s="17" t="str">
        <f xml:space="preserve">
SUBSTITUTE(SUBSTITUTE(SUBSTITUTE(SUBSTITUTE(SUBSTITUTE(SUBSTITUTE(SUBSTITUTE(SUBSTITUTE(Table_Styles[[#This Row],[Config]],
" {","{"),
"{ ","{"),
" }","}"),
"} ","}"),
" ,",","),
", ",","),
" :",":"),
": ",":")</f>
        <v>.ui-datepicker.ui-widget.ui-widget-content{background:#FFFFFF;border:none;border-radius:0;padding-top:5px;padding-right:5px;padding-bottom:5px;padding-left:4px}</v>
      </c>
    </row>
    <row r="58" spans="2:85" ht="21" customHeight="1">
      <c r="B58" s="91" t="s">
        <v>2</v>
      </c>
      <c r="C58" s="17" t="s">
        <v>628</v>
      </c>
      <c r="D58" s="34"/>
      <c r="E58" s="34"/>
      <c r="F58" s="15" t="str">
        <f>IF(Table_Styles[[#This Row],[Font Family]]&lt;&gt;"",Table_Styles[[#This Row],[Font Family]],IF(Table_Styles[[#This Row],[Font Family Default]]&lt;&gt;"",Table_Styles[[#This Row],[Font Family Default]],""))</f>
        <v/>
      </c>
      <c r="G58" s="34"/>
      <c r="H58" s="34"/>
      <c r="I58" s="15" t="str">
        <f>IF(Table_Styles[[#This Row],[Font Size]]&lt;&gt;"",Table_Styles[[#This Row],[Font Size]],IF(Table_Styles[[#This Row],[Font Size Default]]&lt;&gt;"",Table_Styles[[#This Row],[Font Size Default]],""))</f>
        <v/>
      </c>
      <c r="J58" s="34"/>
      <c r="K58" s="34"/>
      <c r="L58" s="15" t="str">
        <f>IF(Table_Styles[[#This Row],[Font Weight]]&lt;&gt;"",Table_Styles[[#This Row],[Font Weight]],IF(Table_Styles[[#This Row],[Font Weight Default]]&lt;&gt;"",Table_Styles[[#This Row],[Font Weight Default]],""))</f>
        <v/>
      </c>
      <c r="M58" s="34"/>
      <c r="N58" s="34"/>
      <c r="O58" s="15" t="str">
        <f>IF(Table_Styles[[#This Row],[Colour]]&lt;&gt;"",Table_Styles[[#This Row],[Colour]],IF(Table_Styles[[#This Row],[Colour Default]]&lt;&gt;"",Table_Styles[[#This Row],[Colour Default]],""))</f>
        <v/>
      </c>
      <c r="P58" s="34"/>
      <c r="Q58" s="36" t="str">
        <f>Colour_Background_2</f>
        <v>#f3f3f3</v>
      </c>
      <c r="R58" s="15" t="str">
        <f>IF(Table_Styles[[#This Row],[Background]]&lt;&gt;"",Table_Styles[[#This Row],[Background]],IF(Table_Styles[[#This Row],[Background Default]]&lt;&gt;"",Table_Styles[[#This Row],[Background Default]],""))</f>
        <v>#f3f3f3</v>
      </c>
      <c r="S58" s="34"/>
      <c r="T58" s="36" t="s">
        <v>554</v>
      </c>
      <c r="U58" s="15" t="str">
        <f>IF(Table_Styles[[#This Row],[Border]]&lt;&gt;"",Table_Styles[[#This Row],[Border]],IF(Table_Styles[[#This Row],[Border Default]]&lt;&gt;"",Table_Styles[[#This Row],[Border Default]],""))</f>
        <v>none</v>
      </c>
      <c r="V58" s="34"/>
      <c r="W58" s="34">
        <f>Settings_Styling_Other_Default_Border_Radius</f>
        <v>0</v>
      </c>
      <c r="X58" s="15">
        <f>IF(Table_Styles[[#This Row],[Border Radius]]&lt;&gt;"",Table_Styles[[#This Row],[Border Radius]],IF(Table_Styles[[#This Row],[Border Radius Default]]&lt;&gt;"",Table_Styles[[#This Row],[Border Radius Default]],""))</f>
        <v>0</v>
      </c>
      <c r="Y58" s="34"/>
      <c r="Z58" s="36" t="s">
        <v>615</v>
      </c>
      <c r="AA58" s="15" t="str">
        <f>IF(Table_Styles[[#This Row],[MT]]&lt;&gt;"",Table_Styles[[#This Row],[MT]],IF(Table_Styles[[#This Row],[MT Default]]&lt;&gt;"",Table_Styles[[#This Row],[MT Default]],""))</f>
        <v>1px</v>
      </c>
      <c r="AB58" s="34"/>
      <c r="AC58" s="36" t="s">
        <v>615</v>
      </c>
      <c r="AD58" s="15" t="str">
        <f>IF(Table_Styles[[#This Row],[MR]]&lt;&gt;"",Table_Styles[[#This Row],[MR]],IF(Table_Styles[[#This Row],[MR Default]]&lt;&gt;"",Table_Styles[[#This Row],[MR Default]],""))</f>
        <v>1px</v>
      </c>
      <c r="AE58" s="34"/>
      <c r="AF58" s="36" t="s">
        <v>615</v>
      </c>
      <c r="AG58" s="15" t="str">
        <f>IF(Table_Styles[[#This Row],[MB]]&lt;&gt;"",Table_Styles[[#This Row],[MB]],IF(Table_Styles[[#This Row],[MB Default]]&lt;&gt;"",Table_Styles[[#This Row],[MB Default]],""))</f>
        <v>1px</v>
      </c>
      <c r="AH58" s="34"/>
      <c r="AI58" s="36" t="s">
        <v>614</v>
      </c>
      <c r="AJ58" s="15" t="str">
        <f>IF(Table_Styles[[#This Row],[ML]]&lt;&gt;"",Table_Styles[[#This Row],[ML]],IF(Table_Styles[[#This Row],[ML Default]]&lt;&gt;"",Table_Styles[[#This Row],[ML Default]],""))</f>
        <v>2px</v>
      </c>
      <c r="AK58" s="34"/>
      <c r="AL58" s="34"/>
      <c r="AM58" s="15" t="str">
        <f>IF(Table_Styles[[#This Row],[PT]]&lt;&gt;"",Table_Styles[[#This Row],[PT]],IF(Table_Styles[[#This Row],[PT Default]]&lt;&gt;"",Table_Styles[[#This Row],[PT Default]],""))</f>
        <v/>
      </c>
      <c r="AN58" s="34"/>
      <c r="AO58" s="34"/>
      <c r="AP58" s="15" t="str">
        <f>IF(Table_Styles[[#This Row],[PR]]&lt;&gt;"",Table_Styles[[#This Row],[PR]],IF(Table_Styles[[#This Row],[PR Default]]&lt;&gt;"",Table_Styles[[#This Row],[PR Default]],""))</f>
        <v/>
      </c>
      <c r="AQ58" s="34"/>
      <c r="AR58" s="34"/>
      <c r="AS58" s="15" t="str">
        <f>IF(Table_Styles[[#This Row],[PB]]&lt;&gt;"",Table_Styles[[#This Row],[PB]],IF(Table_Styles[[#This Row],[PB Default]]&lt;&gt;"",Table_Styles[[#This Row],[PB Default]],""))</f>
        <v/>
      </c>
      <c r="AT58" s="34"/>
      <c r="AU58" s="34"/>
      <c r="AV58" s="15" t="str">
        <f>IF(Table_Styles[[#This Row],[PL]]&lt;&gt;"",Table_Styles[[#This Row],[PL]],IF(Table_Styles[[#This Row],[PL Default]]&lt;&gt;"",Table_Styles[[#This Row],[PL Default]],""))</f>
        <v/>
      </c>
      <c r="AW58" s="34"/>
      <c r="AX58" s="34"/>
      <c r="AY58" s="15" t="str">
        <f>IF(Table_Styles[[#This Row],[BT]]&lt;&gt;"",Table_Styles[[#This Row],[BT]],IF(Table_Styles[[#This Row],[BT Default]]&lt;&gt;"",Table_Styles[[#This Row],[BT Default]],""))</f>
        <v/>
      </c>
      <c r="AZ58" s="34"/>
      <c r="BA58" s="34"/>
      <c r="BB58" s="15" t="str">
        <f>IF(Table_Styles[[#This Row],[BR]]&lt;&gt;"",Table_Styles[[#This Row],[BR]],IF(Table_Styles[[#This Row],[BR Default]]&lt;&gt;"",Table_Styles[[#This Row],[BR Default]],""))</f>
        <v/>
      </c>
      <c r="BC58" s="34"/>
      <c r="BD58" s="34"/>
      <c r="BE58" s="15" t="str">
        <f>IF(Table_Styles[[#This Row],[BB]]&lt;&gt;"",Table_Styles[[#This Row],[BB]],IF(Table_Styles[[#This Row],[BB Default]]&lt;&gt;"",Table_Styles[[#This Row],[BB Default]],""))</f>
        <v/>
      </c>
      <c r="BF58" s="34"/>
      <c r="BG58" s="34"/>
      <c r="BH58" s="15" t="str">
        <f>IF(Table_Styles[[#This Row],[BL]]&lt;&gt;"",Table_Styles[[#This Row],[BL]],IF(Table_Styles[[#This Row],[BL Default]]&lt;&gt;"",Table_Styles[[#This Row],[BL Default]],""))</f>
        <v/>
      </c>
      <c r="BI58" s="34"/>
      <c r="BJ58" s="34"/>
      <c r="BK58" s="15" t="str">
        <f>IF(Table_Styles[[#This Row],[Width]]&lt;&gt;"",Table_Styles[[#This Row],[Width]],IF(Table_Styles[[#This Row],[Width Default]]&lt;&gt;"",Table_Styles[[#This Row],[Width Default]],""))</f>
        <v/>
      </c>
      <c r="BL58" s="34"/>
      <c r="BM58" s="34"/>
      <c r="BN58" s="15" t="str">
        <f>IF(Table_Styles[[#This Row],[Height]]&lt;&gt;"",Table_Styles[[#This Row],[Height]],IF(Table_Styles[[#This Row],[Height Default]]&lt;&gt;"",Table_Styles[[#This Row],[Height Default]],""))</f>
        <v/>
      </c>
      <c r="BO58" s="15"/>
      <c r="BP58" s="15"/>
      <c r="BQ58" s="15" t="str">
        <f>IF(Table_Styles[[#This Row],[Top]]&lt;&gt;"",Table_Styles[[#This Row],[Top]],IF(Table_Styles[[#This Row],[Top Default]]&lt;&gt;"",Table_Styles[[#This Row],[Top Default]],""))</f>
        <v/>
      </c>
      <c r="BR58" s="15"/>
      <c r="BS58" s="15"/>
      <c r="BT58" s="15" t="str">
        <f>IF(Table_Styles[[#This Row],[Right]]&lt;&gt;"",Table_Styles[[#This Row],[Right]],IF(Table_Styles[[#This Row],[Right Default]]&lt;&gt;"",Table_Styles[[#This Row],[Right Default]],""))</f>
        <v/>
      </c>
      <c r="BU58" s="15"/>
      <c r="BV58" s="15"/>
      <c r="BW58" s="15" t="str">
        <f>IF(Table_Styles[[#This Row],[Bottom]]&lt;&gt;"",Table_Styles[[#This Row],[Bottom]],IF(Table_Styles[[#This Row],[Bottom Default]]&lt;&gt;"",Table_Styles[[#This Row],[Bottom Default]],""))</f>
        <v/>
      </c>
      <c r="BX58" s="15"/>
      <c r="BY58" s="15"/>
      <c r="BZ58" s="15" t="str">
        <f>IF(Table_Styles[[#This Row],[Left]]&lt;&gt;"",Table_Styles[[#This Row],[Left]],IF(Table_Styles[[#This Row],[Left Default]]&lt;&gt;"",Table_Styles[[#This Row],[Left Default]],""))</f>
        <v/>
      </c>
      <c r="CA58" s="34"/>
      <c r="CB58" s="17" t="str">
        <f>IF(AND(Table_Styles[[#This Row],[Selector]]&lt;&gt;"",Table_Styles[[#This Row],[Font Family Used]]&lt;&gt;"",Table_Styles[[#This Row],[Font Weight Used]]&lt;&gt;""),Table_Styles[[#This Row],[Font Family Used]]&amp;" "&amp;Table_Styles[[#This Row],[Font Weight Used]],"")</f>
        <v/>
      </c>
      <c r="CC58" s="17" t="str">
        <f ca="1">IF(AND(Table_Styles[[#This Row],[Selector]],COUNTIF(OFFSET(CC:CC,0,0,ROW()-1,1),"="&amp;Table_Styles[[#This Row],[Font]])=0),Table_Styles[[#This Row],[Font]],"")</f>
        <v/>
      </c>
      <c r="CD58" s="17" t="str">
        <f ca="1">IF(Table_Styles[[#This Row],[Unique Font]]&lt;&gt;"",
"{""fontFamily"":"""&amp;Table_Styles[[#This Row],[Font Family Used]]&amp;""",""fontWeight"":"&amp;Table_Styles[[#This Row],[Font Weight Used]]&amp;"}","")</f>
        <v/>
      </c>
      <c r="CE58"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#f3f3f3;border: none;border-radius: 0;margin-top: 1px;margin-right: 1px;margin-bottom: 1px;margin-left: 2px</v>
      </c>
      <c r="CF58" s="17" t="str">
        <f>IF(AND(Table_Styles[[#This Row],[Selector]]&lt;&gt;"", Table_Styles[[#This Row],[Config Properties]]&lt;&gt;""),
Table_Styles[[#This Row],[Selector]]&amp;" { "&amp;Table_Styles[[#This Row],[Config Properties]]&amp;" }","")</f>
        <v>.ui-datepicker .ui-datepicker-header { background: #f3f3f3;border: none;border-radius: 0;margin-top: 1px;margin-right: 1px;margin-bottom: 1px;margin-left: 2px }</v>
      </c>
      <c r="CG58" s="17" t="str">
        <f xml:space="preserve">
SUBSTITUTE(SUBSTITUTE(SUBSTITUTE(SUBSTITUTE(SUBSTITUTE(SUBSTITUTE(SUBSTITUTE(SUBSTITUTE(Table_Styles[[#This Row],[Config]],
" {","{"),
"{ ","{"),
" }","}"),
"} ","}"),
" ,",","),
", ",","),
" :",":"),
": ",":")</f>
        <v>.ui-datepicker .ui-datepicker-header{background:#f3f3f3;border:none;border-radius:0;margin-top:1px;margin-right:1px;margin-bottom:1px;margin-left:2px}</v>
      </c>
    </row>
    <row r="59" spans="2:85" ht="21" customHeight="1">
      <c r="B59" s="17" t="s">
        <v>629</v>
      </c>
      <c r="C59" s="17" t="s">
        <v>630</v>
      </c>
      <c r="D59" s="34"/>
      <c r="E59" s="34" t="str">
        <f>Settings_Styling_Font_Body_Text</f>
        <v>Arvo</v>
      </c>
      <c r="F59" s="15" t="str">
        <f>IF(Table_Styles[[#This Row],[Font Family]]&lt;&gt;"",Table_Styles[[#This Row],[Font Family]],IF(Table_Styles[[#This Row],[Font Family Default]]&lt;&gt;"",Table_Styles[[#This Row],[Font Family Default]],""))</f>
        <v>Arvo</v>
      </c>
      <c r="G59" s="34"/>
      <c r="H59" s="36" t="s">
        <v>551</v>
      </c>
      <c r="I59" s="15" t="str">
        <f>IF(Table_Styles[[#This Row],[Font Size]]&lt;&gt;"",Table_Styles[[#This Row],[Font Size]],IF(Table_Styles[[#This Row],[Font Size Default]]&lt;&gt;"",Table_Styles[[#This Row],[Font Size Default]],""))</f>
        <v>13px</v>
      </c>
      <c r="J59" s="34"/>
      <c r="K59" s="34">
        <f>Settings_Styling_Font_Weight_Body_Text</f>
        <v>300</v>
      </c>
      <c r="L59" s="15">
        <f>IF(Table_Styles[[#This Row],[Font Weight]]&lt;&gt;"",Table_Styles[[#This Row],[Font Weight]],IF(Table_Styles[[#This Row],[Font Weight Default]]&lt;&gt;"",Table_Styles[[#This Row],[Font Weight Default]],""))</f>
        <v>300</v>
      </c>
      <c r="M59" s="34"/>
      <c r="N59" s="34" t="str">
        <f>Colour_Foreground_1</f>
        <v>#65686b</v>
      </c>
      <c r="O59" s="15" t="str">
        <f>IF(Table_Styles[[#This Row],[Colour]]&lt;&gt;"",Table_Styles[[#This Row],[Colour]],IF(Table_Styles[[#This Row],[Colour Default]]&lt;&gt;"",Table_Styles[[#This Row],[Colour Default]],""))</f>
        <v>#65686b</v>
      </c>
      <c r="P59" s="34"/>
      <c r="Q59" s="34" t="str">
        <f>Colour_Background_1</f>
        <v>#FFFFFF</v>
      </c>
      <c r="R59" s="15" t="str">
        <f>IF(Table_Styles[[#This Row],[Background]]&lt;&gt;"",Table_Styles[[#This Row],[Background]],IF(Table_Styles[[#This Row],[Background Default]]&lt;&gt;"",Table_Styles[[#This Row],[Background Default]],""))</f>
        <v>#FFFFFF</v>
      </c>
      <c r="S59" s="34"/>
      <c r="T59" s="36" t="s">
        <v>554</v>
      </c>
      <c r="U59" s="15" t="str">
        <f>IF(Table_Styles[[#This Row],[Border]]&lt;&gt;"",Table_Styles[[#This Row],[Border]],IF(Table_Styles[[#This Row],[Border Default]]&lt;&gt;"",Table_Styles[[#This Row],[Border Default]],""))</f>
        <v>none</v>
      </c>
      <c r="V59" s="34"/>
      <c r="W59" s="34">
        <f>Settings_Styling_Other_Default_Border_Radius</f>
        <v>0</v>
      </c>
      <c r="X59" s="15">
        <f>IF(Table_Styles[[#This Row],[Border Radius]]&lt;&gt;"",Table_Styles[[#This Row],[Border Radius]],IF(Table_Styles[[#This Row],[Border Radius Default]]&lt;&gt;"",Table_Styles[[#This Row],[Border Radius Default]],""))</f>
        <v>0</v>
      </c>
      <c r="Y59" s="34"/>
      <c r="Z59" s="34" t="s">
        <v>614</v>
      </c>
      <c r="AA59" s="15" t="str">
        <f>IF(Table_Styles[[#This Row],[MT]]&lt;&gt;"",Table_Styles[[#This Row],[MT]],IF(Table_Styles[[#This Row],[MT Default]]&lt;&gt;"",Table_Styles[[#This Row],[MT Default]],""))</f>
        <v>2px</v>
      </c>
      <c r="AB59" s="34"/>
      <c r="AC59" s="34" t="s">
        <v>614</v>
      </c>
      <c r="AD59" s="15" t="str">
        <f>IF(Table_Styles[[#This Row],[MR]]&lt;&gt;"",Table_Styles[[#This Row],[MR]],IF(Table_Styles[[#This Row],[MR Default]]&lt;&gt;"",Table_Styles[[#This Row],[MR Default]],""))</f>
        <v>2px</v>
      </c>
      <c r="AE59" s="34"/>
      <c r="AF59" s="34" t="s">
        <v>614</v>
      </c>
      <c r="AG59" s="15" t="str">
        <f>IF(Table_Styles[[#This Row],[MB]]&lt;&gt;"",Table_Styles[[#This Row],[MB]],IF(Table_Styles[[#This Row],[MB Default]]&lt;&gt;"",Table_Styles[[#This Row],[MB Default]],""))</f>
        <v>2px</v>
      </c>
      <c r="AH59" s="34"/>
      <c r="AI59" s="36" t="s">
        <v>614</v>
      </c>
      <c r="AJ59" s="15" t="str">
        <f>IF(Table_Styles[[#This Row],[ML]]&lt;&gt;"",Table_Styles[[#This Row],[ML]],IF(Table_Styles[[#This Row],[ML Default]]&lt;&gt;"",Table_Styles[[#This Row],[ML Default]],""))</f>
        <v>2px</v>
      </c>
      <c r="AK59" s="34"/>
      <c r="AL59" s="34"/>
      <c r="AM59" s="15" t="str">
        <f>IF(Table_Styles[[#This Row],[PT]]&lt;&gt;"",Table_Styles[[#This Row],[PT]],IF(Table_Styles[[#This Row],[PT Default]]&lt;&gt;"",Table_Styles[[#This Row],[PT Default]],""))</f>
        <v/>
      </c>
      <c r="AN59" s="34"/>
      <c r="AO59" s="34"/>
      <c r="AP59" s="15" t="str">
        <f>IF(Table_Styles[[#This Row],[PR]]&lt;&gt;"",Table_Styles[[#This Row],[PR]],IF(Table_Styles[[#This Row],[PR Default]]&lt;&gt;"",Table_Styles[[#This Row],[PR Default]],""))</f>
        <v/>
      </c>
      <c r="AQ59" s="34"/>
      <c r="AR59" s="34"/>
      <c r="AS59" s="15" t="str">
        <f>IF(Table_Styles[[#This Row],[PB]]&lt;&gt;"",Table_Styles[[#This Row],[PB]],IF(Table_Styles[[#This Row],[PB Default]]&lt;&gt;"",Table_Styles[[#This Row],[PB Default]],""))</f>
        <v/>
      </c>
      <c r="AT59" s="34"/>
      <c r="AU59" s="34"/>
      <c r="AV59" s="15" t="str">
        <f>IF(Table_Styles[[#This Row],[PL]]&lt;&gt;"",Table_Styles[[#This Row],[PL]],IF(Table_Styles[[#This Row],[PL Default]]&lt;&gt;"",Table_Styles[[#This Row],[PL Default]],""))</f>
        <v/>
      </c>
      <c r="AW59" s="34"/>
      <c r="AX59" s="34"/>
      <c r="AY59" s="15" t="str">
        <f>IF(Table_Styles[[#This Row],[BT]]&lt;&gt;"",Table_Styles[[#This Row],[BT]],IF(Table_Styles[[#This Row],[BT Default]]&lt;&gt;"",Table_Styles[[#This Row],[BT Default]],""))</f>
        <v/>
      </c>
      <c r="AZ59" s="34"/>
      <c r="BA59" s="34"/>
      <c r="BB59" s="15" t="str">
        <f>IF(Table_Styles[[#This Row],[BR]]&lt;&gt;"",Table_Styles[[#This Row],[BR]],IF(Table_Styles[[#This Row],[BR Default]]&lt;&gt;"",Table_Styles[[#This Row],[BR Default]],""))</f>
        <v/>
      </c>
      <c r="BC59" s="34"/>
      <c r="BD59" s="34"/>
      <c r="BE59" s="15" t="str">
        <f>IF(Table_Styles[[#This Row],[BB]]&lt;&gt;"",Table_Styles[[#This Row],[BB]],IF(Table_Styles[[#This Row],[BB Default]]&lt;&gt;"",Table_Styles[[#This Row],[BB Default]],""))</f>
        <v/>
      </c>
      <c r="BF59" s="34"/>
      <c r="BG59" s="34"/>
      <c r="BH59" s="15" t="str">
        <f>IF(Table_Styles[[#This Row],[BL]]&lt;&gt;"",Table_Styles[[#This Row],[BL]],IF(Table_Styles[[#This Row],[BL Default]]&lt;&gt;"",Table_Styles[[#This Row],[BL Default]],""))</f>
        <v/>
      </c>
      <c r="BI59" s="34"/>
      <c r="BJ59" s="36" t="s">
        <v>631</v>
      </c>
      <c r="BK59" s="15" t="str">
        <f>IF(Table_Styles[[#This Row],[Width]]&lt;&gt;"",Table_Styles[[#This Row],[Width]],IF(Table_Styles[[#This Row],[Width Default]]&lt;&gt;"",Table_Styles[[#This Row],[Width Default]],""))</f>
        <v>40%</v>
      </c>
      <c r="BL59" s="34"/>
      <c r="BM59" s="34"/>
      <c r="BN59" s="15" t="str">
        <f>IF(Table_Styles[[#This Row],[Height]]&lt;&gt;"",Table_Styles[[#This Row],[Height]],IF(Table_Styles[[#This Row],[Height Default]]&lt;&gt;"",Table_Styles[[#This Row],[Height Default]],""))</f>
        <v/>
      </c>
      <c r="BO59" s="15"/>
      <c r="BP59" s="15"/>
      <c r="BQ59" s="15" t="str">
        <f>IF(Table_Styles[[#This Row],[Top]]&lt;&gt;"",Table_Styles[[#This Row],[Top]],IF(Table_Styles[[#This Row],[Top Default]]&lt;&gt;"",Table_Styles[[#This Row],[Top Default]],""))</f>
        <v/>
      </c>
      <c r="BR59" s="15"/>
      <c r="BS59" s="15"/>
      <c r="BT59" s="15" t="str">
        <f>IF(Table_Styles[[#This Row],[Right]]&lt;&gt;"",Table_Styles[[#This Row],[Right]],IF(Table_Styles[[#This Row],[Right Default]]&lt;&gt;"",Table_Styles[[#This Row],[Right Default]],""))</f>
        <v/>
      </c>
      <c r="BU59" s="15"/>
      <c r="BV59" s="15"/>
      <c r="BW59" s="15" t="str">
        <f>IF(Table_Styles[[#This Row],[Bottom]]&lt;&gt;"",Table_Styles[[#This Row],[Bottom]],IF(Table_Styles[[#This Row],[Bottom Default]]&lt;&gt;"",Table_Styles[[#This Row],[Bottom Default]],""))</f>
        <v/>
      </c>
      <c r="BX59" s="15"/>
      <c r="BY59" s="15"/>
      <c r="BZ59" s="15" t="str">
        <f>IF(Table_Styles[[#This Row],[Left]]&lt;&gt;"",Table_Styles[[#This Row],[Left]],IF(Table_Styles[[#This Row],[Left Default]]&lt;&gt;"",Table_Styles[[#This Row],[Left Default]],""))</f>
        <v/>
      </c>
      <c r="CA59" s="34"/>
      <c r="CB59" s="17" t="str">
        <f>IF(AND(Table_Styles[[#This Row],[Selector]]&lt;&gt;"",Table_Styles[[#This Row],[Font Family Used]]&lt;&gt;"",Table_Styles[[#This Row],[Font Weight Used]]&lt;&gt;""),Table_Styles[[#This Row],[Font Family Used]]&amp;" "&amp;Table_Styles[[#This Row],[Font Weight Used]],"")</f>
        <v>Arvo 300</v>
      </c>
      <c r="CC59" s="17" t="str">
        <f ca="1">IF(AND(Table_Styles[[#This Row],[Selector]],COUNTIF(OFFSET(CC:CC,0,0,ROW()-1,1),"="&amp;Table_Styles[[#This Row],[Font]])=0),Table_Styles[[#This Row],[Font]],"")</f>
        <v/>
      </c>
      <c r="CD59" s="17" t="str">
        <f ca="1">IF(Table_Styles[[#This Row],[Unique Font]]&lt;&gt;"",
"{""fontFamily"":"""&amp;Table_Styles[[#This Row],[Font Family Used]]&amp;""",""fontWeight"":"&amp;Table_Styles[[#This Row],[Font Weight Used]]&amp;"}","")</f>
        <v/>
      </c>
      <c r="CE59"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13px;font-weight: 300;color: #65686b;background: #FFFFFF;border: none;border-radius: 0;margin-top: 2px;margin-right: 2px;margin-bottom: 2px;margin-left: 2px;width: 40%</v>
      </c>
      <c r="CF59" s="17" t="str">
        <f>IF(AND(Table_Styles[[#This Row],[Selector]]&lt;&gt;"", Table_Styles[[#This Row],[Config Properties]]&lt;&gt;""),
Table_Styles[[#This Row],[Selector]]&amp;" { "&amp;Table_Styles[[#This Row],[Config Properties]]&amp;" }","")</f>
        <v>.ui-datepicker .ui-datepicker-title select, .ui-datepicker select.ui-datepicker-month, .ui-datepicker select.ui-datepicker-year { font-family: 'Arvo';font-size: 13px;font-weight: 300;color: #65686b;background: #FFFFFF;border: none;border-radius: 0;margin-top: 2px;margin-right: 2px;margin-bottom: 2px;margin-left: 2px;width: 40% }</v>
      </c>
      <c r="CG59" s="17" t="str">
        <f xml:space="preserve">
SUBSTITUTE(SUBSTITUTE(SUBSTITUTE(SUBSTITUTE(SUBSTITUTE(SUBSTITUTE(SUBSTITUTE(SUBSTITUTE(Table_Styles[[#This Row],[Config]],
" {","{"),
"{ ","{"),
" }","}"),
"} ","}"),
" ,",","),
", ",","),
" :",":"),
": ",":")</f>
        <v>.ui-datepicker .ui-datepicker-title select,.ui-datepicker select.ui-datepicker-month,.ui-datepicker select.ui-datepicker-year{font-family:'Arvo';font-size:13px;font-weight:300;color:#65686b;background:#FFFFFF;border:none;border-radius:0;margin-top:2px;margin-right:2px;margin-bottom:2px;margin-left:2px;width:40%}</v>
      </c>
    </row>
    <row r="60" spans="2:85" ht="21" customHeight="1">
      <c r="B60" s="17" t="s">
        <v>632</v>
      </c>
      <c r="C60" s="17" t="s">
        <v>633</v>
      </c>
      <c r="D60" s="34"/>
      <c r="E60" s="34" t="str">
        <f>Settings_Styling_Font_Labels</f>
        <v>Arvo</v>
      </c>
      <c r="F60" s="15" t="str">
        <f>IF(Table_Styles[[#This Row],[Font Family]]&lt;&gt;"",Table_Styles[[#This Row],[Font Family]],IF(Table_Styles[[#This Row],[Font Family Default]]&lt;&gt;"",Table_Styles[[#This Row],[Font Family Default]],""))</f>
        <v>Arvo</v>
      </c>
      <c r="G60" s="34"/>
      <c r="H60" s="36" t="s">
        <v>546</v>
      </c>
      <c r="I60" s="15" t="str">
        <f>IF(Table_Styles[[#This Row],[Font Size]]&lt;&gt;"",Table_Styles[[#This Row],[Font Size]],IF(Table_Styles[[#This Row],[Font Size Default]]&lt;&gt;"",Table_Styles[[#This Row],[Font Size Default]],""))</f>
        <v>14px</v>
      </c>
      <c r="J60" s="34"/>
      <c r="K60" s="34">
        <f>Settings_Styling_Font_Weight_Labels</f>
        <v>700</v>
      </c>
      <c r="L60" s="15">
        <f>IF(Table_Styles[[#This Row],[Font Weight]]&lt;&gt;"",Table_Styles[[#This Row],[Font Weight]],IF(Table_Styles[[#This Row],[Font Weight Default]]&lt;&gt;"",Table_Styles[[#This Row],[Font Weight Default]],""))</f>
        <v>700</v>
      </c>
      <c r="M60" s="34"/>
      <c r="N60" s="34" t="str">
        <f>Colour_Foreground_1</f>
        <v>#65686b</v>
      </c>
      <c r="O60" s="15" t="str">
        <f>IF(Table_Styles[[#This Row],[Colour]]&lt;&gt;"",Table_Styles[[#This Row],[Colour]],IF(Table_Styles[[#This Row],[Colour Default]]&lt;&gt;"",Table_Styles[[#This Row],[Colour Default]],""))</f>
        <v>#65686b</v>
      </c>
      <c r="P60" s="34"/>
      <c r="Q60" s="34"/>
      <c r="R60" s="15" t="str">
        <f>IF(Table_Styles[[#This Row],[Background]]&lt;&gt;"",Table_Styles[[#This Row],[Background]],IF(Table_Styles[[#This Row],[Background Default]]&lt;&gt;"",Table_Styles[[#This Row],[Background Default]],""))</f>
        <v/>
      </c>
      <c r="S60" s="34"/>
      <c r="T60" s="34"/>
      <c r="U60" s="15" t="str">
        <f>IF(Table_Styles[[#This Row],[Border]]&lt;&gt;"",Table_Styles[[#This Row],[Border]],IF(Table_Styles[[#This Row],[Border Default]]&lt;&gt;"",Table_Styles[[#This Row],[Border Default]],""))</f>
        <v/>
      </c>
      <c r="V60" s="34"/>
      <c r="W60" s="34"/>
      <c r="X60" s="15" t="str">
        <f>IF(Table_Styles[[#This Row],[Border Radius]]&lt;&gt;"",Table_Styles[[#This Row],[Border Radius]],IF(Table_Styles[[#This Row],[Border Radius Default]]&lt;&gt;"",Table_Styles[[#This Row],[Border Radius Default]],""))</f>
        <v/>
      </c>
      <c r="Y60" s="34"/>
      <c r="Z60" s="34"/>
      <c r="AA60" s="15" t="str">
        <f>IF(Table_Styles[[#This Row],[MT]]&lt;&gt;"",Table_Styles[[#This Row],[MT]],IF(Table_Styles[[#This Row],[MT Default]]&lt;&gt;"",Table_Styles[[#This Row],[MT Default]],""))</f>
        <v/>
      </c>
      <c r="AB60" s="34"/>
      <c r="AC60" s="34"/>
      <c r="AD60" s="15" t="str">
        <f>IF(Table_Styles[[#This Row],[MR]]&lt;&gt;"",Table_Styles[[#This Row],[MR]],IF(Table_Styles[[#This Row],[MR Default]]&lt;&gt;"",Table_Styles[[#This Row],[MR Default]],""))</f>
        <v/>
      </c>
      <c r="AE60" s="34"/>
      <c r="AF60" s="34"/>
      <c r="AG60" s="15" t="str">
        <f>IF(Table_Styles[[#This Row],[MB]]&lt;&gt;"",Table_Styles[[#This Row],[MB]],IF(Table_Styles[[#This Row],[MB Default]]&lt;&gt;"",Table_Styles[[#This Row],[MB Default]],""))</f>
        <v/>
      </c>
      <c r="AH60" s="34"/>
      <c r="AI60" s="34"/>
      <c r="AJ60" s="15" t="str">
        <f>IF(Table_Styles[[#This Row],[ML]]&lt;&gt;"",Table_Styles[[#This Row],[ML]],IF(Table_Styles[[#This Row],[ML Default]]&lt;&gt;"",Table_Styles[[#This Row],[ML Default]],""))</f>
        <v/>
      </c>
      <c r="AK60" s="34"/>
      <c r="AL60" s="34"/>
      <c r="AM60" s="15" t="str">
        <f>IF(Table_Styles[[#This Row],[PT]]&lt;&gt;"",Table_Styles[[#This Row],[PT]],IF(Table_Styles[[#This Row],[PT Default]]&lt;&gt;"",Table_Styles[[#This Row],[PT Default]],""))</f>
        <v/>
      </c>
      <c r="AN60" s="34"/>
      <c r="AO60" s="34"/>
      <c r="AP60" s="15" t="str">
        <f>IF(Table_Styles[[#This Row],[PR]]&lt;&gt;"",Table_Styles[[#This Row],[PR]],IF(Table_Styles[[#This Row],[PR Default]]&lt;&gt;"",Table_Styles[[#This Row],[PR Default]],""))</f>
        <v/>
      </c>
      <c r="AQ60" s="34"/>
      <c r="AR60" s="34"/>
      <c r="AS60" s="15" t="str">
        <f>IF(Table_Styles[[#This Row],[PB]]&lt;&gt;"",Table_Styles[[#This Row],[PB]],IF(Table_Styles[[#This Row],[PB Default]]&lt;&gt;"",Table_Styles[[#This Row],[PB Default]],""))</f>
        <v/>
      </c>
      <c r="AT60" s="34"/>
      <c r="AU60" s="34"/>
      <c r="AV60" s="15" t="str">
        <f>IF(Table_Styles[[#This Row],[PL]]&lt;&gt;"",Table_Styles[[#This Row],[PL]],IF(Table_Styles[[#This Row],[PL Default]]&lt;&gt;"",Table_Styles[[#This Row],[PL Default]],""))</f>
        <v/>
      </c>
      <c r="AW60" s="34"/>
      <c r="AX60" s="34"/>
      <c r="AY60" s="15" t="str">
        <f>IF(Table_Styles[[#This Row],[BT]]&lt;&gt;"",Table_Styles[[#This Row],[BT]],IF(Table_Styles[[#This Row],[BT Default]]&lt;&gt;"",Table_Styles[[#This Row],[BT Default]],""))</f>
        <v/>
      </c>
      <c r="AZ60" s="34"/>
      <c r="BA60" s="34"/>
      <c r="BB60" s="15" t="str">
        <f>IF(Table_Styles[[#This Row],[BR]]&lt;&gt;"",Table_Styles[[#This Row],[BR]],IF(Table_Styles[[#This Row],[BR Default]]&lt;&gt;"",Table_Styles[[#This Row],[BR Default]],""))</f>
        <v/>
      </c>
      <c r="BC60" s="34"/>
      <c r="BD60" s="34"/>
      <c r="BE60" s="15" t="str">
        <f>IF(Table_Styles[[#This Row],[BB]]&lt;&gt;"",Table_Styles[[#This Row],[BB]],IF(Table_Styles[[#This Row],[BB Default]]&lt;&gt;"",Table_Styles[[#This Row],[BB Default]],""))</f>
        <v/>
      </c>
      <c r="BF60" s="34"/>
      <c r="BG60" s="34"/>
      <c r="BH60" s="15" t="str">
        <f>IF(Table_Styles[[#This Row],[BL]]&lt;&gt;"",Table_Styles[[#This Row],[BL]],IF(Table_Styles[[#This Row],[BL Default]]&lt;&gt;"",Table_Styles[[#This Row],[BL Default]],""))</f>
        <v/>
      </c>
      <c r="BI60" s="34"/>
      <c r="BJ60" s="34"/>
      <c r="BK60" s="15" t="str">
        <f>IF(Table_Styles[[#This Row],[Width]]&lt;&gt;"",Table_Styles[[#This Row],[Width]],IF(Table_Styles[[#This Row],[Width Default]]&lt;&gt;"",Table_Styles[[#This Row],[Width Default]],""))</f>
        <v/>
      </c>
      <c r="BL60" s="34"/>
      <c r="BM60" s="34"/>
      <c r="BN60" s="15" t="str">
        <f>IF(Table_Styles[[#This Row],[Height]]&lt;&gt;"",Table_Styles[[#This Row],[Height]],IF(Table_Styles[[#This Row],[Height Default]]&lt;&gt;"",Table_Styles[[#This Row],[Height Default]],""))</f>
        <v/>
      </c>
      <c r="BO60" s="15"/>
      <c r="BP60" s="15"/>
      <c r="BQ60" s="15" t="str">
        <f>IF(Table_Styles[[#This Row],[Top]]&lt;&gt;"",Table_Styles[[#This Row],[Top]],IF(Table_Styles[[#This Row],[Top Default]]&lt;&gt;"",Table_Styles[[#This Row],[Top Default]],""))</f>
        <v/>
      </c>
      <c r="BR60" s="15"/>
      <c r="BS60" s="15"/>
      <c r="BT60" s="15" t="str">
        <f>IF(Table_Styles[[#This Row],[Right]]&lt;&gt;"",Table_Styles[[#This Row],[Right]],IF(Table_Styles[[#This Row],[Right Default]]&lt;&gt;"",Table_Styles[[#This Row],[Right Default]],""))</f>
        <v/>
      </c>
      <c r="BU60" s="15"/>
      <c r="BV60" s="15"/>
      <c r="BW60" s="15" t="str">
        <f>IF(Table_Styles[[#This Row],[Bottom]]&lt;&gt;"",Table_Styles[[#This Row],[Bottom]],IF(Table_Styles[[#This Row],[Bottom Default]]&lt;&gt;"",Table_Styles[[#This Row],[Bottom Default]],""))</f>
        <v/>
      </c>
      <c r="BX60" s="15"/>
      <c r="BY60" s="15"/>
      <c r="BZ60" s="15" t="str">
        <f>IF(Table_Styles[[#This Row],[Left]]&lt;&gt;"",Table_Styles[[#This Row],[Left]],IF(Table_Styles[[#This Row],[Left Default]]&lt;&gt;"",Table_Styles[[#This Row],[Left Default]],""))</f>
        <v/>
      </c>
      <c r="CA60" s="34"/>
      <c r="CB60" s="17" t="str">
        <f>IF(AND(Table_Styles[[#This Row],[Selector]]&lt;&gt;"",Table_Styles[[#This Row],[Font Family Used]]&lt;&gt;"",Table_Styles[[#This Row],[Font Weight Used]]&lt;&gt;""),Table_Styles[[#This Row],[Font Family Used]]&amp;" "&amp;Table_Styles[[#This Row],[Font Weight Used]],"")</f>
        <v>Arvo 700</v>
      </c>
      <c r="CC60" s="17" t="str">
        <f ca="1">IF(AND(Table_Styles[[#This Row],[Selector]],COUNTIF(OFFSET(CC:CC,0,0,ROW()-1,1),"="&amp;Table_Styles[[#This Row],[Font]])=0),Table_Styles[[#This Row],[Font]],"")</f>
        <v/>
      </c>
      <c r="CD60" s="17" t="str">
        <f ca="1">IF(Table_Styles[[#This Row],[Unique Font]]&lt;&gt;"",
"{""fontFamily"":"""&amp;Table_Styles[[#This Row],[Font Family Used]]&amp;""",""fontWeight"":"&amp;Table_Styles[[#This Row],[Font Weight Used]]&amp;"}","")</f>
        <v/>
      </c>
      <c r="CE60"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14px;font-weight: 700;color: #65686b</v>
      </c>
      <c r="CF60" s="17" t="str">
        <f>IF(AND(Table_Styles[[#This Row],[Selector]]&lt;&gt;"", Table_Styles[[#This Row],[Config Properties]]&lt;&gt;""),
Table_Styles[[#This Row],[Selector]]&amp;" { "&amp;Table_Styles[[#This Row],[Config Properties]]&amp;" }","")</f>
        <v>.ui-datepicker .ui-datepicker-calendar th { font-family: 'Arvo';font-size: 14px;font-weight: 700;color: #65686b }</v>
      </c>
      <c r="CG60" s="17" t="str">
        <f xml:space="preserve">
SUBSTITUTE(SUBSTITUTE(SUBSTITUTE(SUBSTITUTE(SUBSTITUTE(SUBSTITUTE(SUBSTITUTE(SUBSTITUTE(Table_Styles[[#This Row],[Config]],
" {","{"),
"{ ","{"),
" }","}"),
"} ","}"),
" ,",","),
", ",","),
" :",":"),
": ",":")</f>
        <v>.ui-datepicker .ui-datepicker-calendar th{font-family:'Arvo';font-size:14px;font-weight:700;color:#65686b}</v>
      </c>
    </row>
    <row r="61" spans="2:85" ht="21" customHeight="1">
      <c r="B61" s="17" t="s">
        <v>634</v>
      </c>
      <c r="C61" s="91" t="s">
        <v>635</v>
      </c>
      <c r="D61" s="34"/>
      <c r="E61" s="34" t="str">
        <f>Settings_Styling_Font_Body_Text</f>
        <v>Arvo</v>
      </c>
      <c r="F61" s="15" t="str">
        <f>IF(Table_Styles[[#This Row],[Font Family]]&lt;&gt;"",Table_Styles[[#This Row],[Font Family]],IF(Table_Styles[[#This Row],[Font Family Default]]&lt;&gt;"",Table_Styles[[#This Row],[Font Family Default]],""))</f>
        <v>Arvo</v>
      </c>
      <c r="G61" s="34"/>
      <c r="H61" s="36" t="s">
        <v>551</v>
      </c>
      <c r="I61" s="15" t="str">
        <f>IF(Table_Styles[[#This Row],[Font Size]]&lt;&gt;"",Table_Styles[[#This Row],[Font Size]],IF(Table_Styles[[#This Row],[Font Size Default]]&lt;&gt;"",Table_Styles[[#This Row],[Font Size Default]],""))</f>
        <v>13px</v>
      </c>
      <c r="J61" s="34"/>
      <c r="K61" s="34">
        <f>Settings_Styling_Font_Weight_Body_Text</f>
        <v>300</v>
      </c>
      <c r="L61" s="15">
        <f>IF(Table_Styles[[#This Row],[Font Weight]]&lt;&gt;"",Table_Styles[[#This Row],[Font Weight]],IF(Table_Styles[[#This Row],[Font Weight Default]]&lt;&gt;"",Table_Styles[[#This Row],[Font Weight Default]],""))</f>
        <v>300</v>
      </c>
      <c r="M61" s="34"/>
      <c r="N61" s="34" t="str">
        <f>Colour_Foreground_1</f>
        <v>#65686b</v>
      </c>
      <c r="O61" s="15" t="str">
        <f>IF(Table_Styles[[#This Row],[Colour]]&lt;&gt;"",Table_Styles[[#This Row],[Colour]],IF(Table_Styles[[#This Row],[Colour Default]]&lt;&gt;"",Table_Styles[[#This Row],[Colour Default]],""))</f>
        <v>#65686b</v>
      </c>
      <c r="P61" s="34"/>
      <c r="Q61" s="36" t="str">
        <f>Colour_Background_2</f>
        <v>#f3f3f3</v>
      </c>
      <c r="R61" s="15" t="str">
        <f>IF(Table_Styles[[#This Row],[Background]]&lt;&gt;"",Table_Styles[[#This Row],[Background]],IF(Table_Styles[[#This Row],[Background Default]]&lt;&gt;"",Table_Styles[[#This Row],[Background Default]],""))</f>
        <v>#f3f3f3</v>
      </c>
      <c r="S61" s="34"/>
      <c r="T61" s="34" t="s">
        <v>554</v>
      </c>
      <c r="U61" s="15" t="str">
        <f>IF(Table_Styles[[#This Row],[Border]]&lt;&gt;"",Table_Styles[[#This Row],[Border]],IF(Table_Styles[[#This Row],[Border Default]]&lt;&gt;"",Table_Styles[[#This Row],[Border Default]],""))</f>
        <v>none</v>
      </c>
      <c r="V61" s="34"/>
      <c r="W61" s="34"/>
      <c r="X61" s="15" t="str">
        <f>IF(Table_Styles[[#This Row],[Border Radius]]&lt;&gt;"",Table_Styles[[#This Row],[Border Radius]],IF(Table_Styles[[#This Row],[Border Radius Default]]&lt;&gt;"",Table_Styles[[#This Row],[Border Radius Default]],""))</f>
        <v/>
      </c>
      <c r="Y61" s="34"/>
      <c r="Z61" s="34"/>
      <c r="AA61" s="15" t="str">
        <f>IF(Table_Styles[[#This Row],[MT]]&lt;&gt;"",Table_Styles[[#This Row],[MT]],IF(Table_Styles[[#This Row],[MT Default]]&lt;&gt;"",Table_Styles[[#This Row],[MT Default]],""))</f>
        <v/>
      </c>
      <c r="AB61" s="34"/>
      <c r="AC61" s="34"/>
      <c r="AD61" s="15" t="str">
        <f>IF(Table_Styles[[#This Row],[MR]]&lt;&gt;"",Table_Styles[[#This Row],[MR]],IF(Table_Styles[[#This Row],[MR Default]]&lt;&gt;"",Table_Styles[[#This Row],[MR Default]],""))</f>
        <v/>
      </c>
      <c r="AE61" s="34"/>
      <c r="AF61" s="34"/>
      <c r="AG61" s="15" t="str">
        <f>IF(Table_Styles[[#This Row],[MB]]&lt;&gt;"",Table_Styles[[#This Row],[MB]],IF(Table_Styles[[#This Row],[MB Default]]&lt;&gt;"",Table_Styles[[#This Row],[MB Default]],""))</f>
        <v/>
      </c>
      <c r="AH61" s="34"/>
      <c r="AI61" s="34"/>
      <c r="AJ61" s="15" t="str">
        <f>IF(Table_Styles[[#This Row],[ML]]&lt;&gt;"",Table_Styles[[#This Row],[ML]],IF(Table_Styles[[#This Row],[ML Default]]&lt;&gt;"",Table_Styles[[#This Row],[ML Default]],""))</f>
        <v/>
      </c>
      <c r="AK61" s="34"/>
      <c r="AL61" s="34"/>
      <c r="AM61" s="15" t="str">
        <f>IF(Table_Styles[[#This Row],[PT]]&lt;&gt;"",Table_Styles[[#This Row],[PT]],IF(Table_Styles[[#This Row],[PT Default]]&lt;&gt;"",Table_Styles[[#This Row],[PT Default]],""))</f>
        <v/>
      </c>
      <c r="AN61" s="34"/>
      <c r="AO61" s="36" t="s">
        <v>627</v>
      </c>
      <c r="AP61" s="15" t="str">
        <f>IF(Table_Styles[[#This Row],[PR]]&lt;&gt;"",Table_Styles[[#This Row],[PR]],IF(Table_Styles[[#This Row],[PR Default]]&lt;&gt;"",Table_Styles[[#This Row],[PR Default]],""))</f>
        <v>4px</v>
      </c>
      <c r="AQ61" s="34"/>
      <c r="AR61" s="36" t="s">
        <v>592</v>
      </c>
      <c r="AS61" s="15" t="str">
        <f>IF(Table_Styles[[#This Row],[PB]]&lt;&gt;"",Table_Styles[[#This Row],[PB]],IF(Table_Styles[[#This Row],[PB Default]]&lt;&gt;"",Table_Styles[[#This Row],[PB Default]],""))</f>
        <v>3px</v>
      </c>
      <c r="AT61" s="34"/>
      <c r="AU61" s="34"/>
      <c r="AV61" s="15" t="str">
        <f>IF(Table_Styles[[#This Row],[PL]]&lt;&gt;"",Table_Styles[[#This Row],[PL]],IF(Table_Styles[[#This Row],[PL Default]]&lt;&gt;"",Table_Styles[[#This Row],[PL Default]],""))</f>
        <v/>
      </c>
      <c r="AW61" s="34"/>
      <c r="AX61" s="34"/>
      <c r="AY61" s="15" t="str">
        <f>IF(Table_Styles[[#This Row],[BT]]&lt;&gt;"",Table_Styles[[#This Row],[BT]],IF(Table_Styles[[#This Row],[BT Default]]&lt;&gt;"",Table_Styles[[#This Row],[BT Default]],""))</f>
        <v/>
      </c>
      <c r="AZ61" s="34"/>
      <c r="BA61" s="34"/>
      <c r="BB61" s="15" t="str">
        <f>IF(Table_Styles[[#This Row],[BR]]&lt;&gt;"",Table_Styles[[#This Row],[BR]],IF(Table_Styles[[#This Row],[BR Default]]&lt;&gt;"",Table_Styles[[#This Row],[BR Default]],""))</f>
        <v/>
      </c>
      <c r="BC61" s="34"/>
      <c r="BD61" s="34"/>
      <c r="BE61" s="15" t="str">
        <f>IF(Table_Styles[[#This Row],[BB]]&lt;&gt;"",Table_Styles[[#This Row],[BB]],IF(Table_Styles[[#This Row],[BB Default]]&lt;&gt;"",Table_Styles[[#This Row],[BB Default]],""))</f>
        <v/>
      </c>
      <c r="BF61" s="34"/>
      <c r="BG61" s="34"/>
      <c r="BH61" s="15" t="str">
        <f>IF(Table_Styles[[#This Row],[BL]]&lt;&gt;"",Table_Styles[[#This Row],[BL]],IF(Table_Styles[[#This Row],[BL Default]]&lt;&gt;"",Table_Styles[[#This Row],[BL Default]],""))</f>
        <v/>
      </c>
      <c r="BI61" s="34"/>
      <c r="BJ61" s="34"/>
      <c r="BK61" s="15" t="str">
        <f>IF(Table_Styles[[#This Row],[Width]]&lt;&gt;"",Table_Styles[[#This Row],[Width]],IF(Table_Styles[[#This Row],[Width Default]]&lt;&gt;"",Table_Styles[[#This Row],[Width Default]],""))</f>
        <v/>
      </c>
      <c r="BL61" s="34"/>
      <c r="BM61" s="34"/>
      <c r="BN61" s="15" t="str">
        <f>IF(Table_Styles[[#This Row],[Height]]&lt;&gt;"",Table_Styles[[#This Row],[Height]],IF(Table_Styles[[#This Row],[Height Default]]&lt;&gt;"",Table_Styles[[#This Row],[Height Default]],""))</f>
        <v/>
      </c>
      <c r="BO61" s="15"/>
      <c r="BP61" s="15"/>
      <c r="BQ61" s="15" t="str">
        <f>IF(Table_Styles[[#This Row],[Top]]&lt;&gt;"",Table_Styles[[#This Row],[Top]],IF(Table_Styles[[#This Row],[Top Default]]&lt;&gt;"",Table_Styles[[#This Row],[Top Default]],""))</f>
        <v/>
      </c>
      <c r="BR61" s="15"/>
      <c r="BS61" s="15"/>
      <c r="BT61" s="15" t="str">
        <f>IF(Table_Styles[[#This Row],[Right]]&lt;&gt;"",Table_Styles[[#This Row],[Right]],IF(Table_Styles[[#This Row],[Right Default]]&lt;&gt;"",Table_Styles[[#This Row],[Right Default]],""))</f>
        <v/>
      </c>
      <c r="BU61" s="15"/>
      <c r="BV61" s="15"/>
      <c r="BW61" s="15" t="str">
        <f>IF(Table_Styles[[#This Row],[Bottom]]&lt;&gt;"",Table_Styles[[#This Row],[Bottom]],IF(Table_Styles[[#This Row],[Bottom Default]]&lt;&gt;"",Table_Styles[[#This Row],[Bottom Default]],""))</f>
        <v/>
      </c>
      <c r="BX61" s="15"/>
      <c r="BY61" s="15"/>
      <c r="BZ61" s="15" t="str">
        <f>IF(Table_Styles[[#This Row],[Left]]&lt;&gt;"",Table_Styles[[#This Row],[Left]],IF(Table_Styles[[#This Row],[Left Default]]&lt;&gt;"",Table_Styles[[#This Row],[Left Default]],""))</f>
        <v/>
      </c>
      <c r="CA61" s="34"/>
      <c r="CB61" s="17" t="str">
        <f>IF(AND(Table_Styles[[#This Row],[Selector]]&lt;&gt;"",Table_Styles[[#This Row],[Font Family Used]]&lt;&gt;"",Table_Styles[[#This Row],[Font Weight Used]]&lt;&gt;""),Table_Styles[[#This Row],[Font Family Used]]&amp;" "&amp;Table_Styles[[#This Row],[Font Weight Used]],"")</f>
        <v>Arvo 300</v>
      </c>
      <c r="CC61" s="17" t="str">
        <f ca="1">IF(AND(Table_Styles[[#This Row],[Selector]],COUNTIF(OFFSET(CC:CC,0,0,ROW()-1,1),"="&amp;Table_Styles[[#This Row],[Font]])=0),Table_Styles[[#This Row],[Font]],"")</f>
        <v/>
      </c>
      <c r="CD61" s="17" t="str">
        <f ca="1">IF(Table_Styles[[#This Row],[Unique Font]]&lt;&gt;"",
"{""fontFamily"":"""&amp;Table_Styles[[#This Row],[Font Family Used]]&amp;""",""fontWeight"":"&amp;Table_Styles[[#This Row],[Font Weight Used]]&amp;"}","")</f>
        <v/>
      </c>
      <c r="CE61"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13px;font-weight: 300;color: #65686b;background: #f3f3f3;border: none;padding-right: 4px;padding-bottom: 3px</v>
      </c>
      <c r="CF61" s="17" t="str">
        <f>IF(AND(Table_Styles[[#This Row],[Selector]]&lt;&gt;"", Table_Styles[[#This Row],[Config Properties]]&lt;&gt;""),
Table_Styles[[#This Row],[Selector]]&amp;" { "&amp;Table_Styles[[#This Row],[Config Properties]]&amp;" }","")</f>
        <v>.ui-widget-content .ui-state-default { font-family: 'Arvo';font-size: 13px;font-weight: 300;color: #65686b;background: #f3f3f3;border: none;padding-right: 4px;padding-bottom: 3px }</v>
      </c>
      <c r="CG61" s="17" t="str">
        <f xml:space="preserve">
SUBSTITUTE(SUBSTITUTE(SUBSTITUTE(SUBSTITUTE(SUBSTITUTE(SUBSTITUTE(SUBSTITUTE(SUBSTITUTE(Table_Styles[[#This Row],[Config]],
" {","{"),
"{ ","{"),
" }","}"),
"} ","}"),
" ,",","),
", ",","),
" :",":"),
": ",":")</f>
        <v>.ui-widget-content .ui-state-default{font-family:'Arvo';font-size:13px;font-weight:300;color:#65686b;background:#f3f3f3;border:none;padding-right:4px;padding-bottom:3px}</v>
      </c>
    </row>
    <row r="62" spans="2:85" ht="21" customHeight="1">
      <c r="B62" s="17" t="s">
        <v>636</v>
      </c>
      <c r="C62" s="91" t="s">
        <v>637</v>
      </c>
      <c r="D62" s="34"/>
      <c r="E62" s="34"/>
      <c r="F62" s="15" t="str">
        <f>IF(Table_Styles[[#This Row],[Font Family]]&lt;&gt;"",Table_Styles[[#This Row],[Font Family]],IF(Table_Styles[[#This Row],[Font Family Default]]&lt;&gt;"",Table_Styles[[#This Row],[Font Family Default]],""))</f>
        <v/>
      </c>
      <c r="G62" s="34"/>
      <c r="H62" s="36"/>
      <c r="I62" s="15" t="str">
        <f>IF(Table_Styles[[#This Row],[Font Size]]&lt;&gt;"",Table_Styles[[#This Row],[Font Size]],IF(Table_Styles[[#This Row],[Font Size Default]]&lt;&gt;"",Table_Styles[[#This Row],[Font Size Default]],""))</f>
        <v/>
      </c>
      <c r="J62" s="34"/>
      <c r="K62" s="34"/>
      <c r="L62" s="15" t="str">
        <f>IF(Table_Styles[[#This Row],[Font Weight]]&lt;&gt;"",Table_Styles[[#This Row],[Font Weight]],IF(Table_Styles[[#This Row],[Font Weight Default]]&lt;&gt;"",Table_Styles[[#This Row],[Font Weight Default]],""))</f>
        <v/>
      </c>
      <c r="M62" s="34"/>
      <c r="N62" s="34" t="str">
        <f>Colour_Foreground_1</f>
        <v>#65686b</v>
      </c>
      <c r="O62" s="15" t="str">
        <f>IF(Table_Styles[[#This Row],[Colour]]&lt;&gt;"",Table_Styles[[#This Row],[Colour]],IF(Table_Styles[[#This Row],[Colour Default]]&lt;&gt;"",Table_Styles[[#This Row],[Colour Default]],""))</f>
        <v>#65686b</v>
      </c>
      <c r="P62" s="34"/>
      <c r="Q62" s="36" t="str">
        <f>Colour_Background_3</f>
        <v>#d3d3d3</v>
      </c>
      <c r="R62" s="15" t="str">
        <f>IF(Table_Styles[[#This Row],[Background]]&lt;&gt;"",Table_Styles[[#This Row],[Background]],IF(Table_Styles[[#This Row],[Background Default]]&lt;&gt;"",Table_Styles[[#This Row],[Background Default]],""))</f>
        <v>#d3d3d3</v>
      </c>
      <c r="S62" s="34"/>
      <c r="T62" s="34" t="s">
        <v>554</v>
      </c>
      <c r="U62" s="15" t="str">
        <f>IF(Table_Styles[[#This Row],[Border]]&lt;&gt;"",Table_Styles[[#This Row],[Border]],IF(Table_Styles[[#This Row],[Border Default]]&lt;&gt;"",Table_Styles[[#This Row],[Border Default]],""))</f>
        <v>none</v>
      </c>
      <c r="V62" s="34"/>
      <c r="W62" s="34"/>
      <c r="X62" s="15" t="str">
        <f>IF(Table_Styles[[#This Row],[Border Radius]]&lt;&gt;"",Table_Styles[[#This Row],[Border Radius]],IF(Table_Styles[[#This Row],[Border Radius Default]]&lt;&gt;"",Table_Styles[[#This Row],[Border Radius Default]],""))</f>
        <v/>
      </c>
      <c r="Y62" s="34"/>
      <c r="Z62" s="34"/>
      <c r="AA62" s="15" t="str">
        <f>IF(Table_Styles[[#This Row],[MT]]&lt;&gt;"",Table_Styles[[#This Row],[MT]],IF(Table_Styles[[#This Row],[MT Default]]&lt;&gt;"",Table_Styles[[#This Row],[MT Default]],""))</f>
        <v/>
      </c>
      <c r="AB62" s="34"/>
      <c r="AC62" s="34"/>
      <c r="AD62" s="15" t="str">
        <f>IF(Table_Styles[[#This Row],[MR]]&lt;&gt;"",Table_Styles[[#This Row],[MR]],IF(Table_Styles[[#This Row],[MR Default]]&lt;&gt;"",Table_Styles[[#This Row],[MR Default]],""))</f>
        <v/>
      </c>
      <c r="AE62" s="34"/>
      <c r="AF62" s="34"/>
      <c r="AG62" s="15" t="str">
        <f>IF(Table_Styles[[#This Row],[MB]]&lt;&gt;"",Table_Styles[[#This Row],[MB]],IF(Table_Styles[[#This Row],[MB Default]]&lt;&gt;"",Table_Styles[[#This Row],[MB Default]],""))</f>
        <v/>
      </c>
      <c r="AH62" s="34"/>
      <c r="AI62" s="34"/>
      <c r="AJ62" s="15" t="str">
        <f>IF(Table_Styles[[#This Row],[ML]]&lt;&gt;"",Table_Styles[[#This Row],[ML]],IF(Table_Styles[[#This Row],[ML Default]]&lt;&gt;"",Table_Styles[[#This Row],[ML Default]],""))</f>
        <v/>
      </c>
      <c r="AK62" s="34"/>
      <c r="AL62" s="34"/>
      <c r="AM62" s="15" t="str">
        <f>IF(Table_Styles[[#This Row],[PT]]&lt;&gt;"",Table_Styles[[#This Row],[PT]],IF(Table_Styles[[#This Row],[PT Default]]&lt;&gt;"",Table_Styles[[#This Row],[PT Default]],""))</f>
        <v/>
      </c>
      <c r="AN62" s="34"/>
      <c r="AO62" s="34"/>
      <c r="AP62" s="15" t="str">
        <f>IF(Table_Styles[[#This Row],[PR]]&lt;&gt;"",Table_Styles[[#This Row],[PR]],IF(Table_Styles[[#This Row],[PR Default]]&lt;&gt;"",Table_Styles[[#This Row],[PR Default]],""))</f>
        <v/>
      </c>
      <c r="AQ62" s="34"/>
      <c r="AR62" s="34"/>
      <c r="AS62" s="15" t="str">
        <f>IF(Table_Styles[[#This Row],[PB]]&lt;&gt;"",Table_Styles[[#This Row],[PB]],IF(Table_Styles[[#This Row],[PB Default]]&lt;&gt;"",Table_Styles[[#This Row],[PB Default]],""))</f>
        <v/>
      </c>
      <c r="AT62" s="34"/>
      <c r="AU62" s="34"/>
      <c r="AV62" s="15" t="str">
        <f>IF(Table_Styles[[#This Row],[PL]]&lt;&gt;"",Table_Styles[[#This Row],[PL]],IF(Table_Styles[[#This Row],[PL Default]]&lt;&gt;"",Table_Styles[[#This Row],[PL Default]],""))</f>
        <v/>
      </c>
      <c r="AW62" s="34"/>
      <c r="AX62" s="34"/>
      <c r="AY62" s="15" t="str">
        <f>IF(Table_Styles[[#This Row],[BT]]&lt;&gt;"",Table_Styles[[#This Row],[BT]],IF(Table_Styles[[#This Row],[BT Default]]&lt;&gt;"",Table_Styles[[#This Row],[BT Default]],""))</f>
        <v/>
      </c>
      <c r="AZ62" s="34"/>
      <c r="BA62" s="34"/>
      <c r="BB62" s="15" t="str">
        <f>IF(Table_Styles[[#This Row],[BR]]&lt;&gt;"",Table_Styles[[#This Row],[BR]],IF(Table_Styles[[#This Row],[BR Default]]&lt;&gt;"",Table_Styles[[#This Row],[BR Default]],""))</f>
        <v/>
      </c>
      <c r="BC62" s="34"/>
      <c r="BD62" s="34"/>
      <c r="BE62" s="15" t="str">
        <f>IF(Table_Styles[[#This Row],[BB]]&lt;&gt;"",Table_Styles[[#This Row],[BB]],IF(Table_Styles[[#This Row],[BB Default]]&lt;&gt;"",Table_Styles[[#This Row],[BB Default]],""))</f>
        <v/>
      </c>
      <c r="BF62" s="34"/>
      <c r="BG62" s="34"/>
      <c r="BH62" s="15" t="str">
        <f>IF(Table_Styles[[#This Row],[BL]]&lt;&gt;"",Table_Styles[[#This Row],[BL]],IF(Table_Styles[[#This Row],[BL Default]]&lt;&gt;"",Table_Styles[[#This Row],[BL Default]],""))</f>
        <v/>
      </c>
      <c r="BI62" s="34"/>
      <c r="BJ62" s="34"/>
      <c r="BK62" s="15" t="str">
        <f>IF(Table_Styles[[#This Row],[Width]]&lt;&gt;"",Table_Styles[[#This Row],[Width]],IF(Table_Styles[[#This Row],[Width Default]]&lt;&gt;"",Table_Styles[[#This Row],[Width Default]],""))</f>
        <v/>
      </c>
      <c r="BL62" s="34"/>
      <c r="BM62" s="34"/>
      <c r="BN62" s="15" t="str">
        <f>IF(Table_Styles[[#This Row],[Height]]&lt;&gt;"",Table_Styles[[#This Row],[Height]],IF(Table_Styles[[#This Row],[Height Default]]&lt;&gt;"",Table_Styles[[#This Row],[Height Default]],""))</f>
        <v/>
      </c>
      <c r="BO62" s="15"/>
      <c r="BP62" s="15"/>
      <c r="BQ62" s="15" t="str">
        <f>IF(Table_Styles[[#This Row],[Top]]&lt;&gt;"",Table_Styles[[#This Row],[Top]],IF(Table_Styles[[#This Row],[Top Default]]&lt;&gt;"",Table_Styles[[#This Row],[Top Default]],""))</f>
        <v/>
      </c>
      <c r="BR62" s="15"/>
      <c r="BS62" s="15"/>
      <c r="BT62" s="15" t="str">
        <f>IF(Table_Styles[[#This Row],[Right]]&lt;&gt;"",Table_Styles[[#This Row],[Right]],IF(Table_Styles[[#This Row],[Right Default]]&lt;&gt;"",Table_Styles[[#This Row],[Right Default]],""))</f>
        <v/>
      </c>
      <c r="BU62" s="15"/>
      <c r="BV62" s="15"/>
      <c r="BW62" s="15" t="str">
        <f>IF(Table_Styles[[#This Row],[Bottom]]&lt;&gt;"",Table_Styles[[#This Row],[Bottom]],IF(Table_Styles[[#This Row],[Bottom Default]]&lt;&gt;"",Table_Styles[[#This Row],[Bottom Default]],""))</f>
        <v/>
      </c>
      <c r="BX62" s="15"/>
      <c r="BY62" s="15"/>
      <c r="BZ62" s="15" t="str">
        <f>IF(Table_Styles[[#This Row],[Left]]&lt;&gt;"",Table_Styles[[#This Row],[Left]],IF(Table_Styles[[#This Row],[Left Default]]&lt;&gt;"",Table_Styles[[#This Row],[Left Default]],""))</f>
        <v/>
      </c>
      <c r="CA62" s="34"/>
      <c r="CB62" s="17" t="str">
        <f>IF(AND(Table_Styles[[#This Row],[Selector]]&lt;&gt;"",Table_Styles[[#This Row],[Font Family Used]]&lt;&gt;"",Table_Styles[[#This Row],[Font Weight Used]]&lt;&gt;""),Table_Styles[[#This Row],[Font Family Used]]&amp;" "&amp;Table_Styles[[#This Row],[Font Weight Used]],"")</f>
        <v/>
      </c>
      <c r="CC62" s="17" t="str">
        <f ca="1">IF(AND(Table_Styles[[#This Row],[Selector]],COUNTIF(OFFSET(CC:CC,0,0,ROW()-1,1),"="&amp;Table_Styles[[#This Row],[Font]])=0),Table_Styles[[#This Row],[Font]],"")</f>
        <v/>
      </c>
      <c r="CD62" s="17" t="str">
        <f ca="1">IF(Table_Styles[[#This Row],[Unique Font]]&lt;&gt;"",
"{""fontFamily"":"""&amp;Table_Styles[[#This Row],[Font Family Used]]&amp;""",""fontWeight"":"&amp;Table_Styles[[#This Row],[Font Weight Used]]&amp;"}","")</f>
        <v/>
      </c>
      <c r="CE62"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#65686b;background: #d3d3d3;border: none</v>
      </c>
      <c r="CF62" s="17" t="str">
        <f>IF(AND(Table_Styles[[#This Row],[Selector]]&lt;&gt;"", Table_Styles[[#This Row],[Config Properties]]&lt;&gt;""),
Table_Styles[[#This Row],[Selector]]&amp;" { "&amp;Table_Styles[[#This Row],[Config Properties]]&amp;" }","")</f>
        <v>.ui-widget-content .ui-state-hover { color: #65686b;background: #d3d3d3;border: none }</v>
      </c>
      <c r="CG62" s="17" t="str">
        <f xml:space="preserve">
SUBSTITUTE(SUBSTITUTE(SUBSTITUTE(SUBSTITUTE(SUBSTITUTE(SUBSTITUTE(SUBSTITUTE(SUBSTITUTE(Table_Styles[[#This Row],[Config]],
" {","{"),
"{ ","{"),
" }","}"),
"} ","}"),
" ,",","),
", ",","),
" :",":"),
": ",":")</f>
        <v>.ui-widget-content .ui-state-hover{color:#65686b;background:#d3d3d3;border:none}</v>
      </c>
    </row>
    <row r="63" spans="2:85" ht="21" customHeight="1">
      <c r="B63" s="17" t="s">
        <v>638</v>
      </c>
      <c r="C63" s="91" t="s">
        <v>639</v>
      </c>
      <c r="D63" s="34"/>
      <c r="E63" s="34"/>
      <c r="F63" s="15" t="str">
        <f>IF(Table_Styles[[#This Row],[Font Family]]&lt;&gt;"",Table_Styles[[#This Row],[Font Family]],IF(Table_Styles[[#This Row],[Font Family Default]]&lt;&gt;"",Table_Styles[[#This Row],[Font Family Default]],""))</f>
        <v/>
      </c>
      <c r="G63" s="34"/>
      <c r="H63" s="36"/>
      <c r="I63" s="15" t="str">
        <f>IF(Table_Styles[[#This Row],[Font Size]]&lt;&gt;"",Table_Styles[[#This Row],[Font Size]],IF(Table_Styles[[#This Row],[Font Size Default]]&lt;&gt;"",Table_Styles[[#This Row],[Font Size Default]],""))</f>
        <v/>
      </c>
      <c r="J63" s="34"/>
      <c r="K63" s="34"/>
      <c r="L63" s="15" t="str">
        <f>IF(Table_Styles[[#This Row],[Font Weight]]&lt;&gt;"",Table_Styles[[#This Row],[Font Weight]],IF(Table_Styles[[#This Row],[Font Weight Default]]&lt;&gt;"",Table_Styles[[#This Row],[Font Weight Default]],""))</f>
        <v/>
      </c>
      <c r="M63" s="34"/>
      <c r="N63" s="34" t="str">
        <f>Colour_Background_1</f>
        <v>#FFFFFF</v>
      </c>
      <c r="O63" s="15" t="str">
        <f>IF(Table_Styles[[#This Row],[Colour]]&lt;&gt;"",Table_Styles[[#This Row],[Colour]],IF(Table_Styles[[#This Row],[Colour Default]]&lt;&gt;"",Table_Styles[[#This Row],[Colour Default]],""))</f>
        <v>#FFFFFF</v>
      </c>
      <c r="P63" s="34"/>
      <c r="Q63" s="34" t="str">
        <f>Colour_Foreground_2</f>
        <v>#75787b</v>
      </c>
      <c r="R63" s="15" t="str">
        <f>IF(Table_Styles[[#This Row],[Background]]&lt;&gt;"",Table_Styles[[#This Row],[Background]],IF(Table_Styles[[#This Row],[Background Default]]&lt;&gt;"",Table_Styles[[#This Row],[Background Default]],""))</f>
        <v>#75787b</v>
      </c>
      <c r="S63" s="34"/>
      <c r="T63" s="34" t="s">
        <v>554</v>
      </c>
      <c r="U63" s="15" t="str">
        <f>IF(Table_Styles[[#This Row],[Border]]&lt;&gt;"",Table_Styles[[#This Row],[Border]],IF(Table_Styles[[#This Row],[Border Default]]&lt;&gt;"",Table_Styles[[#This Row],[Border Default]],""))</f>
        <v>none</v>
      </c>
      <c r="V63" s="34"/>
      <c r="W63" s="34"/>
      <c r="X63" s="15" t="str">
        <f>IF(Table_Styles[[#This Row],[Border Radius]]&lt;&gt;"",Table_Styles[[#This Row],[Border Radius]],IF(Table_Styles[[#This Row],[Border Radius Default]]&lt;&gt;"",Table_Styles[[#This Row],[Border Radius Default]],""))</f>
        <v/>
      </c>
      <c r="Y63" s="34"/>
      <c r="Z63" s="34"/>
      <c r="AA63" s="15" t="str">
        <f>IF(Table_Styles[[#This Row],[MT]]&lt;&gt;"",Table_Styles[[#This Row],[MT]],IF(Table_Styles[[#This Row],[MT Default]]&lt;&gt;"",Table_Styles[[#This Row],[MT Default]],""))</f>
        <v/>
      </c>
      <c r="AB63" s="34"/>
      <c r="AC63" s="34"/>
      <c r="AD63" s="15" t="str">
        <f>IF(Table_Styles[[#This Row],[MR]]&lt;&gt;"",Table_Styles[[#This Row],[MR]],IF(Table_Styles[[#This Row],[MR Default]]&lt;&gt;"",Table_Styles[[#This Row],[MR Default]],""))</f>
        <v/>
      </c>
      <c r="AE63" s="34"/>
      <c r="AF63" s="34"/>
      <c r="AG63" s="15" t="str">
        <f>IF(Table_Styles[[#This Row],[MB]]&lt;&gt;"",Table_Styles[[#This Row],[MB]],IF(Table_Styles[[#This Row],[MB Default]]&lt;&gt;"",Table_Styles[[#This Row],[MB Default]],""))</f>
        <v/>
      </c>
      <c r="AH63" s="34"/>
      <c r="AI63" s="34"/>
      <c r="AJ63" s="15" t="str">
        <f>IF(Table_Styles[[#This Row],[ML]]&lt;&gt;"",Table_Styles[[#This Row],[ML]],IF(Table_Styles[[#This Row],[ML Default]]&lt;&gt;"",Table_Styles[[#This Row],[ML Default]],""))</f>
        <v/>
      </c>
      <c r="AK63" s="34"/>
      <c r="AL63" s="34"/>
      <c r="AM63" s="15" t="str">
        <f>IF(Table_Styles[[#This Row],[PT]]&lt;&gt;"",Table_Styles[[#This Row],[PT]],IF(Table_Styles[[#This Row],[PT Default]]&lt;&gt;"",Table_Styles[[#This Row],[PT Default]],""))</f>
        <v/>
      </c>
      <c r="AN63" s="34"/>
      <c r="AO63" s="34"/>
      <c r="AP63" s="15" t="str">
        <f>IF(Table_Styles[[#This Row],[PR]]&lt;&gt;"",Table_Styles[[#This Row],[PR]],IF(Table_Styles[[#This Row],[PR Default]]&lt;&gt;"",Table_Styles[[#This Row],[PR Default]],""))</f>
        <v/>
      </c>
      <c r="AQ63" s="34"/>
      <c r="AR63" s="34"/>
      <c r="AS63" s="15" t="str">
        <f>IF(Table_Styles[[#This Row],[PB]]&lt;&gt;"",Table_Styles[[#This Row],[PB]],IF(Table_Styles[[#This Row],[PB Default]]&lt;&gt;"",Table_Styles[[#This Row],[PB Default]],""))</f>
        <v/>
      </c>
      <c r="AT63" s="34"/>
      <c r="AU63" s="34"/>
      <c r="AV63" s="15" t="str">
        <f>IF(Table_Styles[[#This Row],[PL]]&lt;&gt;"",Table_Styles[[#This Row],[PL]],IF(Table_Styles[[#This Row],[PL Default]]&lt;&gt;"",Table_Styles[[#This Row],[PL Default]],""))</f>
        <v/>
      </c>
      <c r="AW63" s="34"/>
      <c r="AX63" s="34"/>
      <c r="AY63" s="15" t="str">
        <f>IF(Table_Styles[[#This Row],[BT]]&lt;&gt;"",Table_Styles[[#This Row],[BT]],IF(Table_Styles[[#This Row],[BT Default]]&lt;&gt;"",Table_Styles[[#This Row],[BT Default]],""))</f>
        <v/>
      </c>
      <c r="AZ63" s="34"/>
      <c r="BA63" s="34"/>
      <c r="BB63" s="15" t="str">
        <f>IF(Table_Styles[[#This Row],[BR]]&lt;&gt;"",Table_Styles[[#This Row],[BR]],IF(Table_Styles[[#This Row],[BR Default]]&lt;&gt;"",Table_Styles[[#This Row],[BR Default]],""))</f>
        <v/>
      </c>
      <c r="BC63" s="34"/>
      <c r="BD63" s="34"/>
      <c r="BE63" s="15" t="str">
        <f>IF(Table_Styles[[#This Row],[BB]]&lt;&gt;"",Table_Styles[[#This Row],[BB]],IF(Table_Styles[[#This Row],[BB Default]]&lt;&gt;"",Table_Styles[[#This Row],[BB Default]],""))</f>
        <v/>
      </c>
      <c r="BF63" s="34"/>
      <c r="BG63" s="34"/>
      <c r="BH63" s="15" t="str">
        <f>IF(Table_Styles[[#This Row],[BL]]&lt;&gt;"",Table_Styles[[#This Row],[BL]],IF(Table_Styles[[#This Row],[BL Default]]&lt;&gt;"",Table_Styles[[#This Row],[BL Default]],""))</f>
        <v/>
      </c>
      <c r="BI63" s="34"/>
      <c r="BJ63" s="34"/>
      <c r="BK63" s="15" t="str">
        <f>IF(Table_Styles[[#This Row],[Width]]&lt;&gt;"",Table_Styles[[#This Row],[Width]],IF(Table_Styles[[#This Row],[Width Default]]&lt;&gt;"",Table_Styles[[#This Row],[Width Default]],""))</f>
        <v/>
      </c>
      <c r="BL63" s="34"/>
      <c r="BM63" s="34"/>
      <c r="BN63" s="15" t="str">
        <f>IF(Table_Styles[[#This Row],[Height]]&lt;&gt;"",Table_Styles[[#This Row],[Height]],IF(Table_Styles[[#This Row],[Height Default]]&lt;&gt;"",Table_Styles[[#This Row],[Height Default]],""))</f>
        <v/>
      </c>
      <c r="BO63" s="15"/>
      <c r="BP63" s="15"/>
      <c r="BQ63" s="15" t="str">
        <f>IF(Table_Styles[[#This Row],[Top]]&lt;&gt;"",Table_Styles[[#This Row],[Top]],IF(Table_Styles[[#This Row],[Top Default]]&lt;&gt;"",Table_Styles[[#This Row],[Top Default]],""))</f>
        <v/>
      </c>
      <c r="BR63" s="15"/>
      <c r="BS63" s="15"/>
      <c r="BT63" s="15" t="str">
        <f>IF(Table_Styles[[#This Row],[Right]]&lt;&gt;"",Table_Styles[[#This Row],[Right]],IF(Table_Styles[[#This Row],[Right Default]]&lt;&gt;"",Table_Styles[[#This Row],[Right Default]],""))</f>
        <v/>
      </c>
      <c r="BU63" s="15"/>
      <c r="BV63" s="15"/>
      <c r="BW63" s="15" t="str">
        <f>IF(Table_Styles[[#This Row],[Bottom]]&lt;&gt;"",Table_Styles[[#This Row],[Bottom]],IF(Table_Styles[[#This Row],[Bottom Default]]&lt;&gt;"",Table_Styles[[#This Row],[Bottom Default]],""))</f>
        <v/>
      </c>
      <c r="BX63" s="15"/>
      <c r="BY63" s="15"/>
      <c r="BZ63" s="15" t="str">
        <f>IF(Table_Styles[[#This Row],[Left]]&lt;&gt;"",Table_Styles[[#This Row],[Left]],IF(Table_Styles[[#This Row],[Left Default]]&lt;&gt;"",Table_Styles[[#This Row],[Left Default]],""))</f>
        <v/>
      </c>
      <c r="CA63" s="34"/>
      <c r="CB63" s="17" t="str">
        <f>IF(AND(Table_Styles[[#This Row],[Selector]]&lt;&gt;"",Table_Styles[[#This Row],[Font Family Used]]&lt;&gt;"",Table_Styles[[#This Row],[Font Weight Used]]&lt;&gt;""),Table_Styles[[#This Row],[Font Family Used]]&amp;" "&amp;Table_Styles[[#This Row],[Font Weight Used]],"")</f>
        <v/>
      </c>
      <c r="CC63" s="17" t="str">
        <f ca="1">IF(AND(Table_Styles[[#This Row],[Selector]],COUNTIF(OFFSET(CC:CC,0,0,ROW()-1,1),"="&amp;Table_Styles[[#This Row],[Font]])=0),Table_Styles[[#This Row],[Font]],"")</f>
        <v/>
      </c>
      <c r="CD63" s="17" t="str">
        <f ca="1">IF(Table_Styles[[#This Row],[Unique Font]]&lt;&gt;"",
"{""fontFamily"":"""&amp;Table_Styles[[#This Row],[Font Family Used]]&amp;""",""fontWeight"":"&amp;Table_Styles[[#This Row],[Font Weight Used]]&amp;"}","")</f>
        <v/>
      </c>
      <c r="CE63"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#75787b;border: none</v>
      </c>
      <c r="CF63" s="17" t="str">
        <f>IF(AND(Table_Styles[[#This Row],[Selector]]&lt;&gt;"", Table_Styles[[#This Row],[Config Properties]]&lt;&gt;""),
Table_Styles[[#This Row],[Selector]]&amp;" { "&amp;Table_Styles[[#This Row],[Config Properties]]&amp;" }","")</f>
        <v>.ui-widget-content .ui-state-highlight { color: #FFFFFF;background: #75787b;border: none }</v>
      </c>
      <c r="CG63" s="17" t="str">
        <f xml:space="preserve">
SUBSTITUTE(SUBSTITUTE(SUBSTITUTE(SUBSTITUTE(SUBSTITUTE(SUBSTITUTE(SUBSTITUTE(SUBSTITUTE(Table_Styles[[#This Row],[Config]],
" {","{"),
"{ ","{"),
" }","}"),
"} ","}"),
" ,",","),
", ",","),
" :",":"),
": ",":")</f>
        <v>.ui-widget-content .ui-state-highlight{color:#FFFFFF;background:#75787b;border:none}</v>
      </c>
    </row>
    <row r="64" spans="2:85" ht="21" customHeight="1">
      <c r="B64" s="17" t="s">
        <v>640</v>
      </c>
      <c r="C64" s="91" t="s">
        <v>641</v>
      </c>
      <c r="D64" s="34"/>
      <c r="E64" s="34"/>
      <c r="F64" s="15" t="str">
        <f>IF(Table_Styles[[#This Row],[Font Family]]&lt;&gt;"",Table_Styles[[#This Row],[Font Family]],IF(Table_Styles[[#This Row],[Font Family Default]]&lt;&gt;"",Table_Styles[[#This Row],[Font Family Default]],""))</f>
        <v/>
      </c>
      <c r="G64" s="34"/>
      <c r="H64" s="36"/>
      <c r="I64" s="15" t="str">
        <f>IF(Table_Styles[[#This Row],[Font Size]]&lt;&gt;"",Table_Styles[[#This Row],[Font Size]],IF(Table_Styles[[#This Row],[Font Size Default]]&lt;&gt;"",Table_Styles[[#This Row],[Font Size Default]],""))</f>
        <v/>
      </c>
      <c r="J64" s="34"/>
      <c r="K64" s="34"/>
      <c r="L64" s="15" t="str">
        <f>IF(Table_Styles[[#This Row],[Font Weight]]&lt;&gt;"",Table_Styles[[#This Row],[Font Weight]],IF(Table_Styles[[#This Row],[Font Weight Default]]&lt;&gt;"",Table_Styles[[#This Row],[Font Weight Default]],""))</f>
        <v/>
      </c>
      <c r="M64" s="34"/>
      <c r="N64" s="34" t="str">
        <f>Colour_Background_1</f>
        <v>#FFFFFF</v>
      </c>
      <c r="O64" s="15" t="str">
        <f>IF(Table_Styles[[#This Row],[Colour]]&lt;&gt;"",Table_Styles[[#This Row],[Colour]],IF(Table_Styles[[#This Row],[Colour Default]]&lt;&gt;"",Table_Styles[[#This Row],[Colour Default]],""))</f>
        <v>#FFFFFF</v>
      </c>
      <c r="P64" s="34"/>
      <c r="Q64" s="34" t="str">
        <f>Colour_Accent_1</f>
        <v>#006ac6</v>
      </c>
      <c r="R64" s="15" t="str">
        <f>IF(Table_Styles[[#This Row],[Background]]&lt;&gt;"",Table_Styles[[#This Row],[Background]],IF(Table_Styles[[#This Row],[Background Default]]&lt;&gt;"",Table_Styles[[#This Row],[Background Default]],""))</f>
        <v>#006ac6</v>
      </c>
      <c r="S64" s="34"/>
      <c r="T64" s="34" t="s">
        <v>554</v>
      </c>
      <c r="U64" s="15" t="str">
        <f>IF(Table_Styles[[#This Row],[Border]]&lt;&gt;"",Table_Styles[[#This Row],[Border]],IF(Table_Styles[[#This Row],[Border Default]]&lt;&gt;"",Table_Styles[[#This Row],[Border Default]],""))</f>
        <v>none</v>
      </c>
      <c r="V64" s="34"/>
      <c r="W64" s="34"/>
      <c r="X64" s="15" t="str">
        <f>IF(Table_Styles[[#This Row],[Border Radius]]&lt;&gt;"",Table_Styles[[#This Row],[Border Radius]],IF(Table_Styles[[#This Row],[Border Radius Default]]&lt;&gt;"",Table_Styles[[#This Row],[Border Radius Default]],""))</f>
        <v/>
      </c>
      <c r="Y64" s="34"/>
      <c r="Z64" s="34"/>
      <c r="AA64" s="15" t="str">
        <f>IF(Table_Styles[[#This Row],[MT]]&lt;&gt;"",Table_Styles[[#This Row],[MT]],IF(Table_Styles[[#This Row],[MT Default]]&lt;&gt;"",Table_Styles[[#This Row],[MT Default]],""))</f>
        <v/>
      </c>
      <c r="AB64" s="34"/>
      <c r="AC64" s="34"/>
      <c r="AD64" s="15" t="str">
        <f>IF(Table_Styles[[#This Row],[MR]]&lt;&gt;"",Table_Styles[[#This Row],[MR]],IF(Table_Styles[[#This Row],[MR Default]]&lt;&gt;"",Table_Styles[[#This Row],[MR Default]],""))</f>
        <v/>
      </c>
      <c r="AE64" s="34"/>
      <c r="AF64" s="34"/>
      <c r="AG64" s="15" t="str">
        <f>IF(Table_Styles[[#This Row],[MB]]&lt;&gt;"",Table_Styles[[#This Row],[MB]],IF(Table_Styles[[#This Row],[MB Default]]&lt;&gt;"",Table_Styles[[#This Row],[MB Default]],""))</f>
        <v/>
      </c>
      <c r="AH64" s="34"/>
      <c r="AI64" s="34"/>
      <c r="AJ64" s="15" t="str">
        <f>IF(Table_Styles[[#This Row],[ML]]&lt;&gt;"",Table_Styles[[#This Row],[ML]],IF(Table_Styles[[#This Row],[ML Default]]&lt;&gt;"",Table_Styles[[#This Row],[ML Default]],""))</f>
        <v/>
      </c>
      <c r="AK64" s="34"/>
      <c r="AL64" s="34"/>
      <c r="AM64" s="15" t="str">
        <f>IF(Table_Styles[[#This Row],[PT]]&lt;&gt;"",Table_Styles[[#This Row],[PT]],IF(Table_Styles[[#This Row],[PT Default]]&lt;&gt;"",Table_Styles[[#This Row],[PT Default]],""))</f>
        <v/>
      </c>
      <c r="AN64" s="34"/>
      <c r="AO64" s="34"/>
      <c r="AP64" s="15" t="str">
        <f>IF(Table_Styles[[#This Row],[PR]]&lt;&gt;"",Table_Styles[[#This Row],[PR]],IF(Table_Styles[[#This Row],[PR Default]]&lt;&gt;"",Table_Styles[[#This Row],[PR Default]],""))</f>
        <v/>
      </c>
      <c r="AQ64" s="34"/>
      <c r="AR64" s="34"/>
      <c r="AS64" s="15" t="str">
        <f>IF(Table_Styles[[#This Row],[PB]]&lt;&gt;"",Table_Styles[[#This Row],[PB]],IF(Table_Styles[[#This Row],[PB Default]]&lt;&gt;"",Table_Styles[[#This Row],[PB Default]],""))</f>
        <v/>
      </c>
      <c r="AT64" s="34"/>
      <c r="AU64" s="34"/>
      <c r="AV64" s="15" t="str">
        <f>IF(Table_Styles[[#This Row],[PL]]&lt;&gt;"",Table_Styles[[#This Row],[PL]],IF(Table_Styles[[#This Row],[PL Default]]&lt;&gt;"",Table_Styles[[#This Row],[PL Default]],""))</f>
        <v/>
      </c>
      <c r="AW64" s="34"/>
      <c r="AX64" s="34"/>
      <c r="AY64" s="15" t="str">
        <f>IF(Table_Styles[[#This Row],[BT]]&lt;&gt;"",Table_Styles[[#This Row],[BT]],IF(Table_Styles[[#This Row],[BT Default]]&lt;&gt;"",Table_Styles[[#This Row],[BT Default]],""))</f>
        <v/>
      </c>
      <c r="AZ64" s="34"/>
      <c r="BA64" s="34"/>
      <c r="BB64" s="15" t="str">
        <f>IF(Table_Styles[[#This Row],[BR]]&lt;&gt;"",Table_Styles[[#This Row],[BR]],IF(Table_Styles[[#This Row],[BR Default]]&lt;&gt;"",Table_Styles[[#This Row],[BR Default]],""))</f>
        <v/>
      </c>
      <c r="BC64" s="34"/>
      <c r="BD64" s="34"/>
      <c r="BE64" s="15" t="str">
        <f>IF(Table_Styles[[#This Row],[BB]]&lt;&gt;"",Table_Styles[[#This Row],[BB]],IF(Table_Styles[[#This Row],[BB Default]]&lt;&gt;"",Table_Styles[[#This Row],[BB Default]],""))</f>
        <v/>
      </c>
      <c r="BF64" s="34"/>
      <c r="BG64" s="34"/>
      <c r="BH64" s="15" t="str">
        <f>IF(Table_Styles[[#This Row],[BL]]&lt;&gt;"",Table_Styles[[#This Row],[BL]],IF(Table_Styles[[#This Row],[BL Default]]&lt;&gt;"",Table_Styles[[#This Row],[BL Default]],""))</f>
        <v/>
      </c>
      <c r="BI64" s="34"/>
      <c r="BJ64" s="34"/>
      <c r="BK64" s="15" t="str">
        <f>IF(Table_Styles[[#This Row],[Width]]&lt;&gt;"",Table_Styles[[#This Row],[Width]],IF(Table_Styles[[#This Row],[Width Default]]&lt;&gt;"",Table_Styles[[#This Row],[Width Default]],""))</f>
        <v/>
      </c>
      <c r="BL64" s="34"/>
      <c r="BM64" s="34"/>
      <c r="BN64" s="15" t="str">
        <f>IF(Table_Styles[[#This Row],[Height]]&lt;&gt;"",Table_Styles[[#This Row],[Height]],IF(Table_Styles[[#This Row],[Height Default]]&lt;&gt;"",Table_Styles[[#This Row],[Height Default]],""))</f>
        <v/>
      </c>
      <c r="BO64" s="15"/>
      <c r="BP64" s="15"/>
      <c r="BQ64" s="15" t="str">
        <f>IF(Table_Styles[[#This Row],[Top]]&lt;&gt;"",Table_Styles[[#This Row],[Top]],IF(Table_Styles[[#This Row],[Top Default]]&lt;&gt;"",Table_Styles[[#This Row],[Top Default]],""))</f>
        <v/>
      </c>
      <c r="BR64" s="15"/>
      <c r="BS64" s="15"/>
      <c r="BT64" s="15" t="str">
        <f>IF(Table_Styles[[#This Row],[Right]]&lt;&gt;"",Table_Styles[[#This Row],[Right]],IF(Table_Styles[[#This Row],[Right Default]]&lt;&gt;"",Table_Styles[[#This Row],[Right Default]],""))</f>
        <v/>
      </c>
      <c r="BU64" s="15"/>
      <c r="BV64" s="15"/>
      <c r="BW64" s="15" t="str">
        <f>IF(Table_Styles[[#This Row],[Bottom]]&lt;&gt;"",Table_Styles[[#This Row],[Bottom]],IF(Table_Styles[[#This Row],[Bottom Default]]&lt;&gt;"",Table_Styles[[#This Row],[Bottom Default]],""))</f>
        <v/>
      </c>
      <c r="BX64" s="15"/>
      <c r="BY64" s="15"/>
      <c r="BZ64" s="15" t="str">
        <f>IF(Table_Styles[[#This Row],[Left]]&lt;&gt;"",Table_Styles[[#This Row],[Left]],IF(Table_Styles[[#This Row],[Left Default]]&lt;&gt;"",Table_Styles[[#This Row],[Left Default]],""))</f>
        <v/>
      </c>
      <c r="CA64" s="34"/>
      <c r="CB64" s="17" t="str">
        <f>IF(AND(Table_Styles[[#This Row],[Selector]]&lt;&gt;"",Table_Styles[[#This Row],[Font Family Used]]&lt;&gt;"",Table_Styles[[#This Row],[Font Weight Used]]&lt;&gt;""),Table_Styles[[#This Row],[Font Family Used]]&amp;" "&amp;Table_Styles[[#This Row],[Font Weight Used]],"")</f>
        <v/>
      </c>
      <c r="CC64" s="17" t="str">
        <f ca="1">IF(AND(Table_Styles[[#This Row],[Selector]],COUNTIF(OFFSET(CC:CC,0,0,ROW()-1,1),"="&amp;Table_Styles[[#This Row],[Font]])=0),Table_Styles[[#This Row],[Font]],"")</f>
        <v/>
      </c>
      <c r="CD64" s="17" t="str">
        <f ca="1">IF(Table_Styles[[#This Row],[Unique Font]]&lt;&gt;"",
"{""fontFamily"":"""&amp;Table_Styles[[#This Row],[Font Family Used]]&amp;""",""fontWeight"":"&amp;Table_Styles[[#This Row],[Font Weight Used]]&amp;"}","")</f>
        <v/>
      </c>
      <c r="CE64"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#006ac6;border: none</v>
      </c>
      <c r="CF64" s="17" t="str">
        <f>IF(AND(Table_Styles[[#This Row],[Selector]]&lt;&gt;"", Table_Styles[[#This Row],[Config Properties]]&lt;&gt;""),
Table_Styles[[#This Row],[Selector]]&amp;" { "&amp;Table_Styles[[#This Row],[Config Properties]]&amp;" }","")</f>
        <v>.ui-widget-content .ui-state-active { color: #FFFFFF;background: #006ac6;border: none }</v>
      </c>
      <c r="CG64" s="17" t="str">
        <f xml:space="preserve">
SUBSTITUTE(SUBSTITUTE(SUBSTITUTE(SUBSTITUTE(SUBSTITUTE(SUBSTITUTE(SUBSTITUTE(SUBSTITUTE(Table_Styles[[#This Row],[Config]],
" {","{"),
"{ ","{"),
" }","}"),
"} ","}"),
" ,",","),
", ",","),
" :",":"),
": ",":")</f>
        <v>.ui-widget-content .ui-state-active{color:#FFFFFF;background:#006ac6;border:none}</v>
      </c>
    </row>
    <row r="65" spans="2:85" ht="21.75" thickBot="1">
      <c r="B65" s="54" t="s">
        <v>642</v>
      </c>
      <c r="C65" s="54"/>
      <c r="D65" s="62"/>
      <c r="E65" s="62"/>
      <c r="F65" s="54" t="str">
        <f>IF(Table_Styles[[#This Row],[Font Family]]&lt;&gt;"",Table_Styles[[#This Row],[Font Family]],IF(Table_Styles[[#This Row],[Font Family Default]]&lt;&gt;"",Table_Styles[[#This Row],[Font Family Default]],""))</f>
        <v/>
      </c>
      <c r="G65" s="62"/>
      <c r="H65" s="62"/>
      <c r="I65" s="54" t="str">
        <f>IF(Table_Styles[[#This Row],[Font Size]]&lt;&gt;"",Table_Styles[[#This Row],[Font Size]],IF(Table_Styles[[#This Row],[Font Size Default]]&lt;&gt;"",Table_Styles[[#This Row],[Font Size Default]],""))</f>
        <v/>
      </c>
      <c r="J65" s="62"/>
      <c r="K65" s="62"/>
      <c r="L65" s="54" t="str">
        <f>IF(Table_Styles[[#This Row],[Font Weight]]&lt;&gt;"",Table_Styles[[#This Row],[Font Weight]],IF(Table_Styles[[#This Row],[Font Weight Default]]&lt;&gt;"",Table_Styles[[#This Row],[Font Weight Default]],""))</f>
        <v/>
      </c>
      <c r="M65" s="62"/>
      <c r="N65" s="62"/>
      <c r="O65" s="54" t="str">
        <f>IF(Table_Styles[[#This Row],[Colour]]&lt;&gt;"",Table_Styles[[#This Row],[Colour]],IF(Table_Styles[[#This Row],[Colour Default]]&lt;&gt;"",Table_Styles[[#This Row],[Colour Default]],""))</f>
        <v/>
      </c>
      <c r="P65" s="62"/>
      <c r="Q65" s="62"/>
      <c r="R65" s="54" t="str">
        <f>IF(Table_Styles[[#This Row],[Background]]&lt;&gt;"",Table_Styles[[#This Row],[Background]],IF(Table_Styles[[#This Row],[Background Default]]&lt;&gt;"",Table_Styles[[#This Row],[Background Default]],""))</f>
        <v/>
      </c>
      <c r="S65" s="62"/>
      <c r="T65" s="62"/>
      <c r="U65" s="54" t="str">
        <f>IF(Table_Styles[[#This Row],[Border]]&lt;&gt;"",Table_Styles[[#This Row],[Border]],IF(Table_Styles[[#This Row],[Border Default]]&lt;&gt;"",Table_Styles[[#This Row],[Border Default]],""))</f>
        <v/>
      </c>
      <c r="V65" s="62"/>
      <c r="W65" s="62"/>
      <c r="X65" s="54" t="str">
        <f>IF(Table_Styles[[#This Row],[Border Radius]]&lt;&gt;"",Table_Styles[[#This Row],[Border Radius]],IF(Table_Styles[[#This Row],[Border Radius Default]]&lt;&gt;"",Table_Styles[[#This Row],[Border Radius Default]],""))</f>
        <v/>
      </c>
      <c r="Y65" s="62"/>
      <c r="Z65" s="62"/>
      <c r="AA65" s="54" t="str">
        <f>IF(Table_Styles[[#This Row],[MT]]&lt;&gt;"",Table_Styles[[#This Row],[MT]],IF(Table_Styles[[#This Row],[MT Default]]&lt;&gt;"",Table_Styles[[#This Row],[MT Default]],""))</f>
        <v/>
      </c>
      <c r="AB65" s="62"/>
      <c r="AC65" s="62"/>
      <c r="AD65" s="54" t="str">
        <f>IF(Table_Styles[[#This Row],[MR]]&lt;&gt;"",Table_Styles[[#This Row],[MR]],IF(Table_Styles[[#This Row],[MR Default]]&lt;&gt;"",Table_Styles[[#This Row],[MR Default]],""))</f>
        <v/>
      </c>
      <c r="AE65" s="62"/>
      <c r="AF65" s="62"/>
      <c r="AG65" s="54" t="str">
        <f>IF(Table_Styles[[#This Row],[MB]]&lt;&gt;"",Table_Styles[[#This Row],[MB]],IF(Table_Styles[[#This Row],[MB Default]]&lt;&gt;"",Table_Styles[[#This Row],[MB Default]],""))</f>
        <v/>
      </c>
      <c r="AH65" s="62"/>
      <c r="AI65" s="62"/>
      <c r="AJ65" s="54" t="str">
        <f>IF(Table_Styles[[#This Row],[ML]]&lt;&gt;"",Table_Styles[[#This Row],[ML]],IF(Table_Styles[[#This Row],[ML Default]]&lt;&gt;"",Table_Styles[[#This Row],[ML Default]],""))</f>
        <v/>
      </c>
      <c r="AK65" s="62"/>
      <c r="AL65" s="62"/>
      <c r="AM65" s="54" t="str">
        <f>IF(Table_Styles[[#This Row],[PT]]&lt;&gt;"",Table_Styles[[#This Row],[PT]],IF(Table_Styles[[#This Row],[PT Default]]&lt;&gt;"",Table_Styles[[#This Row],[PT Default]],""))</f>
        <v/>
      </c>
      <c r="AN65" s="62"/>
      <c r="AO65" s="62"/>
      <c r="AP65" s="54" t="str">
        <f>IF(Table_Styles[[#This Row],[PR]]&lt;&gt;"",Table_Styles[[#This Row],[PR]],IF(Table_Styles[[#This Row],[PR Default]]&lt;&gt;"",Table_Styles[[#This Row],[PR Default]],""))</f>
        <v/>
      </c>
      <c r="AQ65" s="62"/>
      <c r="AR65" s="62"/>
      <c r="AS65" s="54" t="str">
        <f>IF(Table_Styles[[#This Row],[PB]]&lt;&gt;"",Table_Styles[[#This Row],[PB]],IF(Table_Styles[[#This Row],[PB Default]]&lt;&gt;"",Table_Styles[[#This Row],[PB Default]],""))</f>
        <v/>
      </c>
      <c r="AT65" s="62"/>
      <c r="AU65" s="62"/>
      <c r="AV65" s="54" t="str">
        <f>IF(Table_Styles[[#This Row],[PL]]&lt;&gt;"",Table_Styles[[#This Row],[PL]],IF(Table_Styles[[#This Row],[PL Default]]&lt;&gt;"",Table_Styles[[#This Row],[PL Default]],""))</f>
        <v/>
      </c>
      <c r="AW65" s="62"/>
      <c r="AX65" s="62"/>
      <c r="AY65" s="54" t="str">
        <f>IF(Table_Styles[[#This Row],[BT]]&lt;&gt;"",Table_Styles[[#This Row],[BT]],IF(Table_Styles[[#This Row],[BT Default]]&lt;&gt;"",Table_Styles[[#This Row],[BT Default]],""))</f>
        <v/>
      </c>
      <c r="AZ65" s="62"/>
      <c r="BA65" s="62"/>
      <c r="BB65" s="54" t="str">
        <f>IF(Table_Styles[[#This Row],[BR]]&lt;&gt;"",Table_Styles[[#This Row],[BR]],IF(Table_Styles[[#This Row],[BR Default]]&lt;&gt;"",Table_Styles[[#This Row],[BR Default]],""))</f>
        <v/>
      </c>
      <c r="BC65" s="62"/>
      <c r="BD65" s="62"/>
      <c r="BE65" s="54" t="str">
        <f>IF(Table_Styles[[#This Row],[BB]]&lt;&gt;"",Table_Styles[[#This Row],[BB]],IF(Table_Styles[[#This Row],[BB Default]]&lt;&gt;"",Table_Styles[[#This Row],[BB Default]],""))</f>
        <v/>
      </c>
      <c r="BF65" s="62"/>
      <c r="BG65" s="62"/>
      <c r="BH65" s="54" t="str">
        <f>IF(Table_Styles[[#This Row],[BL]]&lt;&gt;"",Table_Styles[[#This Row],[BL]],IF(Table_Styles[[#This Row],[BL Default]]&lt;&gt;"",Table_Styles[[#This Row],[BL Default]],""))</f>
        <v/>
      </c>
      <c r="BI65" s="62"/>
      <c r="BJ65" s="62"/>
      <c r="BK65" s="54" t="str">
        <f>IF(Table_Styles[[#This Row],[Width]]&lt;&gt;"",Table_Styles[[#This Row],[Width]],IF(Table_Styles[[#This Row],[Width Default]]&lt;&gt;"",Table_Styles[[#This Row],[Width Default]],""))</f>
        <v/>
      </c>
      <c r="BL65" s="62"/>
      <c r="BM65" s="62"/>
      <c r="BN65" s="54" t="str">
        <f>IF(Table_Styles[[#This Row],[Height]]&lt;&gt;"",Table_Styles[[#This Row],[Height]],IF(Table_Styles[[#This Row],[Height Default]]&lt;&gt;"",Table_Styles[[#This Row],[Height Default]],""))</f>
        <v/>
      </c>
      <c r="BO65" s="54"/>
      <c r="BP65" s="54"/>
      <c r="BQ65" s="54" t="str">
        <f>IF(Table_Styles[[#This Row],[Top]]&lt;&gt;"",Table_Styles[[#This Row],[Top]],IF(Table_Styles[[#This Row],[Top Default]]&lt;&gt;"",Table_Styles[[#This Row],[Top Default]],""))</f>
        <v/>
      </c>
      <c r="BR65" s="54"/>
      <c r="BS65" s="54"/>
      <c r="BT65" s="54" t="str">
        <f>IF(Table_Styles[[#This Row],[Right]]&lt;&gt;"",Table_Styles[[#This Row],[Right]],IF(Table_Styles[[#This Row],[Right Default]]&lt;&gt;"",Table_Styles[[#This Row],[Right Default]],""))</f>
        <v/>
      </c>
      <c r="BU65" s="54"/>
      <c r="BV65" s="54"/>
      <c r="BW65" s="54" t="str">
        <f>IF(Table_Styles[[#This Row],[Bottom]]&lt;&gt;"",Table_Styles[[#This Row],[Bottom]],IF(Table_Styles[[#This Row],[Bottom Default]]&lt;&gt;"",Table_Styles[[#This Row],[Bottom Default]],""))</f>
        <v/>
      </c>
      <c r="BX65" s="54"/>
      <c r="BY65" s="54"/>
      <c r="BZ65" s="54" t="str">
        <f>IF(Table_Styles[[#This Row],[Left]]&lt;&gt;"",Table_Styles[[#This Row],[Left]],IF(Table_Styles[[#This Row],[Left Default]]&lt;&gt;"",Table_Styles[[#This Row],[Left Default]],""))</f>
        <v/>
      </c>
      <c r="CA65" s="62"/>
      <c r="CB65" s="54" t="str">
        <f>IF(AND(Table_Styles[[#This Row],[Selector]]&lt;&gt;"",Table_Styles[[#This Row],[Font Family Used]]&lt;&gt;"",Table_Styles[[#This Row],[Font Weight Used]]&lt;&gt;""),Table_Styles[[#This Row],[Font Family Used]]&amp;" "&amp;Table_Styles[[#This Row],[Font Weight Used]],"")</f>
        <v/>
      </c>
      <c r="CC65" s="54" t="str">
        <f ca="1">IF(AND(Table_Styles[[#This Row],[Selector]],COUNTIF(OFFSET(CC:CC,0,0,ROW()-1,1),"="&amp;Table_Styles[[#This Row],[Font]])=0),Table_Styles[[#This Row],[Font]],"")</f>
        <v/>
      </c>
      <c r="CD65" s="54" t="str">
        <f ca="1">IF(Table_Styles[[#This Row],[Unique Font]]&lt;&gt;"",
"{""fontFamily"":"""&amp;Table_Styles[[#This Row],[Font Family Used]]&amp;""",""fontWeight"":"&amp;Table_Styles[[#This Row],[Font Weight Used]]&amp;"}","")</f>
        <v/>
      </c>
      <c r="CE65" s="5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65" s="54" t="str">
        <f>IF(AND(Table_Styles[[#This Row],[Selector]]&lt;&gt;"", Table_Styles[[#This Row],[Config Properties]]&lt;&gt;""),
Table_Styles[[#This Row],[Selector]]&amp;" { "&amp;Table_Styles[[#This Row],[Config Properties]]&amp;" }","")</f>
        <v/>
      </c>
      <c r="CG65" s="54" t="str">
        <f xml:space="preserve">
SUBSTITUTE(SUBSTITUTE(SUBSTITUTE(SUBSTITUTE(SUBSTITUTE(SUBSTITUTE(SUBSTITUTE(SUBSTITUTE(Table_Styles[[#This Row],[Config]],
" {","{"),
"{ ","{"),
" }","}"),
"} ","}"),
" ,",","),
", ",","),
" :",":"),
": ",":")</f>
        <v/>
      </c>
    </row>
    <row r="66" spans="2:85" ht="21" customHeight="1">
      <c r="B66" s="37" t="s">
        <v>625</v>
      </c>
      <c r="C66" s="37" t="s">
        <v>643</v>
      </c>
      <c r="D66" s="34"/>
      <c r="E66" s="34"/>
      <c r="F66" s="15" t="str">
        <f>IF(Table_Styles[[#This Row],[Font Family]]&lt;&gt;"",Table_Styles[[#This Row],[Font Family]],IF(Table_Styles[[#This Row],[Font Family Default]]&lt;&gt;"",Table_Styles[[#This Row],[Font Family Default]],""))</f>
        <v/>
      </c>
      <c r="G66" s="34"/>
      <c r="H66" s="34"/>
      <c r="I66" s="15" t="str">
        <f>IF(Table_Styles[[#This Row],[Font Size]]&lt;&gt;"",Table_Styles[[#This Row],[Font Size]],IF(Table_Styles[[#This Row],[Font Size Default]]&lt;&gt;"",Table_Styles[[#This Row],[Font Size Default]],""))</f>
        <v/>
      </c>
      <c r="J66" s="34"/>
      <c r="K66" s="34"/>
      <c r="L66" s="15" t="str">
        <f>IF(Table_Styles[[#This Row],[Font Weight]]&lt;&gt;"",Table_Styles[[#This Row],[Font Weight]],IF(Table_Styles[[#This Row],[Font Weight Default]]&lt;&gt;"",Table_Styles[[#This Row],[Font Weight Default]],""))</f>
        <v/>
      </c>
      <c r="M66" s="34"/>
      <c r="N66" s="34"/>
      <c r="O66" s="15" t="str">
        <f>IF(Table_Styles[[#This Row],[Colour]]&lt;&gt;"",Table_Styles[[#This Row],[Colour]],IF(Table_Styles[[#This Row],[Colour Default]]&lt;&gt;"",Table_Styles[[#This Row],[Colour Default]],""))</f>
        <v/>
      </c>
      <c r="P66" s="34"/>
      <c r="Q66" s="34"/>
      <c r="R66" s="15" t="str">
        <f>IF(Table_Styles[[#This Row],[Background]]&lt;&gt;"",Table_Styles[[#This Row],[Background]],IF(Table_Styles[[#This Row],[Background Default]]&lt;&gt;"",Table_Styles[[#This Row],[Background Default]],""))</f>
        <v/>
      </c>
      <c r="S66" s="34"/>
      <c r="T66" s="34"/>
      <c r="U66" s="15" t="str">
        <f>IF(Table_Styles[[#This Row],[Border]]&lt;&gt;"",Table_Styles[[#This Row],[Border]],IF(Table_Styles[[#This Row],[Border Default]]&lt;&gt;"",Table_Styles[[#This Row],[Border Default]],""))</f>
        <v/>
      </c>
      <c r="V66" s="34"/>
      <c r="W66" s="34"/>
      <c r="X66" s="15" t="str">
        <f>IF(Table_Styles[[#This Row],[Border Radius]]&lt;&gt;"",Table_Styles[[#This Row],[Border Radius]],IF(Table_Styles[[#This Row],[Border Radius Default]]&lt;&gt;"",Table_Styles[[#This Row],[Border Radius Default]],""))</f>
        <v/>
      </c>
      <c r="Y66" s="34"/>
      <c r="Z66" s="36" t="s">
        <v>533</v>
      </c>
      <c r="AA66" s="15" t="str">
        <f>IF(Table_Styles[[#This Row],[MT]]&lt;&gt;"",Table_Styles[[#This Row],[MT]],IF(Table_Styles[[#This Row],[MT Default]]&lt;&gt;"",Table_Styles[[#This Row],[MT Default]],""))</f>
        <v>10px</v>
      </c>
      <c r="AB66" s="34"/>
      <c r="AC66" s="34"/>
      <c r="AD66" s="15" t="str">
        <f>IF(Table_Styles[[#This Row],[MR]]&lt;&gt;"",Table_Styles[[#This Row],[MR]],IF(Table_Styles[[#This Row],[MR Default]]&lt;&gt;"",Table_Styles[[#This Row],[MR Default]],""))</f>
        <v/>
      </c>
      <c r="AE66" s="34"/>
      <c r="AF66" s="34"/>
      <c r="AG66" s="15" t="str">
        <f>IF(Table_Styles[[#This Row],[MB]]&lt;&gt;"",Table_Styles[[#This Row],[MB]],IF(Table_Styles[[#This Row],[MB Default]]&lt;&gt;"",Table_Styles[[#This Row],[MB Default]],""))</f>
        <v/>
      </c>
      <c r="AH66" s="34"/>
      <c r="AI66" s="34"/>
      <c r="AJ66" s="15" t="str">
        <f>IF(Table_Styles[[#This Row],[ML]]&lt;&gt;"",Table_Styles[[#This Row],[ML]],IF(Table_Styles[[#This Row],[ML Default]]&lt;&gt;"",Table_Styles[[#This Row],[ML Default]],""))</f>
        <v/>
      </c>
      <c r="AK66" s="34"/>
      <c r="AL66" s="34"/>
      <c r="AM66" s="15" t="str">
        <f>IF(Table_Styles[[#This Row],[PT]]&lt;&gt;"",Table_Styles[[#This Row],[PT]],IF(Table_Styles[[#This Row],[PT Default]]&lt;&gt;"",Table_Styles[[#This Row],[PT Default]],""))</f>
        <v/>
      </c>
      <c r="AN66" s="34"/>
      <c r="AO66" s="34"/>
      <c r="AP66" s="15" t="str">
        <f>IF(Table_Styles[[#This Row],[PR]]&lt;&gt;"",Table_Styles[[#This Row],[PR]],IF(Table_Styles[[#This Row],[PR Default]]&lt;&gt;"",Table_Styles[[#This Row],[PR Default]],""))</f>
        <v/>
      </c>
      <c r="AQ66" s="34"/>
      <c r="AR66" s="34"/>
      <c r="AS66" s="15" t="str">
        <f>IF(Table_Styles[[#This Row],[PB]]&lt;&gt;"",Table_Styles[[#This Row],[PB]],IF(Table_Styles[[#This Row],[PB Default]]&lt;&gt;"",Table_Styles[[#This Row],[PB Default]],""))</f>
        <v/>
      </c>
      <c r="AT66" s="34"/>
      <c r="AU66" s="34"/>
      <c r="AV66" s="15" t="str">
        <f>IF(Table_Styles[[#This Row],[PL]]&lt;&gt;"",Table_Styles[[#This Row],[PL]],IF(Table_Styles[[#This Row],[PL Default]]&lt;&gt;"",Table_Styles[[#This Row],[PL Default]],""))</f>
        <v/>
      </c>
      <c r="AW66" s="34"/>
      <c r="AX66" s="34"/>
      <c r="AY66" s="15" t="str">
        <f>IF(Table_Styles[[#This Row],[BT]]&lt;&gt;"",Table_Styles[[#This Row],[BT]],IF(Table_Styles[[#This Row],[BT Default]]&lt;&gt;"",Table_Styles[[#This Row],[BT Default]],""))</f>
        <v/>
      </c>
      <c r="AZ66" s="34"/>
      <c r="BA66" s="34"/>
      <c r="BB66" s="15" t="str">
        <f>IF(Table_Styles[[#This Row],[BR]]&lt;&gt;"",Table_Styles[[#This Row],[BR]],IF(Table_Styles[[#This Row],[BR Default]]&lt;&gt;"",Table_Styles[[#This Row],[BR Default]],""))</f>
        <v/>
      </c>
      <c r="BC66" s="34"/>
      <c r="BD66" s="34"/>
      <c r="BE66" s="15" t="str">
        <f>IF(Table_Styles[[#This Row],[BB]]&lt;&gt;"",Table_Styles[[#This Row],[BB]],IF(Table_Styles[[#This Row],[BB Default]]&lt;&gt;"",Table_Styles[[#This Row],[BB Default]],""))</f>
        <v/>
      </c>
      <c r="BF66" s="34"/>
      <c r="BG66" s="34"/>
      <c r="BH66" s="15" t="str">
        <f>IF(Table_Styles[[#This Row],[BL]]&lt;&gt;"",Table_Styles[[#This Row],[BL]],IF(Table_Styles[[#This Row],[BL Default]]&lt;&gt;"",Table_Styles[[#This Row],[BL Default]],""))</f>
        <v/>
      </c>
      <c r="BI66" s="34"/>
      <c r="BJ66" s="34"/>
      <c r="BK66" s="15" t="str">
        <f>IF(Table_Styles[[#This Row],[Width]]&lt;&gt;"",Table_Styles[[#This Row],[Width]],IF(Table_Styles[[#This Row],[Width Default]]&lt;&gt;"",Table_Styles[[#This Row],[Width Default]],""))</f>
        <v/>
      </c>
      <c r="BL66" s="34"/>
      <c r="BM66" s="36"/>
      <c r="BN66" s="15" t="str">
        <f>IF(Table_Styles[[#This Row],[Height]]&lt;&gt;"",Table_Styles[[#This Row],[Height]],IF(Table_Styles[[#This Row],[Height Default]]&lt;&gt;"",Table_Styles[[#This Row],[Height Default]],""))</f>
        <v/>
      </c>
      <c r="BO66" s="15"/>
      <c r="BP66" s="15"/>
      <c r="BQ66" s="15" t="str">
        <f>IF(Table_Styles[[#This Row],[Top]]&lt;&gt;"",Table_Styles[[#This Row],[Top]],IF(Table_Styles[[#This Row],[Top Default]]&lt;&gt;"",Table_Styles[[#This Row],[Top Default]],""))</f>
        <v/>
      </c>
      <c r="BR66" s="15"/>
      <c r="BS66" s="15"/>
      <c r="BT66" s="15" t="str">
        <f>IF(Table_Styles[[#This Row],[Right]]&lt;&gt;"",Table_Styles[[#This Row],[Right]],IF(Table_Styles[[#This Row],[Right Default]]&lt;&gt;"",Table_Styles[[#This Row],[Right Default]],""))</f>
        <v/>
      </c>
      <c r="BU66" s="15"/>
      <c r="BV66" s="15"/>
      <c r="BW66" s="15" t="str">
        <f>IF(Table_Styles[[#This Row],[Bottom]]&lt;&gt;"",Table_Styles[[#This Row],[Bottom]],IF(Table_Styles[[#This Row],[Bottom Default]]&lt;&gt;"",Table_Styles[[#This Row],[Bottom Default]],""))</f>
        <v/>
      </c>
      <c r="BX66" s="15"/>
      <c r="BY66" s="15"/>
      <c r="BZ66" s="15" t="str">
        <f>IF(Table_Styles[[#This Row],[Left]]&lt;&gt;"",Table_Styles[[#This Row],[Left]],IF(Table_Styles[[#This Row],[Left Default]]&lt;&gt;"",Table_Styles[[#This Row],[Left Default]],""))</f>
        <v/>
      </c>
      <c r="CA66" s="34"/>
      <c r="CB66" s="17" t="str">
        <f>IF(AND(Table_Styles[[#This Row],[Selector]]&lt;&gt;"",Table_Styles[[#This Row],[Font Family Used]]&lt;&gt;"",Table_Styles[[#This Row],[Font Weight Used]]&lt;&gt;""),Table_Styles[[#This Row],[Font Family Used]]&amp;" "&amp;Table_Styles[[#This Row],[Font Weight Used]],"")</f>
        <v/>
      </c>
      <c r="CC66" s="17" t="str">
        <f ca="1">IF(AND(Table_Styles[[#This Row],[Selector]],COUNTIF(OFFSET(CC:CC,0,0,ROW()-1,1),"="&amp;Table_Styles[[#This Row],[Font]])=0),Table_Styles[[#This Row],[Font]],"")</f>
        <v/>
      </c>
      <c r="CD66" s="17" t="str">
        <f ca="1">IF(Table_Styles[[#This Row],[Unique Font]]&lt;&gt;"",
"{""fontFamily"":"""&amp;Table_Styles[[#This Row],[Font Family Used]]&amp;""",""fontWeight"":"&amp;Table_Styles[[#This Row],[Font Weight Used]]&amp;"}","")</f>
        <v/>
      </c>
      <c r="CE66"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10px</v>
      </c>
      <c r="CF66" s="17" t="str">
        <f>IF(AND(Table_Styles[[#This Row],[Selector]]&lt;&gt;"", Table_Styles[[#This Row],[Config Properties]]&lt;&gt;""),
Table_Styles[[#This Row],[Selector]]&amp;" { "&amp;Table_Styles[[#This Row],[Config Properties]]&amp;" }","")</f>
        <v>formly-field radio-field { margin-top: 10px }</v>
      </c>
      <c r="CG66" s="17" t="str">
        <f xml:space="preserve">
SUBSTITUTE(SUBSTITUTE(SUBSTITUTE(SUBSTITUTE(SUBSTITUTE(SUBSTITUTE(SUBSTITUTE(SUBSTITUTE(Table_Styles[[#This Row],[Config]],
" {","{"),
"{ ","{"),
" }","}"),
"} ","}"),
" ,",","),
", ",","),
" :",":"),
": ",":")</f>
        <v>formly-field radio-field{margin-top:10px}</v>
      </c>
    </row>
    <row r="67" spans="2:85" ht="21" customHeight="1">
      <c r="B67" s="37" t="s">
        <v>19</v>
      </c>
      <c r="C67" s="91" t="s">
        <v>644</v>
      </c>
      <c r="D67" s="34"/>
      <c r="E67" s="34" t="str">
        <f>Settings_Styling_Font_Body_Text</f>
        <v>Arvo</v>
      </c>
      <c r="F67" s="15" t="str">
        <f>IF(Table_Styles[[#This Row],[Font Family]]&lt;&gt;"",Table_Styles[[#This Row],[Font Family]],IF(Table_Styles[[#This Row],[Font Family Default]]&lt;&gt;"",Table_Styles[[#This Row],[Font Family Default]],""))</f>
        <v>Arvo</v>
      </c>
      <c r="G67" s="34"/>
      <c r="H67" s="87" t="s">
        <v>510</v>
      </c>
      <c r="I67" s="15" t="str">
        <f>IF(Table_Styles[[#This Row],[Font Size]]&lt;&gt;"",Table_Styles[[#This Row],[Font Size]],IF(Table_Styles[[#This Row],[Font Size Default]]&lt;&gt;"",Table_Styles[[#This Row],[Font Size Default]],""))</f>
        <v>15px</v>
      </c>
      <c r="J67" s="34"/>
      <c r="K67" s="34">
        <f>Settings_Styling_Font_Weight_Body_Text</f>
        <v>300</v>
      </c>
      <c r="L67" s="15">
        <f>IF(Table_Styles[[#This Row],[Font Weight]]&lt;&gt;"",Table_Styles[[#This Row],[Font Weight]],IF(Table_Styles[[#This Row],[Font Weight Default]]&lt;&gt;"",Table_Styles[[#This Row],[Font Weight Default]],""))</f>
        <v>300</v>
      </c>
      <c r="M67" s="34"/>
      <c r="N67" s="34" t="str">
        <f>Colour_Foreground_1</f>
        <v>#65686b</v>
      </c>
      <c r="O67" s="15" t="str">
        <f>IF(Table_Styles[[#This Row],[Colour]]&lt;&gt;"",Table_Styles[[#This Row],[Colour]],IF(Table_Styles[[#This Row],[Colour Default]]&lt;&gt;"",Table_Styles[[#This Row],[Colour Default]],""))</f>
        <v>#65686b</v>
      </c>
      <c r="P67" s="34"/>
      <c r="Q67" s="34"/>
      <c r="R67" s="15" t="str">
        <f>IF(Table_Styles[[#This Row],[Background]]&lt;&gt;"",Table_Styles[[#This Row],[Background]],IF(Table_Styles[[#This Row],[Background Default]]&lt;&gt;"",Table_Styles[[#This Row],[Background Default]],""))</f>
        <v/>
      </c>
      <c r="S67" s="34"/>
      <c r="T67" s="34"/>
      <c r="U67" s="15" t="str">
        <f>IF(Table_Styles[[#This Row],[Border]]&lt;&gt;"",Table_Styles[[#This Row],[Border]],IF(Table_Styles[[#This Row],[Border Default]]&lt;&gt;"",Table_Styles[[#This Row],[Border Default]],""))</f>
        <v/>
      </c>
      <c r="V67" s="34"/>
      <c r="W67" s="34"/>
      <c r="X67" s="15" t="str">
        <f>IF(Table_Styles[[#This Row],[Border Radius]]&lt;&gt;"",Table_Styles[[#This Row],[Border Radius]],IF(Table_Styles[[#This Row],[Border Radius Default]]&lt;&gt;"",Table_Styles[[#This Row],[Border Radius Default]],""))</f>
        <v/>
      </c>
      <c r="Y67" s="34"/>
      <c r="Z67" s="34"/>
      <c r="AA67" s="15" t="str">
        <f>IF(Table_Styles[[#This Row],[MT]]&lt;&gt;"",Table_Styles[[#This Row],[MT]],IF(Table_Styles[[#This Row],[MT Default]]&lt;&gt;"",Table_Styles[[#This Row],[MT Default]],""))</f>
        <v/>
      </c>
      <c r="AB67" s="34"/>
      <c r="AC67" s="34"/>
      <c r="AD67" s="15" t="str">
        <f>IF(Table_Styles[[#This Row],[MR]]&lt;&gt;"",Table_Styles[[#This Row],[MR]],IF(Table_Styles[[#This Row],[MR Default]]&lt;&gt;"",Table_Styles[[#This Row],[MR Default]],""))</f>
        <v/>
      </c>
      <c r="AE67" s="34"/>
      <c r="AF67" s="36" t="s">
        <v>592</v>
      </c>
      <c r="AG67" s="15" t="str">
        <f>IF(Table_Styles[[#This Row],[MB]]&lt;&gt;"",Table_Styles[[#This Row],[MB]],IF(Table_Styles[[#This Row],[MB Default]]&lt;&gt;"",Table_Styles[[#This Row],[MB Default]],""))</f>
        <v>3px</v>
      </c>
      <c r="AH67" s="34"/>
      <c r="AI67" s="36" t="s">
        <v>533</v>
      </c>
      <c r="AJ67" s="15" t="str">
        <f>IF(Table_Styles[[#This Row],[ML]]&lt;&gt;"",Table_Styles[[#This Row],[ML]],IF(Table_Styles[[#This Row],[ML Default]]&lt;&gt;"",Table_Styles[[#This Row],[ML Default]],""))</f>
        <v>10px</v>
      </c>
      <c r="AK67" s="34"/>
      <c r="AL67" s="34"/>
      <c r="AM67" s="15" t="str">
        <f>IF(Table_Styles[[#This Row],[PT]]&lt;&gt;"",Table_Styles[[#This Row],[PT]],IF(Table_Styles[[#This Row],[PT Default]]&lt;&gt;"",Table_Styles[[#This Row],[PT Default]],""))</f>
        <v/>
      </c>
      <c r="AN67" s="34"/>
      <c r="AO67" s="34"/>
      <c r="AP67" s="15" t="str">
        <f>IF(Table_Styles[[#This Row],[PR]]&lt;&gt;"",Table_Styles[[#This Row],[PR]],IF(Table_Styles[[#This Row],[PR Default]]&lt;&gt;"",Table_Styles[[#This Row],[PR Default]],""))</f>
        <v/>
      </c>
      <c r="AQ67" s="34"/>
      <c r="AR67" s="34"/>
      <c r="AS67" s="15" t="str">
        <f>IF(Table_Styles[[#This Row],[PB]]&lt;&gt;"",Table_Styles[[#This Row],[PB]],IF(Table_Styles[[#This Row],[PB Default]]&lt;&gt;"",Table_Styles[[#This Row],[PB Default]],""))</f>
        <v/>
      </c>
      <c r="AT67" s="34"/>
      <c r="AU67" s="34"/>
      <c r="AV67" s="15" t="str">
        <f>IF(Table_Styles[[#This Row],[PL]]&lt;&gt;"",Table_Styles[[#This Row],[PL]],IF(Table_Styles[[#This Row],[PL Default]]&lt;&gt;"",Table_Styles[[#This Row],[PL Default]],""))</f>
        <v/>
      </c>
      <c r="AW67" s="34"/>
      <c r="AX67" s="34"/>
      <c r="AY67" s="15" t="str">
        <f>IF(Table_Styles[[#This Row],[BT]]&lt;&gt;"",Table_Styles[[#This Row],[BT]],IF(Table_Styles[[#This Row],[BT Default]]&lt;&gt;"",Table_Styles[[#This Row],[BT Default]],""))</f>
        <v/>
      </c>
      <c r="AZ67" s="34"/>
      <c r="BA67" s="34"/>
      <c r="BB67" s="15" t="str">
        <f>IF(Table_Styles[[#This Row],[BR]]&lt;&gt;"",Table_Styles[[#This Row],[BR]],IF(Table_Styles[[#This Row],[BR Default]]&lt;&gt;"",Table_Styles[[#This Row],[BR Default]],""))</f>
        <v/>
      </c>
      <c r="BC67" s="34"/>
      <c r="BD67" s="34"/>
      <c r="BE67" s="15" t="str">
        <f>IF(Table_Styles[[#This Row],[BB]]&lt;&gt;"",Table_Styles[[#This Row],[BB]],IF(Table_Styles[[#This Row],[BB Default]]&lt;&gt;"",Table_Styles[[#This Row],[BB Default]],""))</f>
        <v/>
      </c>
      <c r="BF67" s="34"/>
      <c r="BG67" s="34"/>
      <c r="BH67" s="15" t="str">
        <f>IF(Table_Styles[[#This Row],[BL]]&lt;&gt;"",Table_Styles[[#This Row],[BL]],IF(Table_Styles[[#This Row],[BL Default]]&lt;&gt;"",Table_Styles[[#This Row],[BL Default]],""))</f>
        <v/>
      </c>
      <c r="BI67" s="34"/>
      <c r="BJ67" s="34"/>
      <c r="BK67" s="15" t="str">
        <f>IF(Table_Styles[[#This Row],[Width]]&lt;&gt;"",Table_Styles[[#This Row],[Width]],IF(Table_Styles[[#This Row],[Width Default]]&lt;&gt;"",Table_Styles[[#This Row],[Width Default]],""))</f>
        <v/>
      </c>
      <c r="BL67" s="34"/>
      <c r="BM67" s="34"/>
      <c r="BN67" s="15" t="str">
        <f>IF(Table_Styles[[#This Row],[Height]]&lt;&gt;"",Table_Styles[[#This Row],[Height]],IF(Table_Styles[[#This Row],[Height Default]]&lt;&gt;"",Table_Styles[[#This Row],[Height Default]],""))</f>
        <v/>
      </c>
      <c r="BO67" s="15"/>
      <c r="BP67" s="15"/>
      <c r="BQ67" s="15" t="str">
        <f>IF(Table_Styles[[#This Row],[Top]]&lt;&gt;"",Table_Styles[[#This Row],[Top]],IF(Table_Styles[[#This Row],[Top Default]]&lt;&gt;"",Table_Styles[[#This Row],[Top Default]],""))</f>
        <v/>
      </c>
      <c r="BR67" s="15"/>
      <c r="BS67" s="15"/>
      <c r="BT67" s="15" t="str">
        <f>IF(Table_Styles[[#This Row],[Right]]&lt;&gt;"",Table_Styles[[#This Row],[Right]],IF(Table_Styles[[#This Row],[Right Default]]&lt;&gt;"",Table_Styles[[#This Row],[Right Default]],""))</f>
        <v/>
      </c>
      <c r="BU67" s="15"/>
      <c r="BV67" s="15"/>
      <c r="BW67" s="15" t="str">
        <f>IF(Table_Styles[[#This Row],[Bottom]]&lt;&gt;"",Table_Styles[[#This Row],[Bottom]],IF(Table_Styles[[#This Row],[Bottom Default]]&lt;&gt;"",Table_Styles[[#This Row],[Bottom Default]],""))</f>
        <v/>
      </c>
      <c r="BX67" s="15"/>
      <c r="BY67" s="15"/>
      <c r="BZ67" s="15" t="str">
        <f>IF(Table_Styles[[#This Row],[Left]]&lt;&gt;"",Table_Styles[[#This Row],[Left]],IF(Table_Styles[[#This Row],[Left Default]]&lt;&gt;"",Table_Styles[[#This Row],[Left Default]],""))</f>
        <v/>
      </c>
      <c r="CA67" s="34"/>
      <c r="CB67" s="17" t="str">
        <f>IF(AND(Table_Styles[[#This Row],[Selector]]&lt;&gt;"",Table_Styles[[#This Row],[Font Family Used]]&lt;&gt;"",Table_Styles[[#This Row],[Font Weight Used]]&lt;&gt;""),Table_Styles[[#This Row],[Font Family Used]]&amp;" "&amp;Table_Styles[[#This Row],[Font Weight Used]],"")</f>
        <v>Arvo 300</v>
      </c>
      <c r="CC67" s="17" t="str">
        <f ca="1">IF(AND(Table_Styles[[#This Row],[Selector]],COUNTIF(OFFSET(CC:CC,0,0,ROW()-1,1),"="&amp;Table_Styles[[#This Row],[Font]])=0),Table_Styles[[#This Row],[Font]],"")</f>
        <v/>
      </c>
      <c r="CD67" s="17" t="str">
        <f ca="1">IF(Table_Styles[[#This Row],[Unique Font]]&lt;&gt;"",
"{""fontFamily"":"""&amp;Table_Styles[[#This Row],[Font Family Used]]&amp;""",""fontWeight"":"&amp;Table_Styles[[#This Row],[Font Weight Used]]&amp;"}","")</f>
        <v/>
      </c>
      <c r="CE67"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15px;font-weight: 300;color: #65686b;margin-bottom: 3px;margin-left: 10px</v>
      </c>
      <c r="CF67" s="17" t="str">
        <f>IF(AND(Table_Styles[[#This Row],[Selector]]&lt;&gt;"", Table_Styles[[#This Row],[Config Properties]]&lt;&gt;""),
Table_Styles[[#This Row],[Selector]]&amp;" { "&amp;Table_Styles[[#This Row],[Config Properties]]&amp;" }","")</f>
        <v>formly-field .radio label { font-family: 'Arvo';font-size: 15px;font-weight: 300;color: #65686b;margin-bottom: 3px;margin-left: 10px }</v>
      </c>
      <c r="CG67" s="17" t="str">
        <f xml:space="preserve">
SUBSTITUTE(SUBSTITUTE(SUBSTITUTE(SUBSTITUTE(SUBSTITUTE(SUBSTITUTE(SUBSTITUTE(SUBSTITUTE(Table_Styles[[#This Row],[Config]],
" {","{"),
"{ ","{"),
" }","}"),
"} ","}"),
" ,",","),
", ",","),
" :",":"),
": ",":")</f>
        <v>formly-field .radio label{font-family:'Arvo';font-size:15px;font-weight:300;color:#65686b;margin-bottom:3px;margin-left:10px}</v>
      </c>
    </row>
    <row r="68" spans="2:85" ht="21" customHeight="1">
      <c r="B68" s="17" t="s">
        <v>642</v>
      </c>
      <c r="C68" s="91" t="s">
        <v>645</v>
      </c>
      <c r="D68" s="34"/>
      <c r="E68" s="34"/>
      <c r="F68" s="15" t="str">
        <f>IF(Table_Styles[[#This Row],[Font Family]]&lt;&gt;"",Table_Styles[[#This Row],[Font Family]],IF(Table_Styles[[#This Row],[Font Family Default]]&lt;&gt;"",Table_Styles[[#This Row],[Font Family Default]],""))</f>
        <v/>
      </c>
      <c r="G68" s="34"/>
      <c r="H68" s="36"/>
      <c r="I68" s="15" t="str">
        <f>IF(Table_Styles[[#This Row],[Font Size]]&lt;&gt;"",Table_Styles[[#This Row],[Font Size]],IF(Table_Styles[[#This Row],[Font Size Default]]&lt;&gt;"",Table_Styles[[#This Row],[Font Size Default]],""))</f>
        <v/>
      </c>
      <c r="J68" s="34"/>
      <c r="K68" s="34"/>
      <c r="L68" s="15" t="str">
        <f>IF(Table_Styles[[#This Row],[Font Weight]]&lt;&gt;"",Table_Styles[[#This Row],[Font Weight]],IF(Table_Styles[[#This Row],[Font Weight Default]]&lt;&gt;"",Table_Styles[[#This Row],[Font Weight Default]],""))</f>
        <v/>
      </c>
      <c r="M68" s="34"/>
      <c r="N68" s="34"/>
      <c r="O68" s="15" t="str">
        <f>IF(Table_Styles[[#This Row],[Colour]]&lt;&gt;"",Table_Styles[[#This Row],[Colour]],IF(Table_Styles[[#This Row],[Colour Default]]&lt;&gt;"",Table_Styles[[#This Row],[Colour Default]],""))</f>
        <v/>
      </c>
      <c r="P68" s="34"/>
      <c r="Q68" s="34" t="str">
        <f>Colour_Background_1</f>
        <v>#FFFFFF</v>
      </c>
      <c r="R68" s="15" t="str">
        <f>IF(Table_Styles[[#This Row],[Background]]&lt;&gt;"",Table_Styles[[#This Row],[Background]],IF(Table_Styles[[#This Row],[Background Default]]&lt;&gt;"",Table_Styles[[#This Row],[Background Default]],""))</f>
        <v>#FFFFFF</v>
      </c>
      <c r="S68" s="34"/>
      <c r="T68" s="34"/>
      <c r="U68" s="15" t="str">
        <f>IF(Table_Styles[[#This Row],[Border]]&lt;&gt;"",Table_Styles[[#This Row],[Border]],IF(Table_Styles[[#This Row],[Border Default]]&lt;&gt;"",Table_Styles[[#This Row],[Border Default]],""))</f>
        <v/>
      </c>
      <c r="V68" s="34"/>
      <c r="W68" s="36" t="s">
        <v>646</v>
      </c>
      <c r="X68" s="15" t="str">
        <f>IF(Table_Styles[[#This Row],[Border Radius]]&lt;&gt;"",Table_Styles[[#This Row],[Border Radius]],IF(Table_Styles[[#This Row],[Border Radius Default]]&lt;&gt;"",Table_Styles[[#This Row],[Border Radius Default]],""))</f>
        <v>100%</v>
      </c>
      <c r="Y68" s="34"/>
      <c r="Z68" s="87" t="s">
        <v>614</v>
      </c>
      <c r="AA68" s="15" t="str">
        <f>IF(Table_Styles[[#This Row],[MT]]&lt;&gt;"",Table_Styles[[#This Row],[MT]],IF(Table_Styles[[#This Row],[MT Default]]&lt;&gt;"",Table_Styles[[#This Row],[MT Default]],""))</f>
        <v>2px</v>
      </c>
      <c r="AB68" s="34"/>
      <c r="AC68" s="34"/>
      <c r="AD68" s="15" t="str">
        <f>IF(Table_Styles[[#This Row],[MR]]&lt;&gt;"",Table_Styles[[#This Row],[MR]],IF(Table_Styles[[#This Row],[MR Default]]&lt;&gt;"",Table_Styles[[#This Row],[MR Default]],""))</f>
        <v/>
      </c>
      <c r="AE68" s="34"/>
      <c r="AF68" s="34"/>
      <c r="AG68" s="15" t="str">
        <f>IF(Table_Styles[[#This Row],[MB]]&lt;&gt;"",Table_Styles[[#This Row],[MB]],IF(Table_Styles[[#This Row],[MB Default]]&lt;&gt;"",Table_Styles[[#This Row],[MB Default]],""))</f>
        <v/>
      </c>
      <c r="AH68" s="34"/>
      <c r="AI68" s="34"/>
      <c r="AJ68" s="15" t="str">
        <f>IF(Table_Styles[[#This Row],[ML]]&lt;&gt;"",Table_Styles[[#This Row],[ML]],IF(Table_Styles[[#This Row],[ML Default]]&lt;&gt;"",Table_Styles[[#This Row],[ML Default]],""))</f>
        <v/>
      </c>
      <c r="AK68" s="34"/>
      <c r="AL68" s="34"/>
      <c r="AM68" s="15" t="str">
        <f>IF(Table_Styles[[#This Row],[PT]]&lt;&gt;"",Table_Styles[[#This Row],[PT]],IF(Table_Styles[[#This Row],[PT Default]]&lt;&gt;"",Table_Styles[[#This Row],[PT Default]],""))</f>
        <v/>
      </c>
      <c r="AN68" s="34"/>
      <c r="AO68" s="34"/>
      <c r="AP68" s="15" t="str">
        <f>IF(Table_Styles[[#This Row],[PR]]&lt;&gt;"",Table_Styles[[#This Row],[PR]],IF(Table_Styles[[#This Row],[PR Default]]&lt;&gt;"",Table_Styles[[#This Row],[PR Default]],""))</f>
        <v/>
      </c>
      <c r="AQ68" s="34"/>
      <c r="AR68" s="34"/>
      <c r="AS68" s="15" t="str">
        <f>IF(Table_Styles[[#This Row],[PB]]&lt;&gt;"",Table_Styles[[#This Row],[PB]],IF(Table_Styles[[#This Row],[PB Default]]&lt;&gt;"",Table_Styles[[#This Row],[PB Default]],""))</f>
        <v/>
      </c>
      <c r="AT68" s="34"/>
      <c r="AU68" s="34"/>
      <c r="AV68" s="15" t="str">
        <f>IF(Table_Styles[[#This Row],[PL]]&lt;&gt;"",Table_Styles[[#This Row],[PL]],IF(Table_Styles[[#This Row],[PL Default]]&lt;&gt;"",Table_Styles[[#This Row],[PL Default]],""))</f>
        <v/>
      </c>
      <c r="AW68" s="34"/>
      <c r="AX68" s="34"/>
      <c r="AY68" s="15" t="str">
        <f>IF(Table_Styles[[#This Row],[BT]]&lt;&gt;"",Table_Styles[[#This Row],[BT]],IF(Table_Styles[[#This Row],[BT Default]]&lt;&gt;"",Table_Styles[[#This Row],[BT Default]],""))</f>
        <v/>
      </c>
      <c r="AZ68" s="34"/>
      <c r="BA68" s="34"/>
      <c r="BB68" s="15" t="str">
        <f>IF(Table_Styles[[#This Row],[BR]]&lt;&gt;"",Table_Styles[[#This Row],[BR]],IF(Table_Styles[[#This Row],[BR Default]]&lt;&gt;"",Table_Styles[[#This Row],[BR Default]],""))</f>
        <v/>
      </c>
      <c r="BC68" s="34"/>
      <c r="BD68" s="34"/>
      <c r="BE68" s="15" t="str">
        <f>IF(Table_Styles[[#This Row],[BB]]&lt;&gt;"",Table_Styles[[#This Row],[BB]],IF(Table_Styles[[#This Row],[BB Default]]&lt;&gt;"",Table_Styles[[#This Row],[BB Default]],""))</f>
        <v/>
      </c>
      <c r="BF68" s="34"/>
      <c r="BG68" s="34"/>
      <c r="BH68" s="15" t="str">
        <f>IF(Table_Styles[[#This Row],[BL]]&lt;&gt;"",Table_Styles[[#This Row],[BL]],IF(Table_Styles[[#This Row],[BL Default]]&lt;&gt;"",Table_Styles[[#This Row],[BL Default]],""))</f>
        <v/>
      </c>
      <c r="BI68" s="34"/>
      <c r="BJ68" s="36" t="s">
        <v>545</v>
      </c>
      <c r="BK68" s="15" t="str">
        <f>IF(Table_Styles[[#This Row],[Width]]&lt;&gt;"",Table_Styles[[#This Row],[Width]],IF(Table_Styles[[#This Row],[Width Default]]&lt;&gt;"",Table_Styles[[#This Row],[Width Default]],""))</f>
        <v>16px</v>
      </c>
      <c r="BL68" s="34"/>
      <c r="BM68" s="36" t="s">
        <v>545</v>
      </c>
      <c r="BN68" s="15" t="str">
        <f>IF(Table_Styles[[#This Row],[Height]]&lt;&gt;"",Table_Styles[[#This Row],[Height]],IF(Table_Styles[[#This Row],[Height Default]]&lt;&gt;"",Table_Styles[[#This Row],[Height Default]],""))</f>
        <v>16px</v>
      </c>
      <c r="BO68" s="15"/>
      <c r="BP68" s="15"/>
      <c r="BQ68" s="15" t="str">
        <f>IF(Table_Styles[[#This Row],[Top]]&lt;&gt;"",Table_Styles[[#This Row],[Top]],IF(Table_Styles[[#This Row],[Top Default]]&lt;&gt;"",Table_Styles[[#This Row],[Top Default]],""))</f>
        <v/>
      </c>
      <c r="BR68" s="15"/>
      <c r="BS68" s="15"/>
      <c r="BT68" s="15" t="str">
        <f>IF(Table_Styles[[#This Row],[Right]]&lt;&gt;"",Table_Styles[[#This Row],[Right]],IF(Table_Styles[[#This Row],[Right Default]]&lt;&gt;"",Table_Styles[[#This Row],[Right Default]],""))</f>
        <v/>
      </c>
      <c r="BU68" s="15"/>
      <c r="BV68" s="15"/>
      <c r="BW68" s="15" t="str">
        <f>IF(Table_Styles[[#This Row],[Bottom]]&lt;&gt;"",Table_Styles[[#This Row],[Bottom]],IF(Table_Styles[[#This Row],[Bottom Default]]&lt;&gt;"",Table_Styles[[#This Row],[Bottom Default]],""))</f>
        <v/>
      </c>
      <c r="BX68" s="15"/>
      <c r="BY68" s="15"/>
      <c r="BZ68" s="15" t="str">
        <f>IF(Table_Styles[[#This Row],[Left]]&lt;&gt;"",Table_Styles[[#This Row],[Left]],IF(Table_Styles[[#This Row],[Left Default]]&lt;&gt;"",Table_Styles[[#This Row],[Left Default]],""))</f>
        <v/>
      </c>
      <c r="CA68" s="34"/>
      <c r="CB68" s="17" t="str">
        <f>IF(AND(Table_Styles[[#This Row],[Selector]]&lt;&gt;"",Table_Styles[[#This Row],[Font Family Used]]&lt;&gt;"",Table_Styles[[#This Row],[Font Weight Used]]&lt;&gt;""),Table_Styles[[#This Row],[Font Family Used]]&amp;" "&amp;Table_Styles[[#This Row],[Font Weight Used]],"")</f>
        <v/>
      </c>
      <c r="CC68" s="17" t="str">
        <f ca="1">IF(AND(Table_Styles[[#This Row],[Selector]],COUNTIF(OFFSET(CC:CC,0,0,ROW()-1,1),"="&amp;Table_Styles[[#This Row],[Font]])=0),Table_Styles[[#This Row],[Font]],"")</f>
        <v/>
      </c>
      <c r="CD68" s="17" t="str">
        <f ca="1">IF(Table_Styles[[#This Row],[Unique Font]]&lt;&gt;"",
"{""fontFamily"":"""&amp;Table_Styles[[#This Row],[Font Family Used]]&amp;""",""fontWeight"":"&amp;Table_Styles[[#This Row],[Font Weight Used]]&amp;"}","")</f>
        <v/>
      </c>
      <c r="CE68"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#FFFFFF;border-radius: 100%;margin-top: 2px;width: 16px;height: 16px</v>
      </c>
      <c r="CF68" s="17" t="str">
        <f>IF(AND(Table_Styles[[#This Row],[Selector]]&lt;&gt;"", Table_Styles[[#This Row],[Config Properties]]&lt;&gt;""),
Table_Styles[[#This Row],[Selector]]&amp;" { "&amp;Table_Styles[[#This Row],[Config Properties]]&amp;" }","")</f>
        <v>formly-field .radio input[type=radio] ~ .check { background: #FFFFFF;border-radius: 100%;margin-top: 2px;width: 16px;height: 16px }</v>
      </c>
      <c r="CG68" s="17" t="str">
        <f xml:space="preserve">
SUBSTITUTE(SUBSTITUTE(SUBSTITUTE(SUBSTITUTE(SUBSTITUTE(SUBSTITUTE(SUBSTITUTE(SUBSTITUTE(Table_Styles[[#This Row],[Config]],
" {","{"),
"{ ","{"),
" }","}"),
"} ","}"),
" ,",","),
", ",","),
" :",":"),
": ",":")</f>
        <v>formly-field .radio input[type=radio] ~ .check{background:#FFFFFF;border-radius:100%;margin-top:2px;width:16px;height:16px}</v>
      </c>
    </row>
    <row r="69" spans="2:85" ht="21" customHeight="1">
      <c r="B69" s="17" t="s">
        <v>647</v>
      </c>
      <c r="C69" s="91" t="s">
        <v>648</v>
      </c>
      <c r="D69" s="34"/>
      <c r="E69" s="34"/>
      <c r="F69" s="15" t="str">
        <f>IF(Table_Styles[[#This Row],[Font Family]]&lt;&gt;"",Table_Styles[[#This Row],[Font Family]],IF(Table_Styles[[#This Row],[Font Family Default]]&lt;&gt;"",Table_Styles[[#This Row],[Font Family Default]],""))</f>
        <v/>
      </c>
      <c r="G69" s="34"/>
      <c r="H69" s="36"/>
      <c r="I69" s="15" t="str">
        <f>IF(Table_Styles[[#This Row],[Font Size]]&lt;&gt;"",Table_Styles[[#This Row],[Font Size]],IF(Table_Styles[[#This Row],[Font Size Default]]&lt;&gt;"",Table_Styles[[#This Row],[Font Size Default]],""))</f>
        <v/>
      </c>
      <c r="J69" s="34"/>
      <c r="K69" s="34"/>
      <c r="L69" s="15" t="str">
        <f>IF(Table_Styles[[#This Row],[Font Weight]]&lt;&gt;"",Table_Styles[[#This Row],[Font Weight]],IF(Table_Styles[[#This Row],[Font Weight Default]]&lt;&gt;"",Table_Styles[[#This Row],[Font Weight Default]],""))</f>
        <v/>
      </c>
      <c r="M69" s="34"/>
      <c r="N69" s="34"/>
      <c r="O69" s="15" t="str">
        <f>IF(Table_Styles[[#This Row],[Colour]]&lt;&gt;"",Table_Styles[[#This Row],[Colour]],IF(Table_Styles[[#This Row],[Colour Default]]&lt;&gt;"",Table_Styles[[#This Row],[Colour Default]],""))</f>
        <v/>
      </c>
      <c r="P69" s="34"/>
      <c r="Q69" s="87" t="str">
        <f>Colour_Accent_1</f>
        <v>#006ac6</v>
      </c>
      <c r="R69" s="15" t="str">
        <f>IF(Table_Styles[[#This Row],[Background]]&lt;&gt;"",Table_Styles[[#This Row],[Background]],IF(Table_Styles[[#This Row],[Background Default]]&lt;&gt;"",Table_Styles[[#This Row],[Background Default]],""))</f>
        <v>#006ac6</v>
      </c>
      <c r="S69" s="34"/>
      <c r="T69" s="34"/>
      <c r="U69" s="15" t="str">
        <f>IF(Table_Styles[[#This Row],[Border]]&lt;&gt;"",Table_Styles[[#This Row],[Border]],IF(Table_Styles[[#This Row],[Border Default]]&lt;&gt;"",Table_Styles[[#This Row],[Border Default]],""))</f>
        <v/>
      </c>
      <c r="V69" s="34"/>
      <c r="W69" s="36" t="s">
        <v>646</v>
      </c>
      <c r="X69" s="15" t="str">
        <f>IF(Table_Styles[[#This Row],[Border Radius]]&lt;&gt;"",Table_Styles[[#This Row],[Border Radius]],IF(Table_Styles[[#This Row],[Border Radius Default]]&lt;&gt;"",Table_Styles[[#This Row],[Border Radius Default]],""))</f>
        <v>100%</v>
      </c>
      <c r="Y69" s="34"/>
      <c r="Z69" s="87" t="s">
        <v>627</v>
      </c>
      <c r="AA69" s="15" t="str">
        <f>IF(Table_Styles[[#This Row],[MT]]&lt;&gt;"",Table_Styles[[#This Row],[MT]],IF(Table_Styles[[#This Row],[MT Default]]&lt;&gt;"",Table_Styles[[#This Row],[MT Default]],""))</f>
        <v>4px</v>
      </c>
      <c r="AB69" s="34"/>
      <c r="AC69" s="34"/>
      <c r="AD69" s="15" t="str">
        <f>IF(Table_Styles[[#This Row],[MR]]&lt;&gt;"",Table_Styles[[#This Row],[MR]],IF(Table_Styles[[#This Row],[MR Default]]&lt;&gt;"",Table_Styles[[#This Row],[MR Default]],""))</f>
        <v/>
      </c>
      <c r="AE69" s="34"/>
      <c r="AF69" s="34"/>
      <c r="AG69" s="15" t="str">
        <f>IF(Table_Styles[[#This Row],[MB]]&lt;&gt;"",Table_Styles[[#This Row],[MB]],IF(Table_Styles[[#This Row],[MB Default]]&lt;&gt;"",Table_Styles[[#This Row],[MB Default]],""))</f>
        <v/>
      </c>
      <c r="AH69" s="34"/>
      <c r="AI69" s="36" t="s">
        <v>627</v>
      </c>
      <c r="AJ69" s="15" t="str">
        <f>IF(Table_Styles[[#This Row],[ML]]&lt;&gt;"",Table_Styles[[#This Row],[ML]],IF(Table_Styles[[#This Row],[ML Default]]&lt;&gt;"",Table_Styles[[#This Row],[ML Default]],""))</f>
        <v>4px</v>
      </c>
      <c r="AK69" s="34"/>
      <c r="AL69" s="34"/>
      <c r="AM69" s="15" t="str">
        <f>IF(Table_Styles[[#This Row],[PT]]&lt;&gt;"",Table_Styles[[#This Row],[PT]],IF(Table_Styles[[#This Row],[PT Default]]&lt;&gt;"",Table_Styles[[#This Row],[PT Default]],""))</f>
        <v/>
      </c>
      <c r="AN69" s="34"/>
      <c r="AO69" s="34"/>
      <c r="AP69" s="15" t="str">
        <f>IF(Table_Styles[[#This Row],[PR]]&lt;&gt;"",Table_Styles[[#This Row],[PR]],IF(Table_Styles[[#This Row],[PR Default]]&lt;&gt;"",Table_Styles[[#This Row],[PR Default]],""))</f>
        <v/>
      </c>
      <c r="AQ69" s="34"/>
      <c r="AR69" s="34"/>
      <c r="AS69" s="15" t="str">
        <f>IF(Table_Styles[[#This Row],[PB]]&lt;&gt;"",Table_Styles[[#This Row],[PB]],IF(Table_Styles[[#This Row],[PB Default]]&lt;&gt;"",Table_Styles[[#This Row],[PB Default]],""))</f>
        <v/>
      </c>
      <c r="AT69" s="34"/>
      <c r="AU69" s="34"/>
      <c r="AV69" s="15" t="str">
        <f>IF(Table_Styles[[#This Row],[PL]]&lt;&gt;"",Table_Styles[[#This Row],[PL]],IF(Table_Styles[[#This Row],[PL Default]]&lt;&gt;"",Table_Styles[[#This Row],[PL Default]],""))</f>
        <v/>
      </c>
      <c r="AW69" s="34"/>
      <c r="AX69" s="34"/>
      <c r="AY69" s="15" t="str">
        <f>IF(Table_Styles[[#This Row],[BT]]&lt;&gt;"",Table_Styles[[#This Row],[BT]],IF(Table_Styles[[#This Row],[BT Default]]&lt;&gt;"",Table_Styles[[#This Row],[BT Default]],""))</f>
        <v/>
      </c>
      <c r="AZ69" s="34"/>
      <c r="BA69" s="34"/>
      <c r="BB69" s="15" t="str">
        <f>IF(Table_Styles[[#This Row],[BR]]&lt;&gt;"",Table_Styles[[#This Row],[BR]],IF(Table_Styles[[#This Row],[BR Default]]&lt;&gt;"",Table_Styles[[#This Row],[BR Default]],""))</f>
        <v/>
      </c>
      <c r="BC69" s="34"/>
      <c r="BD69" s="34"/>
      <c r="BE69" s="15" t="str">
        <f>IF(Table_Styles[[#This Row],[BB]]&lt;&gt;"",Table_Styles[[#This Row],[BB]],IF(Table_Styles[[#This Row],[BB Default]]&lt;&gt;"",Table_Styles[[#This Row],[BB Default]],""))</f>
        <v/>
      </c>
      <c r="BF69" s="34"/>
      <c r="BG69" s="34"/>
      <c r="BH69" s="15" t="str">
        <f>IF(Table_Styles[[#This Row],[BL]]&lt;&gt;"",Table_Styles[[#This Row],[BL]],IF(Table_Styles[[#This Row],[BL Default]]&lt;&gt;"",Table_Styles[[#This Row],[BL Default]],""))</f>
        <v/>
      </c>
      <c r="BI69" s="34"/>
      <c r="BJ69" s="36" t="s">
        <v>649</v>
      </c>
      <c r="BK69" s="15" t="str">
        <f>IF(Table_Styles[[#This Row],[Width]]&lt;&gt;"",Table_Styles[[#This Row],[Width]],IF(Table_Styles[[#This Row],[Width Default]]&lt;&gt;"",Table_Styles[[#This Row],[Width Default]],""))</f>
        <v>8px</v>
      </c>
      <c r="BL69" s="34"/>
      <c r="BM69" s="36" t="s">
        <v>649</v>
      </c>
      <c r="BN69" s="15" t="str">
        <f>IF(Table_Styles[[#This Row],[Height]]&lt;&gt;"",Table_Styles[[#This Row],[Height]],IF(Table_Styles[[#This Row],[Height Default]]&lt;&gt;"",Table_Styles[[#This Row],[Height Default]],""))</f>
        <v>8px</v>
      </c>
      <c r="BO69" s="15"/>
      <c r="BP69" s="15"/>
      <c r="BQ69" s="15" t="str">
        <f>IF(Table_Styles[[#This Row],[Top]]&lt;&gt;"",Table_Styles[[#This Row],[Top]],IF(Table_Styles[[#This Row],[Top Default]]&lt;&gt;"",Table_Styles[[#This Row],[Top Default]],""))</f>
        <v/>
      </c>
      <c r="BR69" s="15"/>
      <c r="BS69" s="15"/>
      <c r="BT69" s="15" t="str">
        <f>IF(Table_Styles[[#This Row],[Right]]&lt;&gt;"",Table_Styles[[#This Row],[Right]],IF(Table_Styles[[#This Row],[Right Default]]&lt;&gt;"",Table_Styles[[#This Row],[Right Default]],""))</f>
        <v/>
      </c>
      <c r="BU69" s="15"/>
      <c r="BV69" s="15"/>
      <c r="BW69" s="15" t="str">
        <f>IF(Table_Styles[[#This Row],[Bottom]]&lt;&gt;"",Table_Styles[[#This Row],[Bottom]],IF(Table_Styles[[#This Row],[Bottom Default]]&lt;&gt;"",Table_Styles[[#This Row],[Bottom Default]],""))</f>
        <v/>
      </c>
      <c r="BX69" s="15"/>
      <c r="BY69" s="15"/>
      <c r="BZ69" s="15" t="str">
        <f>IF(Table_Styles[[#This Row],[Left]]&lt;&gt;"",Table_Styles[[#This Row],[Left]],IF(Table_Styles[[#This Row],[Left Default]]&lt;&gt;"",Table_Styles[[#This Row],[Left Default]],""))</f>
        <v/>
      </c>
      <c r="CA69" s="34"/>
      <c r="CB69" s="17" t="str">
        <f>IF(AND(Table_Styles[[#This Row],[Selector]]&lt;&gt;"",Table_Styles[[#This Row],[Font Family Used]]&lt;&gt;"",Table_Styles[[#This Row],[Font Weight Used]]&lt;&gt;""),Table_Styles[[#This Row],[Font Family Used]]&amp;" "&amp;Table_Styles[[#This Row],[Font Weight Used]],"")</f>
        <v/>
      </c>
      <c r="CC69" s="17" t="str">
        <f ca="1">IF(AND(Table_Styles[[#This Row],[Selector]],COUNTIF(OFFSET(CC:CC,0,0,ROW()-1,1),"="&amp;Table_Styles[[#This Row],[Font]])=0),Table_Styles[[#This Row],[Font]],"")</f>
        <v/>
      </c>
      <c r="CD69" s="17" t="str">
        <f ca="1">IF(Table_Styles[[#This Row],[Unique Font]]&lt;&gt;"",
"{""fontFamily"":"""&amp;Table_Styles[[#This Row],[Font Family Used]]&amp;""",""fontWeight"":"&amp;Table_Styles[[#This Row],[Font Weight Used]]&amp;"}","")</f>
        <v/>
      </c>
      <c r="CE69"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#006ac6;border-radius: 100%;margin-top: 4px;margin-left: 4px;width: 8px;height: 8px</v>
      </c>
      <c r="CF69" s="17" t="str">
        <f>IF(AND(Table_Styles[[#This Row],[Selector]]&lt;&gt;"", Table_Styles[[#This Row],[Config Properties]]&lt;&gt;""),
Table_Styles[[#This Row],[Selector]]&amp;" { "&amp;Table_Styles[[#This Row],[Config Properties]]&amp;" }","")</f>
        <v>formly-field .radio input[type=radio]:checked ~ .check .inside { background: #006ac6;border-radius: 100%;margin-top: 4px;margin-left: 4px;width: 8px;height: 8px }</v>
      </c>
      <c r="CG69" s="17" t="str">
        <f xml:space="preserve">
SUBSTITUTE(SUBSTITUTE(SUBSTITUTE(SUBSTITUTE(SUBSTITUTE(SUBSTITUTE(SUBSTITUTE(SUBSTITUTE(Table_Styles[[#This Row],[Config]],
" {","{"),
"{ ","{"),
" }","}"),
"} ","}"),
" ,",","),
", ",","),
" :",":"),
": ",":")</f>
        <v>formly-field .radio input[type=radio]:checked ~ .check .inside{background:#006ac6;border-radius:100%;margin-top:4px;margin-left:4px;width:8px;height:8px}</v>
      </c>
    </row>
    <row r="70" spans="2:85" ht="21.75" thickBot="1">
      <c r="B70" s="54" t="s">
        <v>650</v>
      </c>
      <c r="C70" s="54"/>
      <c r="D70" s="54"/>
      <c r="E70" s="39"/>
      <c r="F70" s="39" t="str">
        <f>IF(Table_Styles[[#This Row],[Font Family]]&lt;&gt;"",Table_Styles[[#This Row],[Font Family]],IF(Table_Styles[[#This Row],[Font Family Default]]&lt;&gt;"",Table_Styles[[#This Row],[Font Family Default]],""))</f>
        <v/>
      </c>
      <c r="G70" s="54"/>
      <c r="H70" s="39"/>
      <c r="I70" s="39" t="str">
        <f>IF(Table_Styles[[#This Row],[Font Size]]&lt;&gt;"",Table_Styles[[#This Row],[Font Size]],IF(Table_Styles[[#This Row],[Font Size Default]]&lt;&gt;"",Table_Styles[[#This Row],[Font Size Default]],""))</f>
        <v/>
      </c>
      <c r="J70" s="54"/>
      <c r="K70" s="39"/>
      <c r="L70" s="39" t="str">
        <f>IF(Table_Styles[[#This Row],[Font Weight]]&lt;&gt;"",Table_Styles[[#This Row],[Font Weight]],IF(Table_Styles[[#This Row],[Font Weight Default]]&lt;&gt;"",Table_Styles[[#This Row],[Font Weight Default]],""))</f>
        <v/>
      </c>
      <c r="M70" s="54"/>
      <c r="N70" s="39"/>
      <c r="O70" s="39" t="str">
        <f>IF(Table_Styles[[#This Row],[Colour]]&lt;&gt;"",Table_Styles[[#This Row],[Colour]],IF(Table_Styles[[#This Row],[Colour Default]]&lt;&gt;"",Table_Styles[[#This Row],[Colour Default]],""))</f>
        <v/>
      </c>
      <c r="P70" s="54"/>
      <c r="Q70" s="39"/>
      <c r="R70" s="39" t="str">
        <f>IF(Table_Styles[[#This Row],[Background]]&lt;&gt;"",Table_Styles[[#This Row],[Background]],IF(Table_Styles[[#This Row],[Background Default]]&lt;&gt;"",Table_Styles[[#This Row],[Background Default]],""))</f>
        <v/>
      </c>
      <c r="S70" s="54"/>
      <c r="T70" s="39"/>
      <c r="U70" s="39" t="str">
        <f>IF(Table_Styles[[#This Row],[Border]]&lt;&gt;"",Table_Styles[[#This Row],[Border]],IF(Table_Styles[[#This Row],[Border Default]]&lt;&gt;"",Table_Styles[[#This Row],[Border Default]],""))</f>
        <v/>
      </c>
      <c r="V70" s="39"/>
      <c r="W70" s="39"/>
      <c r="X70" s="39" t="str">
        <f>IF(Table_Styles[[#This Row],[Border Radius]]&lt;&gt;"",Table_Styles[[#This Row],[Border Radius]],IF(Table_Styles[[#This Row],[Border Radius Default]]&lt;&gt;"",Table_Styles[[#This Row],[Border Radius Default]],""))</f>
        <v/>
      </c>
      <c r="Y70" s="54"/>
      <c r="Z70" s="39"/>
      <c r="AA70" s="39" t="str">
        <f>IF(Table_Styles[[#This Row],[MT]]&lt;&gt;"",Table_Styles[[#This Row],[MT]],IF(Table_Styles[[#This Row],[MT Default]]&lt;&gt;"",Table_Styles[[#This Row],[MT Default]],""))</f>
        <v/>
      </c>
      <c r="AB70" s="54"/>
      <c r="AC70" s="39"/>
      <c r="AD70" s="39" t="str">
        <f>IF(Table_Styles[[#This Row],[MR]]&lt;&gt;"",Table_Styles[[#This Row],[MR]],IF(Table_Styles[[#This Row],[MR Default]]&lt;&gt;"",Table_Styles[[#This Row],[MR Default]],""))</f>
        <v/>
      </c>
      <c r="AE70" s="54"/>
      <c r="AF70" s="39"/>
      <c r="AG70" s="39" t="str">
        <f>IF(Table_Styles[[#This Row],[MB]]&lt;&gt;"",Table_Styles[[#This Row],[MB]],IF(Table_Styles[[#This Row],[MB Default]]&lt;&gt;"",Table_Styles[[#This Row],[MB Default]],""))</f>
        <v/>
      </c>
      <c r="AH70" s="54"/>
      <c r="AI70" s="39"/>
      <c r="AJ70" s="39" t="str">
        <f>IF(Table_Styles[[#This Row],[ML]]&lt;&gt;"",Table_Styles[[#This Row],[ML]],IF(Table_Styles[[#This Row],[ML Default]]&lt;&gt;"",Table_Styles[[#This Row],[ML Default]],""))</f>
        <v/>
      </c>
      <c r="AK70" s="54"/>
      <c r="AL70" s="39"/>
      <c r="AM70" s="39" t="str">
        <f>IF(Table_Styles[[#This Row],[PT]]&lt;&gt;"",Table_Styles[[#This Row],[PT]],IF(Table_Styles[[#This Row],[PT Default]]&lt;&gt;"",Table_Styles[[#This Row],[PT Default]],""))</f>
        <v/>
      </c>
      <c r="AN70" s="54"/>
      <c r="AO70" s="39"/>
      <c r="AP70" s="39" t="str">
        <f>IF(Table_Styles[[#This Row],[PR]]&lt;&gt;"",Table_Styles[[#This Row],[PR]],IF(Table_Styles[[#This Row],[PR Default]]&lt;&gt;"",Table_Styles[[#This Row],[PR Default]],""))</f>
        <v/>
      </c>
      <c r="AQ70" s="54"/>
      <c r="AR70" s="39"/>
      <c r="AS70" s="39" t="str">
        <f>IF(Table_Styles[[#This Row],[PB]]&lt;&gt;"",Table_Styles[[#This Row],[PB]],IF(Table_Styles[[#This Row],[PB Default]]&lt;&gt;"",Table_Styles[[#This Row],[PB Default]],""))</f>
        <v/>
      </c>
      <c r="AT70" s="54"/>
      <c r="AU70" s="39"/>
      <c r="AV70" s="39" t="str">
        <f>IF(Table_Styles[[#This Row],[PL]]&lt;&gt;"",Table_Styles[[#This Row],[PL]],IF(Table_Styles[[#This Row],[PL Default]]&lt;&gt;"",Table_Styles[[#This Row],[PL Default]],""))</f>
        <v/>
      </c>
      <c r="AW70" s="54"/>
      <c r="AX70" s="39"/>
      <c r="AY70" s="39" t="str">
        <f>IF(Table_Styles[[#This Row],[BT]]&lt;&gt;"",Table_Styles[[#This Row],[BT]],IF(Table_Styles[[#This Row],[BT Default]]&lt;&gt;"",Table_Styles[[#This Row],[BT Default]],""))</f>
        <v/>
      </c>
      <c r="AZ70" s="54"/>
      <c r="BA70" s="39"/>
      <c r="BB70" s="39" t="str">
        <f>IF(Table_Styles[[#This Row],[BR]]&lt;&gt;"",Table_Styles[[#This Row],[BR]],IF(Table_Styles[[#This Row],[BR Default]]&lt;&gt;"",Table_Styles[[#This Row],[BR Default]],""))</f>
        <v/>
      </c>
      <c r="BC70" s="54"/>
      <c r="BD70" s="39"/>
      <c r="BE70" s="39" t="str">
        <f>IF(Table_Styles[[#This Row],[BB]]&lt;&gt;"",Table_Styles[[#This Row],[BB]],IF(Table_Styles[[#This Row],[BB Default]]&lt;&gt;"",Table_Styles[[#This Row],[BB Default]],""))</f>
        <v/>
      </c>
      <c r="BF70" s="54"/>
      <c r="BG70" s="39"/>
      <c r="BH70" s="39" t="str">
        <f>IF(Table_Styles[[#This Row],[BL]]&lt;&gt;"",Table_Styles[[#This Row],[BL]],IF(Table_Styles[[#This Row],[BL Default]]&lt;&gt;"",Table_Styles[[#This Row],[BL Default]],""))</f>
        <v/>
      </c>
      <c r="BI70" s="39"/>
      <c r="BJ70" s="39"/>
      <c r="BK70" s="39" t="str">
        <f>IF(Table_Styles[[#This Row],[Width]]&lt;&gt;"",Table_Styles[[#This Row],[Width]],IF(Table_Styles[[#This Row],[Width Default]]&lt;&gt;"",Table_Styles[[#This Row],[Width Default]],""))</f>
        <v/>
      </c>
      <c r="BL70" s="39"/>
      <c r="BM70" s="39"/>
      <c r="BN70" s="39" t="str">
        <f>IF(Table_Styles[[#This Row],[Height]]&lt;&gt;"",Table_Styles[[#This Row],[Height]],IF(Table_Styles[[#This Row],[Height Default]]&lt;&gt;"",Table_Styles[[#This Row],[Height Default]],""))</f>
        <v/>
      </c>
      <c r="BO70" s="39"/>
      <c r="BP70" s="39"/>
      <c r="BQ70" s="39" t="str">
        <f>IF(Table_Styles[[#This Row],[Top]]&lt;&gt;"",Table_Styles[[#This Row],[Top]],IF(Table_Styles[[#This Row],[Top Default]]&lt;&gt;"",Table_Styles[[#This Row],[Top Default]],""))</f>
        <v/>
      </c>
      <c r="BR70" s="39"/>
      <c r="BS70" s="39"/>
      <c r="BT70" s="39" t="str">
        <f>IF(Table_Styles[[#This Row],[Right]]&lt;&gt;"",Table_Styles[[#This Row],[Right]],IF(Table_Styles[[#This Row],[Right Default]]&lt;&gt;"",Table_Styles[[#This Row],[Right Default]],""))</f>
        <v/>
      </c>
      <c r="BU70" s="39"/>
      <c r="BV70" s="39"/>
      <c r="BW70" s="39" t="str">
        <f>IF(Table_Styles[[#This Row],[Bottom]]&lt;&gt;"",Table_Styles[[#This Row],[Bottom]],IF(Table_Styles[[#This Row],[Bottom Default]]&lt;&gt;"",Table_Styles[[#This Row],[Bottom Default]],""))</f>
        <v/>
      </c>
      <c r="BX70" s="39"/>
      <c r="BY70" s="39"/>
      <c r="BZ70" s="39" t="str">
        <f>IF(Table_Styles[[#This Row],[Left]]&lt;&gt;"",Table_Styles[[#This Row],[Left]],IF(Table_Styles[[#This Row],[Left Default]]&lt;&gt;"",Table_Styles[[#This Row],[Left Default]],""))</f>
        <v/>
      </c>
      <c r="CA70" s="54"/>
      <c r="CB70" s="54" t="str">
        <f>IF(AND(Table_Styles[[#This Row],[Selector]]&lt;&gt;"",Table_Styles[[#This Row],[Font Family Used]]&lt;&gt;"",Table_Styles[[#This Row],[Font Weight Used]]&lt;&gt;""),Table_Styles[[#This Row],[Font Family Used]]&amp;" "&amp;Table_Styles[[#This Row],[Font Weight Used]],"")</f>
        <v/>
      </c>
      <c r="CC70" s="54" t="str">
        <f ca="1">IF(AND(Table_Styles[[#This Row],[Selector]],COUNTIF(OFFSET(CC:CC,0,0,ROW()-1,1),"="&amp;Table_Styles[[#This Row],[Font]])=0),Table_Styles[[#This Row],[Font]],"")</f>
        <v/>
      </c>
      <c r="CD70" s="54" t="str">
        <f ca="1">IF(Table_Styles[[#This Row],[Unique Font]]&lt;&gt;"",
"{""fontFamily"":"""&amp;Table_Styles[[#This Row],[Font Family Used]]&amp;""",""fontWeight"":"&amp;Table_Styles[[#This Row],[Font Weight Used]]&amp;"}","")</f>
        <v/>
      </c>
      <c r="CE70" s="5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70" s="54" t="str">
        <f>IF(AND(Table_Styles[[#This Row],[Selector]]&lt;&gt;"", Table_Styles[[#This Row],[Config Properties]]&lt;&gt;""),
Table_Styles[[#This Row],[Selector]]&amp;" { "&amp;Table_Styles[[#This Row],[Config Properties]]&amp;" }","")</f>
        <v/>
      </c>
      <c r="CG70" s="54" t="str">
        <f xml:space="preserve">
SUBSTITUTE(SUBSTITUTE(SUBSTITUTE(SUBSTITUTE(SUBSTITUTE(SUBSTITUTE(SUBSTITUTE(SUBSTITUTE(Table_Styles[[#This Row],[Config]],
" {","{"),
"{ ","{"),
" }","}"),
"} ","}"),
" ,",","),
", ",","),
" :",":"),
": ",":")</f>
        <v/>
      </c>
    </row>
    <row r="71" spans="2:85" ht="21" customHeight="1">
      <c r="B71" s="17" t="s">
        <v>625</v>
      </c>
      <c r="C71" s="37" t="s">
        <v>651</v>
      </c>
      <c r="D71" s="49"/>
      <c r="E71" s="34"/>
      <c r="F71" s="15" t="str">
        <f>IF(Table_Styles[[#This Row],[Font Family]]&lt;&gt;"",Table_Styles[[#This Row],[Font Family]],IF(Table_Styles[[#This Row],[Font Family Default]]&lt;&gt;"",Table_Styles[[#This Row],[Font Family Default]],""))</f>
        <v/>
      </c>
      <c r="G71" s="49"/>
      <c r="H71" s="36"/>
      <c r="I71" s="15" t="str">
        <f>IF(Table_Styles[[#This Row],[Font Size]]&lt;&gt;"",Table_Styles[[#This Row],[Font Size]],IF(Table_Styles[[#This Row],[Font Size Default]]&lt;&gt;"",Table_Styles[[#This Row],[Font Size Default]],""))</f>
        <v/>
      </c>
      <c r="J71" s="49"/>
      <c r="K71" s="34"/>
      <c r="L71" s="15" t="str">
        <f>IF(Table_Styles[[#This Row],[Font Weight]]&lt;&gt;"",Table_Styles[[#This Row],[Font Weight]],IF(Table_Styles[[#This Row],[Font Weight Default]]&lt;&gt;"",Table_Styles[[#This Row],[Font Weight Default]],""))</f>
        <v/>
      </c>
      <c r="M71" s="49"/>
      <c r="N71" s="34"/>
      <c r="O71" s="15" t="str">
        <f>IF(Table_Styles[[#This Row],[Colour]]&lt;&gt;"",Table_Styles[[#This Row],[Colour]],IF(Table_Styles[[#This Row],[Colour Default]]&lt;&gt;"",Table_Styles[[#This Row],[Colour Default]],""))</f>
        <v/>
      </c>
      <c r="P71" s="49"/>
      <c r="Q71" s="87"/>
      <c r="R71" s="15" t="str">
        <f>IF(Table_Styles[[#This Row],[Background]]&lt;&gt;"",Table_Styles[[#This Row],[Background]],IF(Table_Styles[[#This Row],[Background Default]]&lt;&gt;"",Table_Styles[[#This Row],[Background Default]],""))</f>
        <v/>
      </c>
      <c r="S71" s="49"/>
      <c r="T71" s="34"/>
      <c r="U71" s="15" t="str">
        <f>IF(Table_Styles[[#This Row],[Border]]&lt;&gt;"",Table_Styles[[#This Row],[Border]],IF(Table_Styles[[#This Row],[Border Default]]&lt;&gt;"",Table_Styles[[#This Row],[Border Default]],""))</f>
        <v/>
      </c>
      <c r="V71" s="34"/>
      <c r="W71" s="36"/>
      <c r="X71" s="15" t="str">
        <f>IF(Table_Styles[[#This Row],[Border Radius]]&lt;&gt;"",Table_Styles[[#This Row],[Border Radius]],IF(Table_Styles[[#This Row],[Border Radius Default]]&lt;&gt;"",Table_Styles[[#This Row],[Border Radius Default]],""))</f>
        <v/>
      </c>
      <c r="Y71" s="49"/>
      <c r="Z71" s="87"/>
      <c r="AA71" s="15" t="str">
        <f>IF(Table_Styles[[#This Row],[MT]]&lt;&gt;"",Table_Styles[[#This Row],[MT]],IF(Table_Styles[[#This Row],[MT Default]]&lt;&gt;"",Table_Styles[[#This Row],[MT Default]],""))</f>
        <v/>
      </c>
      <c r="AB71" s="49"/>
      <c r="AC71" s="34"/>
      <c r="AD71" s="15" t="str">
        <f>IF(Table_Styles[[#This Row],[MR]]&lt;&gt;"",Table_Styles[[#This Row],[MR]],IF(Table_Styles[[#This Row],[MR Default]]&lt;&gt;"",Table_Styles[[#This Row],[MR Default]],""))</f>
        <v/>
      </c>
      <c r="AE71" s="49"/>
      <c r="AF71" s="34"/>
      <c r="AG71" s="15" t="str">
        <f>IF(Table_Styles[[#This Row],[MB]]&lt;&gt;"",Table_Styles[[#This Row],[MB]],IF(Table_Styles[[#This Row],[MB Default]]&lt;&gt;"",Table_Styles[[#This Row],[MB Default]],""))</f>
        <v/>
      </c>
      <c r="AH71" s="49"/>
      <c r="AI71" s="36"/>
      <c r="AJ71" s="15" t="str">
        <f>IF(Table_Styles[[#This Row],[ML]]&lt;&gt;"",Table_Styles[[#This Row],[ML]],IF(Table_Styles[[#This Row],[ML Default]]&lt;&gt;"",Table_Styles[[#This Row],[ML Default]],""))</f>
        <v/>
      </c>
      <c r="AK71" s="49"/>
      <c r="AL71" s="34"/>
      <c r="AM71" s="15" t="str">
        <f>IF(Table_Styles[[#This Row],[PT]]&lt;&gt;"",Table_Styles[[#This Row],[PT]],IF(Table_Styles[[#This Row],[PT Default]]&lt;&gt;"",Table_Styles[[#This Row],[PT Default]],""))</f>
        <v/>
      </c>
      <c r="AN71" s="49"/>
      <c r="AO71" s="34"/>
      <c r="AP71" s="15" t="str">
        <f>IF(Table_Styles[[#This Row],[PR]]&lt;&gt;"",Table_Styles[[#This Row],[PR]],IF(Table_Styles[[#This Row],[PR Default]]&lt;&gt;"",Table_Styles[[#This Row],[PR Default]],""))</f>
        <v/>
      </c>
      <c r="AQ71" s="49"/>
      <c r="AR71" s="34"/>
      <c r="AS71" s="15" t="str">
        <f>IF(Table_Styles[[#This Row],[PB]]&lt;&gt;"",Table_Styles[[#This Row],[PB]],IF(Table_Styles[[#This Row],[PB Default]]&lt;&gt;"",Table_Styles[[#This Row],[PB Default]],""))</f>
        <v/>
      </c>
      <c r="AT71" s="49"/>
      <c r="AU71" s="34"/>
      <c r="AV71" s="15" t="str">
        <f>IF(Table_Styles[[#This Row],[PL]]&lt;&gt;"",Table_Styles[[#This Row],[PL]],IF(Table_Styles[[#This Row],[PL Default]]&lt;&gt;"",Table_Styles[[#This Row],[PL Default]],""))</f>
        <v/>
      </c>
      <c r="AW71" s="49"/>
      <c r="AX71" s="34"/>
      <c r="AY71" s="15" t="str">
        <f>IF(Table_Styles[[#This Row],[BT]]&lt;&gt;"",Table_Styles[[#This Row],[BT]],IF(Table_Styles[[#This Row],[BT Default]]&lt;&gt;"",Table_Styles[[#This Row],[BT Default]],""))</f>
        <v/>
      </c>
      <c r="AZ71" s="49"/>
      <c r="BA71" s="34"/>
      <c r="BB71" s="15" t="str">
        <f>IF(Table_Styles[[#This Row],[BR]]&lt;&gt;"",Table_Styles[[#This Row],[BR]],IF(Table_Styles[[#This Row],[BR Default]]&lt;&gt;"",Table_Styles[[#This Row],[BR Default]],""))</f>
        <v/>
      </c>
      <c r="BC71" s="49"/>
      <c r="BD71" s="34"/>
      <c r="BE71" s="15" t="str">
        <f>IF(Table_Styles[[#This Row],[BB]]&lt;&gt;"",Table_Styles[[#This Row],[BB]],IF(Table_Styles[[#This Row],[BB Default]]&lt;&gt;"",Table_Styles[[#This Row],[BB Default]],""))</f>
        <v/>
      </c>
      <c r="BF71" s="49"/>
      <c r="BG71" s="34"/>
      <c r="BH71" s="15" t="str">
        <f>IF(Table_Styles[[#This Row],[BL]]&lt;&gt;"",Table_Styles[[#This Row],[BL]],IF(Table_Styles[[#This Row],[BL Default]]&lt;&gt;"",Table_Styles[[#This Row],[BL Default]],""))</f>
        <v/>
      </c>
      <c r="BI71" s="34"/>
      <c r="BJ71" s="36"/>
      <c r="BK71" s="15" t="str">
        <f>IF(Table_Styles[[#This Row],[Width]]&lt;&gt;"",Table_Styles[[#This Row],[Width]],IF(Table_Styles[[#This Row],[Width Default]]&lt;&gt;"",Table_Styles[[#This Row],[Width Default]],""))</f>
        <v/>
      </c>
      <c r="BL71" s="34"/>
      <c r="BM71" s="36"/>
      <c r="BN71" s="15" t="str">
        <f>IF(Table_Styles[[#This Row],[Height]]&lt;&gt;"",Table_Styles[[#This Row],[Height]],IF(Table_Styles[[#This Row],[Height Default]]&lt;&gt;"",Table_Styles[[#This Row],[Height Default]],""))</f>
        <v/>
      </c>
      <c r="BO71" s="15"/>
      <c r="BP71" s="15"/>
      <c r="BQ71" s="15" t="str">
        <f>IF(Table_Styles[[#This Row],[Top]]&lt;&gt;"",Table_Styles[[#This Row],[Top]],IF(Table_Styles[[#This Row],[Top Default]]&lt;&gt;"",Table_Styles[[#This Row],[Top Default]],""))</f>
        <v/>
      </c>
      <c r="BR71" s="15"/>
      <c r="BS71" s="15"/>
      <c r="BT71" s="15" t="str">
        <f>IF(Table_Styles[[#This Row],[Right]]&lt;&gt;"",Table_Styles[[#This Row],[Right]],IF(Table_Styles[[#This Row],[Right Default]]&lt;&gt;"",Table_Styles[[#This Row],[Right Default]],""))</f>
        <v/>
      </c>
      <c r="BU71" s="15"/>
      <c r="BV71" s="15"/>
      <c r="BW71" s="15" t="str">
        <f>IF(Table_Styles[[#This Row],[Bottom]]&lt;&gt;"",Table_Styles[[#This Row],[Bottom]],IF(Table_Styles[[#This Row],[Bottom Default]]&lt;&gt;"",Table_Styles[[#This Row],[Bottom Default]],""))</f>
        <v/>
      </c>
      <c r="BX71" s="15"/>
      <c r="BY71" s="15"/>
      <c r="BZ71" s="15" t="str">
        <f>IF(Table_Styles[[#This Row],[Left]]&lt;&gt;"",Table_Styles[[#This Row],[Left]],IF(Table_Styles[[#This Row],[Left Default]]&lt;&gt;"",Table_Styles[[#This Row],[Left Default]],""))</f>
        <v/>
      </c>
      <c r="CA71" s="49"/>
      <c r="CB71" s="17" t="str">
        <f>IF(AND(Table_Styles[[#This Row],[Selector]]&lt;&gt;"",Table_Styles[[#This Row],[Font Family Used]]&lt;&gt;"",Table_Styles[[#This Row],[Font Weight Used]]&lt;&gt;""),Table_Styles[[#This Row],[Font Family Used]]&amp;" "&amp;Table_Styles[[#This Row],[Font Weight Used]],"")</f>
        <v/>
      </c>
      <c r="CC71" s="17" t="str">
        <f ca="1">IF(AND(Table_Styles[[#This Row],[Selector]],COUNTIF(OFFSET(CC:CC,0,0,ROW()-1,1),"="&amp;Table_Styles[[#This Row],[Font]])=0),Table_Styles[[#This Row],[Font]],"")</f>
        <v/>
      </c>
      <c r="CD71" s="17" t="str">
        <f ca="1">IF(Table_Styles[[#This Row],[Unique Font]]&lt;&gt;"",
"{""fontFamily"":"""&amp;Table_Styles[[#This Row],[Font Family Used]]&amp;""",""fontWeight"":"&amp;Table_Styles[[#This Row],[Font Weight Used]]&amp;"}","")</f>
        <v/>
      </c>
      <c r="CE71"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71" s="17" t="str">
        <f>IF(AND(Table_Styles[[#This Row],[Selector]]&lt;&gt;"", Table_Styles[[#This Row],[Config Properties]]&lt;&gt;""),
Table_Styles[[#This Row],[Selector]]&amp;" { "&amp;Table_Styles[[#This Row],[Config Properties]]&amp;" }","")</f>
        <v/>
      </c>
      <c r="CG71" s="17" t="str">
        <f xml:space="preserve">
SUBSTITUTE(SUBSTITUTE(SUBSTITUTE(SUBSTITUTE(SUBSTITUTE(SUBSTITUTE(SUBSTITUTE(SUBSTITUTE(Table_Styles[[#This Row],[Config]],
" {","{"),
"{ ","{"),
" }","}"),
"} ","}"),
" ,",","),
", ",","),
" :",":"),
": ",":")</f>
        <v/>
      </c>
    </row>
    <row r="72" spans="2:85" ht="21" customHeight="1">
      <c r="B72" s="17" t="s">
        <v>19</v>
      </c>
      <c r="C72" s="91" t="s">
        <v>652</v>
      </c>
      <c r="D72" s="49"/>
      <c r="E72" s="34" t="str">
        <f>Settings_Styling_Font_Body_Text</f>
        <v>Arvo</v>
      </c>
      <c r="F72" s="15" t="str">
        <f>IF(Table_Styles[[#This Row],[Font Family]]&lt;&gt;"",Table_Styles[[#This Row],[Font Family]],IF(Table_Styles[[#This Row],[Font Family Default]]&lt;&gt;"",Table_Styles[[#This Row],[Font Family Default]],""))</f>
        <v>Arvo</v>
      </c>
      <c r="G72" s="49"/>
      <c r="H72" s="87" t="s">
        <v>510</v>
      </c>
      <c r="I72" s="15" t="str">
        <f>IF(Table_Styles[[#This Row],[Font Size]]&lt;&gt;"",Table_Styles[[#This Row],[Font Size]],IF(Table_Styles[[#This Row],[Font Size Default]]&lt;&gt;"",Table_Styles[[#This Row],[Font Size Default]],""))</f>
        <v>15px</v>
      </c>
      <c r="J72" s="49"/>
      <c r="K72" s="34">
        <f>Settings_Styling_Font_Weight_Body_Text</f>
        <v>300</v>
      </c>
      <c r="L72" s="15">
        <f>IF(Table_Styles[[#This Row],[Font Weight]]&lt;&gt;"",Table_Styles[[#This Row],[Font Weight]],IF(Table_Styles[[#This Row],[Font Weight Default]]&lt;&gt;"",Table_Styles[[#This Row],[Font Weight Default]],""))</f>
        <v>300</v>
      </c>
      <c r="M72" s="49"/>
      <c r="N72" s="34" t="str">
        <f>Colour_Foreground_1</f>
        <v>#65686b</v>
      </c>
      <c r="O72" s="15" t="str">
        <f>IF(Table_Styles[[#This Row],[Colour]]&lt;&gt;"",Table_Styles[[#This Row],[Colour]],IF(Table_Styles[[#This Row],[Colour Default]]&lt;&gt;"",Table_Styles[[#This Row],[Colour Default]],""))</f>
        <v>#65686b</v>
      </c>
      <c r="P72" s="49"/>
      <c r="Q72" s="87"/>
      <c r="R72" s="15" t="str">
        <f>IF(Table_Styles[[#This Row],[Background]]&lt;&gt;"",Table_Styles[[#This Row],[Background]],IF(Table_Styles[[#This Row],[Background Default]]&lt;&gt;"",Table_Styles[[#This Row],[Background Default]],""))</f>
        <v/>
      </c>
      <c r="S72" s="49"/>
      <c r="T72" s="34"/>
      <c r="U72" s="15" t="str">
        <f>IF(Table_Styles[[#This Row],[Border]]&lt;&gt;"",Table_Styles[[#This Row],[Border]],IF(Table_Styles[[#This Row],[Border Default]]&lt;&gt;"",Table_Styles[[#This Row],[Border Default]],""))</f>
        <v/>
      </c>
      <c r="V72" s="34"/>
      <c r="W72" s="36"/>
      <c r="X72" s="15" t="str">
        <f>IF(Table_Styles[[#This Row],[Border Radius]]&lt;&gt;"",Table_Styles[[#This Row],[Border Radius]],IF(Table_Styles[[#This Row],[Border Radius Default]]&lt;&gt;"",Table_Styles[[#This Row],[Border Radius Default]],""))</f>
        <v/>
      </c>
      <c r="Y72" s="49"/>
      <c r="Z72" s="87"/>
      <c r="AA72" s="15" t="str">
        <f>IF(Table_Styles[[#This Row],[MT]]&lt;&gt;"",Table_Styles[[#This Row],[MT]],IF(Table_Styles[[#This Row],[MT Default]]&lt;&gt;"",Table_Styles[[#This Row],[MT Default]],""))</f>
        <v/>
      </c>
      <c r="AB72" s="49"/>
      <c r="AC72" s="34"/>
      <c r="AD72" s="15" t="str">
        <f>IF(Table_Styles[[#This Row],[MR]]&lt;&gt;"",Table_Styles[[#This Row],[MR]],IF(Table_Styles[[#This Row],[MR Default]]&lt;&gt;"",Table_Styles[[#This Row],[MR Default]],""))</f>
        <v/>
      </c>
      <c r="AE72" s="49"/>
      <c r="AF72" s="34"/>
      <c r="AG72" s="15" t="str">
        <f>IF(Table_Styles[[#This Row],[MB]]&lt;&gt;"",Table_Styles[[#This Row],[MB]],IF(Table_Styles[[#This Row],[MB Default]]&lt;&gt;"",Table_Styles[[#This Row],[MB Default]],""))</f>
        <v/>
      </c>
      <c r="AH72" s="49"/>
      <c r="AI72" s="36" t="s">
        <v>533</v>
      </c>
      <c r="AJ72" s="15" t="str">
        <f>IF(Table_Styles[[#This Row],[ML]]&lt;&gt;"",Table_Styles[[#This Row],[ML]],IF(Table_Styles[[#This Row],[ML Default]]&lt;&gt;"",Table_Styles[[#This Row],[ML Default]],""))</f>
        <v>10px</v>
      </c>
      <c r="AK72" s="49"/>
      <c r="AL72" s="34"/>
      <c r="AM72" s="15" t="str">
        <f>IF(Table_Styles[[#This Row],[PT]]&lt;&gt;"",Table_Styles[[#This Row],[PT]],IF(Table_Styles[[#This Row],[PT Default]]&lt;&gt;"",Table_Styles[[#This Row],[PT Default]],""))</f>
        <v/>
      </c>
      <c r="AN72" s="49"/>
      <c r="AO72" s="34"/>
      <c r="AP72" s="15" t="str">
        <f>IF(Table_Styles[[#This Row],[PR]]&lt;&gt;"",Table_Styles[[#This Row],[PR]],IF(Table_Styles[[#This Row],[PR Default]]&lt;&gt;"",Table_Styles[[#This Row],[PR Default]],""))</f>
        <v/>
      </c>
      <c r="AQ72" s="49"/>
      <c r="AR72" s="34"/>
      <c r="AS72" s="15" t="str">
        <f>IF(Table_Styles[[#This Row],[PB]]&lt;&gt;"",Table_Styles[[#This Row],[PB]],IF(Table_Styles[[#This Row],[PB Default]]&lt;&gt;"",Table_Styles[[#This Row],[PB Default]],""))</f>
        <v/>
      </c>
      <c r="AT72" s="49"/>
      <c r="AU72" s="34"/>
      <c r="AV72" s="15" t="str">
        <f>IF(Table_Styles[[#This Row],[PL]]&lt;&gt;"",Table_Styles[[#This Row],[PL]],IF(Table_Styles[[#This Row],[PL Default]]&lt;&gt;"",Table_Styles[[#This Row],[PL Default]],""))</f>
        <v/>
      </c>
      <c r="AW72" s="49"/>
      <c r="AX72" s="34"/>
      <c r="AY72" s="15" t="str">
        <f>IF(Table_Styles[[#This Row],[BT]]&lt;&gt;"",Table_Styles[[#This Row],[BT]],IF(Table_Styles[[#This Row],[BT Default]]&lt;&gt;"",Table_Styles[[#This Row],[BT Default]],""))</f>
        <v/>
      </c>
      <c r="AZ72" s="49"/>
      <c r="BA72" s="34"/>
      <c r="BB72" s="15" t="str">
        <f>IF(Table_Styles[[#This Row],[BR]]&lt;&gt;"",Table_Styles[[#This Row],[BR]],IF(Table_Styles[[#This Row],[BR Default]]&lt;&gt;"",Table_Styles[[#This Row],[BR Default]],""))</f>
        <v/>
      </c>
      <c r="BC72" s="49"/>
      <c r="BD72" s="34"/>
      <c r="BE72" s="15" t="str">
        <f>IF(Table_Styles[[#This Row],[BB]]&lt;&gt;"",Table_Styles[[#This Row],[BB]],IF(Table_Styles[[#This Row],[BB Default]]&lt;&gt;"",Table_Styles[[#This Row],[BB Default]],""))</f>
        <v/>
      </c>
      <c r="BF72" s="49"/>
      <c r="BG72" s="34"/>
      <c r="BH72" s="15" t="str">
        <f>IF(Table_Styles[[#This Row],[BL]]&lt;&gt;"",Table_Styles[[#This Row],[BL]],IF(Table_Styles[[#This Row],[BL Default]]&lt;&gt;"",Table_Styles[[#This Row],[BL Default]],""))</f>
        <v/>
      </c>
      <c r="BI72" s="34"/>
      <c r="BJ72" s="36"/>
      <c r="BK72" s="15" t="str">
        <f>IF(Table_Styles[[#This Row],[Width]]&lt;&gt;"",Table_Styles[[#This Row],[Width]],IF(Table_Styles[[#This Row],[Width Default]]&lt;&gt;"",Table_Styles[[#This Row],[Width Default]],""))</f>
        <v/>
      </c>
      <c r="BL72" s="34"/>
      <c r="BM72" s="36"/>
      <c r="BN72" s="15" t="str">
        <f>IF(Table_Styles[[#This Row],[Height]]&lt;&gt;"",Table_Styles[[#This Row],[Height]],IF(Table_Styles[[#This Row],[Height Default]]&lt;&gt;"",Table_Styles[[#This Row],[Height Default]],""))</f>
        <v/>
      </c>
      <c r="BO72" s="15"/>
      <c r="BP72" s="15"/>
      <c r="BQ72" s="15" t="str">
        <f>IF(Table_Styles[[#This Row],[Top]]&lt;&gt;"",Table_Styles[[#This Row],[Top]],IF(Table_Styles[[#This Row],[Top Default]]&lt;&gt;"",Table_Styles[[#This Row],[Top Default]],""))</f>
        <v/>
      </c>
      <c r="BR72" s="15"/>
      <c r="BS72" s="15"/>
      <c r="BT72" s="15" t="str">
        <f>IF(Table_Styles[[#This Row],[Right]]&lt;&gt;"",Table_Styles[[#This Row],[Right]],IF(Table_Styles[[#This Row],[Right Default]]&lt;&gt;"",Table_Styles[[#This Row],[Right Default]],""))</f>
        <v/>
      </c>
      <c r="BU72" s="15"/>
      <c r="BV72" s="15"/>
      <c r="BW72" s="15" t="str">
        <f>IF(Table_Styles[[#This Row],[Bottom]]&lt;&gt;"",Table_Styles[[#This Row],[Bottom]],IF(Table_Styles[[#This Row],[Bottom Default]]&lt;&gt;"",Table_Styles[[#This Row],[Bottom Default]],""))</f>
        <v/>
      </c>
      <c r="BX72" s="15"/>
      <c r="BY72" s="15"/>
      <c r="BZ72" s="15" t="str">
        <f>IF(Table_Styles[[#This Row],[Left]]&lt;&gt;"",Table_Styles[[#This Row],[Left]],IF(Table_Styles[[#This Row],[Left Default]]&lt;&gt;"",Table_Styles[[#This Row],[Left Default]],""))</f>
        <v/>
      </c>
      <c r="CA72" s="49"/>
      <c r="CB72" s="17" t="str">
        <f>IF(AND(Table_Styles[[#This Row],[Selector]]&lt;&gt;"",Table_Styles[[#This Row],[Font Family Used]]&lt;&gt;"",Table_Styles[[#This Row],[Font Weight Used]]&lt;&gt;""),Table_Styles[[#This Row],[Font Family Used]]&amp;" "&amp;Table_Styles[[#This Row],[Font Weight Used]],"")</f>
        <v>Arvo 300</v>
      </c>
      <c r="CC72" s="17" t="str">
        <f ca="1">IF(AND(Table_Styles[[#This Row],[Selector]],COUNTIF(OFFSET(CC:CC,0,0,ROW()-1,1),"="&amp;Table_Styles[[#This Row],[Font]])=0),Table_Styles[[#This Row],[Font]],"")</f>
        <v/>
      </c>
      <c r="CD72" s="17" t="str">
        <f ca="1">IF(Table_Styles[[#This Row],[Unique Font]]&lt;&gt;"",
"{""fontFamily"":"""&amp;Table_Styles[[#This Row],[Font Family Used]]&amp;""",""fontWeight"":"&amp;Table_Styles[[#This Row],[Font Weight Used]]&amp;"}","")</f>
        <v/>
      </c>
      <c r="CE72"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15px;font-weight: 300;color: #65686b;margin-left: 10px</v>
      </c>
      <c r="CF72" s="17" t="str">
        <f>IF(AND(Table_Styles[[#This Row],[Selector]]&lt;&gt;"", Table_Styles[[#This Row],[Config Properties]]&lt;&gt;""),
Table_Styles[[#This Row],[Selector]]&amp;" { "&amp;Table_Styles[[#This Row],[Config Properties]]&amp;" }","")</f>
        <v>formly-field .checkbox label { font-family: 'Arvo';font-size: 15px;font-weight: 300;color: #65686b;margin-left: 10px }</v>
      </c>
      <c r="CG72" s="17" t="str">
        <f xml:space="preserve">
SUBSTITUTE(SUBSTITUTE(SUBSTITUTE(SUBSTITUTE(SUBSTITUTE(SUBSTITUTE(SUBSTITUTE(SUBSTITUTE(Table_Styles[[#This Row],[Config]],
" {","{"),
"{ ","{"),
" }","}"),
"} ","}"),
" ,",","),
", ",","),
" :",":"),
": ",":")</f>
        <v>formly-field .checkbox label{font-family:'Arvo';font-size:15px;font-weight:300;color:#65686b;margin-left:10px}</v>
      </c>
    </row>
    <row r="73" spans="2:85" ht="21" customHeight="1">
      <c r="B73" s="17" t="s">
        <v>650</v>
      </c>
      <c r="C73" s="91" t="s">
        <v>653</v>
      </c>
      <c r="D73" s="49"/>
      <c r="E73" s="34"/>
      <c r="F73" s="15" t="str">
        <f>IF(Table_Styles[[#This Row],[Font Family]]&lt;&gt;"",Table_Styles[[#This Row],[Font Family]],IF(Table_Styles[[#This Row],[Font Family Default]]&lt;&gt;"",Table_Styles[[#This Row],[Font Family Default]],""))</f>
        <v/>
      </c>
      <c r="G73" s="49"/>
      <c r="H73" s="36"/>
      <c r="I73" s="15" t="str">
        <f>IF(Table_Styles[[#This Row],[Font Size]]&lt;&gt;"",Table_Styles[[#This Row],[Font Size]],IF(Table_Styles[[#This Row],[Font Size Default]]&lt;&gt;"",Table_Styles[[#This Row],[Font Size Default]],""))</f>
        <v/>
      </c>
      <c r="J73" s="49"/>
      <c r="K73" s="34"/>
      <c r="L73" s="15" t="str">
        <f>IF(Table_Styles[[#This Row],[Font Weight]]&lt;&gt;"",Table_Styles[[#This Row],[Font Weight]],IF(Table_Styles[[#This Row],[Font Weight Default]]&lt;&gt;"",Table_Styles[[#This Row],[Font Weight Default]],""))</f>
        <v/>
      </c>
      <c r="M73" s="49"/>
      <c r="N73" s="34"/>
      <c r="O73" s="15" t="str">
        <f>IF(Table_Styles[[#This Row],[Colour]]&lt;&gt;"",Table_Styles[[#This Row],[Colour]],IF(Table_Styles[[#This Row],[Colour Default]]&lt;&gt;"",Table_Styles[[#This Row],[Colour Default]],""))</f>
        <v/>
      </c>
      <c r="P73" s="49"/>
      <c r="Q73" s="34" t="str">
        <f>Colour_Background_1</f>
        <v>#FFFFFF</v>
      </c>
      <c r="R73" s="15" t="str">
        <f>IF(Table_Styles[[#This Row],[Background]]&lt;&gt;"",Table_Styles[[#This Row],[Background]],IF(Table_Styles[[#This Row],[Background Default]]&lt;&gt;"",Table_Styles[[#This Row],[Background Default]],""))</f>
        <v>#FFFFFF</v>
      </c>
      <c r="S73" s="49"/>
      <c r="T73" s="34"/>
      <c r="U73" s="15" t="str">
        <f>IF(Table_Styles[[#This Row],[Border]]&lt;&gt;"",Table_Styles[[#This Row],[Border]],IF(Table_Styles[[#This Row],[Border Default]]&lt;&gt;"",Table_Styles[[#This Row],[Border Default]],""))</f>
        <v/>
      </c>
      <c r="V73" s="34"/>
      <c r="W73" s="36"/>
      <c r="X73" s="15" t="str">
        <f>IF(Table_Styles[[#This Row],[Border Radius]]&lt;&gt;"",Table_Styles[[#This Row],[Border Radius]],IF(Table_Styles[[#This Row],[Border Radius Default]]&lt;&gt;"",Table_Styles[[#This Row],[Border Radius Default]],""))</f>
        <v/>
      </c>
      <c r="Y73" s="49"/>
      <c r="Z73" s="87"/>
      <c r="AA73" s="15" t="str">
        <f>IF(Table_Styles[[#This Row],[MT]]&lt;&gt;"",Table_Styles[[#This Row],[MT]],IF(Table_Styles[[#This Row],[MT Default]]&lt;&gt;"",Table_Styles[[#This Row],[MT Default]],""))</f>
        <v/>
      </c>
      <c r="AB73" s="49"/>
      <c r="AC73" s="34"/>
      <c r="AD73" s="15" t="str">
        <f>IF(Table_Styles[[#This Row],[MR]]&lt;&gt;"",Table_Styles[[#This Row],[MR]],IF(Table_Styles[[#This Row],[MR Default]]&lt;&gt;"",Table_Styles[[#This Row],[MR Default]],""))</f>
        <v/>
      </c>
      <c r="AE73" s="49"/>
      <c r="AF73" s="34"/>
      <c r="AG73" s="15" t="str">
        <f>IF(Table_Styles[[#This Row],[MB]]&lt;&gt;"",Table_Styles[[#This Row],[MB]],IF(Table_Styles[[#This Row],[MB Default]]&lt;&gt;"",Table_Styles[[#This Row],[MB Default]],""))</f>
        <v/>
      </c>
      <c r="AH73" s="49"/>
      <c r="AI73" s="36"/>
      <c r="AJ73" s="15" t="str">
        <f>IF(Table_Styles[[#This Row],[ML]]&lt;&gt;"",Table_Styles[[#This Row],[ML]],IF(Table_Styles[[#This Row],[ML Default]]&lt;&gt;"",Table_Styles[[#This Row],[ML Default]],""))</f>
        <v/>
      </c>
      <c r="AK73" s="49"/>
      <c r="AL73" s="34"/>
      <c r="AM73" s="15" t="str">
        <f>IF(Table_Styles[[#This Row],[PT]]&lt;&gt;"",Table_Styles[[#This Row],[PT]],IF(Table_Styles[[#This Row],[PT Default]]&lt;&gt;"",Table_Styles[[#This Row],[PT Default]],""))</f>
        <v/>
      </c>
      <c r="AN73" s="49"/>
      <c r="AO73" s="34"/>
      <c r="AP73" s="15" t="str">
        <f>IF(Table_Styles[[#This Row],[PR]]&lt;&gt;"",Table_Styles[[#This Row],[PR]],IF(Table_Styles[[#This Row],[PR Default]]&lt;&gt;"",Table_Styles[[#This Row],[PR Default]],""))</f>
        <v/>
      </c>
      <c r="AQ73" s="49"/>
      <c r="AR73" s="34"/>
      <c r="AS73" s="15" t="str">
        <f>IF(Table_Styles[[#This Row],[PB]]&lt;&gt;"",Table_Styles[[#This Row],[PB]],IF(Table_Styles[[#This Row],[PB Default]]&lt;&gt;"",Table_Styles[[#This Row],[PB Default]],""))</f>
        <v/>
      </c>
      <c r="AT73" s="49"/>
      <c r="AU73" s="34"/>
      <c r="AV73" s="15" t="str">
        <f>IF(Table_Styles[[#This Row],[PL]]&lt;&gt;"",Table_Styles[[#This Row],[PL]],IF(Table_Styles[[#This Row],[PL Default]]&lt;&gt;"",Table_Styles[[#This Row],[PL Default]],""))</f>
        <v/>
      </c>
      <c r="AW73" s="49"/>
      <c r="AX73" s="34"/>
      <c r="AY73" s="15" t="str">
        <f>IF(Table_Styles[[#This Row],[BT]]&lt;&gt;"",Table_Styles[[#This Row],[BT]],IF(Table_Styles[[#This Row],[BT Default]]&lt;&gt;"",Table_Styles[[#This Row],[BT Default]],""))</f>
        <v/>
      </c>
      <c r="AZ73" s="49"/>
      <c r="BA73" s="34"/>
      <c r="BB73" s="15" t="str">
        <f>IF(Table_Styles[[#This Row],[BR]]&lt;&gt;"",Table_Styles[[#This Row],[BR]],IF(Table_Styles[[#This Row],[BR Default]]&lt;&gt;"",Table_Styles[[#This Row],[BR Default]],""))</f>
        <v/>
      </c>
      <c r="BC73" s="49"/>
      <c r="BD73" s="34"/>
      <c r="BE73" s="15" t="str">
        <f>IF(Table_Styles[[#This Row],[BB]]&lt;&gt;"",Table_Styles[[#This Row],[BB]],IF(Table_Styles[[#This Row],[BB Default]]&lt;&gt;"",Table_Styles[[#This Row],[BB Default]],""))</f>
        <v/>
      </c>
      <c r="BF73" s="49"/>
      <c r="BG73" s="34"/>
      <c r="BH73" s="15" t="str">
        <f>IF(Table_Styles[[#This Row],[BL]]&lt;&gt;"",Table_Styles[[#This Row],[BL]],IF(Table_Styles[[#This Row],[BL Default]]&lt;&gt;"",Table_Styles[[#This Row],[BL Default]],""))</f>
        <v/>
      </c>
      <c r="BI73" s="34"/>
      <c r="BJ73" s="36" t="s">
        <v>654</v>
      </c>
      <c r="BK73" s="15" t="str">
        <f>IF(Table_Styles[[#This Row],[Width]]&lt;&gt;"",Table_Styles[[#This Row],[Width]],IF(Table_Styles[[#This Row],[Width Default]]&lt;&gt;"",Table_Styles[[#This Row],[Width Default]],""))</f>
        <v>17px</v>
      </c>
      <c r="BL73" s="34"/>
      <c r="BM73" s="36" t="s">
        <v>654</v>
      </c>
      <c r="BN73" s="15" t="str">
        <f>IF(Table_Styles[[#This Row],[Height]]&lt;&gt;"",Table_Styles[[#This Row],[Height]],IF(Table_Styles[[#This Row],[Height Default]]&lt;&gt;"",Table_Styles[[#This Row],[Height Default]],""))</f>
        <v>17px</v>
      </c>
      <c r="BO73" s="15"/>
      <c r="BP73" s="15" t="s">
        <v>614</v>
      </c>
      <c r="BQ73" s="15" t="str">
        <f>IF(Table_Styles[[#This Row],[Top]]&lt;&gt;"",Table_Styles[[#This Row],[Top]],IF(Table_Styles[[#This Row],[Top Default]]&lt;&gt;"",Table_Styles[[#This Row],[Top Default]],""))</f>
        <v>2px</v>
      </c>
      <c r="BR73" s="15"/>
      <c r="BS73" s="15"/>
      <c r="BT73" s="15" t="str">
        <f>IF(Table_Styles[[#This Row],[Right]]&lt;&gt;"",Table_Styles[[#This Row],[Right]],IF(Table_Styles[[#This Row],[Right Default]]&lt;&gt;"",Table_Styles[[#This Row],[Right Default]],""))</f>
        <v/>
      </c>
      <c r="BU73" s="15"/>
      <c r="BV73" s="15"/>
      <c r="BW73" s="15" t="str">
        <f>IF(Table_Styles[[#This Row],[Bottom]]&lt;&gt;"",Table_Styles[[#This Row],[Bottom]],IF(Table_Styles[[#This Row],[Bottom Default]]&lt;&gt;"",Table_Styles[[#This Row],[Bottom Default]],""))</f>
        <v/>
      </c>
      <c r="BX73" s="15"/>
      <c r="BY73" s="15"/>
      <c r="BZ73" s="15" t="str">
        <f>IF(Table_Styles[[#This Row],[Left]]&lt;&gt;"",Table_Styles[[#This Row],[Left]],IF(Table_Styles[[#This Row],[Left Default]]&lt;&gt;"",Table_Styles[[#This Row],[Left Default]],""))</f>
        <v/>
      </c>
      <c r="CA73" s="49"/>
      <c r="CB73" s="17" t="str">
        <f>IF(AND(Table_Styles[[#This Row],[Selector]]&lt;&gt;"",Table_Styles[[#This Row],[Font Family Used]]&lt;&gt;"",Table_Styles[[#This Row],[Font Weight Used]]&lt;&gt;""),Table_Styles[[#This Row],[Font Family Used]]&amp;" "&amp;Table_Styles[[#This Row],[Font Weight Used]],"")</f>
        <v/>
      </c>
      <c r="CC73" s="17" t="str">
        <f ca="1">IF(AND(Table_Styles[[#This Row],[Selector]],COUNTIF(OFFSET(CC:CC,0,0,ROW()-1,1),"="&amp;Table_Styles[[#This Row],[Font]])=0),Table_Styles[[#This Row],[Font]],"")</f>
        <v/>
      </c>
      <c r="CD73" s="17" t="str">
        <f ca="1">IF(Table_Styles[[#This Row],[Unique Font]]&lt;&gt;"",
"{""fontFamily"":"""&amp;Table_Styles[[#This Row],[Font Family Used]]&amp;""",""fontWeight"":"&amp;Table_Styles[[#This Row],[Font Weight Used]]&amp;"}","")</f>
        <v/>
      </c>
      <c r="CE73"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#FFFFFF;width: 17px;height: 17px;top: 2px</v>
      </c>
      <c r="CF73" s="17" t="str">
        <f>IF(AND(Table_Styles[[#This Row],[Selector]]&lt;&gt;"", Table_Styles[[#This Row],[Config Properties]]&lt;&gt;""),
Table_Styles[[#This Row],[Selector]]&amp;" { "&amp;Table_Styles[[#This Row],[Config Properties]]&amp;" }","")</f>
        <v>formly-field .checkbox input[type=checkbox] ~ .check { background: #FFFFFF;width: 17px;height: 17px;top: 2px }</v>
      </c>
      <c r="CG73" s="17" t="str">
        <f xml:space="preserve">
SUBSTITUTE(SUBSTITUTE(SUBSTITUTE(SUBSTITUTE(SUBSTITUTE(SUBSTITUTE(SUBSTITUTE(SUBSTITUTE(Table_Styles[[#This Row],[Config]],
" {","{"),
"{ ","{"),
" }","}"),
"} ","}"),
" ,",","),
", ",","),
" :",":"),
": ",":")</f>
        <v>formly-field .checkbox input[type=checkbox] ~ .check{background:#FFFFFF;width:17px;height:17px;top:2px}</v>
      </c>
    </row>
    <row r="74" spans="2:85" ht="21" customHeight="1">
      <c r="B74" s="17" t="s">
        <v>655</v>
      </c>
      <c r="C74" s="91" t="s">
        <v>656</v>
      </c>
      <c r="D74" s="49"/>
      <c r="E74" s="34"/>
      <c r="F74" s="15" t="str">
        <f>IF(Table_Styles[[#This Row],[Font Family]]&lt;&gt;"",Table_Styles[[#This Row],[Font Family]],IF(Table_Styles[[#This Row],[Font Family Default]]&lt;&gt;"",Table_Styles[[#This Row],[Font Family Default]],""))</f>
        <v/>
      </c>
      <c r="G74" s="49"/>
      <c r="H74" s="36" t="s">
        <v>551</v>
      </c>
      <c r="I74" s="15" t="str">
        <f>IF(Table_Styles[[#This Row],[Font Size]]&lt;&gt;"",Table_Styles[[#This Row],[Font Size]],IF(Table_Styles[[#This Row],[Font Size Default]]&lt;&gt;"",Table_Styles[[#This Row],[Font Size Default]],""))</f>
        <v>13px</v>
      </c>
      <c r="J74" s="49"/>
      <c r="K74" s="34"/>
      <c r="L74" s="15" t="str">
        <f>IF(Table_Styles[[#This Row],[Font Weight]]&lt;&gt;"",Table_Styles[[#This Row],[Font Weight]],IF(Table_Styles[[#This Row],[Font Weight Default]]&lt;&gt;"",Table_Styles[[#This Row],[Font Weight Default]],""))</f>
        <v/>
      </c>
      <c r="M74" s="49"/>
      <c r="N74" s="87" t="str">
        <f>Colour_Accent_1</f>
        <v>#006ac6</v>
      </c>
      <c r="O74" s="15" t="str">
        <f>IF(Table_Styles[[#This Row],[Colour]]&lt;&gt;"",Table_Styles[[#This Row],[Colour]],IF(Table_Styles[[#This Row],[Colour Default]]&lt;&gt;"",Table_Styles[[#This Row],[Colour Default]],""))</f>
        <v>#006ac6</v>
      </c>
      <c r="P74" s="49"/>
      <c r="Q74" s="87"/>
      <c r="R74" s="15" t="str">
        <f>IF(Table_Styles[[#This Row],[Background]]&lt;&gt;"",Table_Styles[[#This Row],[Background]],IF(Table_Styles[[#This Row],[Background Default]]&lt;&gt;"",Table_Styles[[#This Row],[Background Default]],""))</f>
        <v/>
      </c>
      <c r="S74" s="49"/>
      <c r="T74" s="34"/>
      <c r="U74" s="15" t="str">
        <f>IF(Table_Styles[[#This Row],[Border]]&lt;&gt;"",Table_Styles[[#This Row],[Border]],IF(Table_Styles[[#This Row],[Border Default]]&lt;&gt;"",Table_Styles[[#This Row],[Border Default]],""))</f>
        <v/>
      </c>
      <c r="V74" s="34"/>
      <c r="W74" s="36"/>
      <c r="X74" s="15" t="str">
        <f>IF(Table_Styles[[#This Row],[Border Radius]]&lt;&gt;"",Table_Styles[[#This Row],[Border Radius]],IF(Table_Styles[[#This Row],[Border Radius Default]]&lt;&gt;"",Table_Styles[[#This Row],[Border Radius Default]],""))</f>
        <v/>
      </c>
      <c r="Y74" s="49"/>
      <c r="Z74" s="87" t="s">
        <v>615</v>
      </c>
      <c r="AA74" s="15" t="str">
        <f>IF(Table_Styles[[#This Row],[MT]]&lt;&gt;"",Table_Styles[[#This Row],[MT]],IF(Table_Styles[[#This Row],[MT Default]]&lt;&gt;"",Table_Styles[[#This Row],[MT Default]],""))</f>
        <v>1px</v>
      </c>
      <c r="AB74" s="49"/>
      <c r="AC74" s="34"/>
      <c r="AD74" s="15" t="str">
        <f>IF(Table_Styles[[#This Row],[MR]]&lt;&gt;"",Table_Styles[[#This Row],[MR]],IF(Table_Styles[[#This Row],[MR Default]]&lt;&gt;"",Table_Styles[[#This Row],[MR Default]],""))</f>
        <v/>
      </c>
      <c r="AE74" s="49"/>
      <c r="AF74" s="34"/>
      <c r="AG74" s="15" t="str">
        <f>IF(Table_Styles[[#This Row],[MB]]&lt;&gt;"",Table_Styles[[#This Row],[MB]],IF(Table_Styles[[#This Row],[MB Default]]&lt;&gt;"",Table_Styles[[#This Row],[MB Default]],""))</f>
        <v/>
      </c>
      <c r="AH74" s="49"/>
      <c r="AI74" s="36" t="s">
        <v>614</v>
      </c>
      <c r="AJ74" s="15" t="str">
        <f>IF(Table_Styles[[#This Row],[ML]]&lt;&gt;"",Table_Styles[[#This Row],[ML]],IF(Table_Styles[[#This Row],[ML Default]]&lt;&gt;"",Table_Styles[[#This Row],[ML Default]],""))</f>
        <v>2px</v>
      </c>
      <c r="AK74" s="49"/>
      <c r="AL74" s="34"/>
      <c r="AM74" s="15" t="str">
        <f>IF(Table_Styles[[#This Row],[PT]]&lt;&gt;"",Table_Styles[[#This Row],[PT]],IF(Table_Styles[[#This Row],[PT Default]]&lt;&gt;"",Table_Styles[[#This Row],[PT Default]],""))</f>
        <v/>
      </c>
      <c r="AN74" s="49"/>
      <c r="AO74" s="34"/>
      <c r="AP74" s="15" t="str">
        <f>IF(Table_Styles[[#This Row],[PR]]&lt;&gt;"",Table_Styles[[#This Row],[PR]],IF(Table_Styles[[#This Row],[PR Default]]&lt;&gt;"",Table_Styles[[#This Row],[PR Default]],""))</f>
        <v/>
      </c>
      <c r="AQ74" s="49"/>
      <c r="AR74" s="34"/>
      <c r="AS74" s="15" t="str">
        <f>IF(Table_Styles[[#This Row],[PB]]&lt;&gt;"",Table_Styles[[#This Row],[PB]],IF(Table_Styles[[#This Row],[PB Default]]&lt;&gt;"",Table_Styles[[#This Row],[PB Default]],""))</f>
        <v/>
      </c>
      <c r="AT74" s="49"/>
      <c r="AU74" s="34"/>
      <c r="AV74" s="15" t="str">
        <f>IF(Table_Styles[[#This Row],[PL]]&lt;&gt;"",Table_Styles[[#This Row],[PL]],IF(Table_Styles[[#This Row],[PL Default]]&lt;&gt;"",Table_Styles[[#This Row],[PL Default]],""))</f>
        <v/>
      </c>
      <c r="AW74" s="49"/>
      <c r="AX74" s="34"/>
      <c r="AY74" s="15" t="str">
        <f>IF(Table_Styles[[#This Row],[BT]]&lt;&gt;"",Table_Styles[[#This Row],[BT]],IF(Table_Styles[[#This Row],[BT Default]]&lt;&gt;"",Table_Styles[[#This Row],[BT Default]],""))</f>
        <v/>
      </c>
      <c r="AZ74" s="49"/>
      <c r="BA74" s="34"/>
      <c r="BB74" s="15" t="str">
        <f>IF(Table_Styles[[#This Row],[BR]]&lt;&gt;"",Table_Styles[[#This Row],[BR]],IF(Table_Styles[[#This Row],[BR Default]]&lt;&gt;"",Table_Styles[[#This Row],[BR Default]],""))</f>
        <v/>
      </c>
      <c r="BC74" s="49"/>
      <c r="BD74" s="34"/>
      <c r="BE74" s="15" t="str">
        <f>IF(Table_Styles[[#This Row],[BB]]&lt;&gt;"",Table_Styles[[#This Row],[BB]],IF(Table_Styles[[#This Row],[BB Default]]&lt;&gt;"",Table_Styles[[#This Row],[BB Default]],""))</f>
        <v/>
      </c>
      <c r="BF74" s="49"/>
      <c r="BG74" s="34"/>
      <c r="BH74" s="15" t="str">
        <f>IF(Table_Styles[[#This Row],[BL]]&lt;&gt;"",Table_Styles[[#This Row],[BL]],IF(Table_Styles[[#This Row],[BL Default]]&lt;&gt;"",Table_Styles[[#This Row],[BL Default]],""))</f>
        <v/>
      </c>
      <c r="BI74" s="34"/>
      <c r="BJ74" s="36"/>
      <c r="BK74" s="15" t="str">
        <f>IF(Table_Styles[[#This Row],[Width]]&lt;&gt;"",Table_Styles[[#This Row],[Width]],IF(Table_Styles[[#This Row],[Width Default]]&lt;&gt;"",Table_Styles[[#This Row],[Width Default]],""))</f>
        <v/>
      </c>
      <c r="BL74" s="34"/>
      <c r="BM74" s="36"/>
      <c r="BN74" s="15" t="str">
        <f>IF(Table_Styles[[#This Row],[Height]]&lt;&gt;"",Table_Styles[[#This Row],[Height]],IF(Table_Styles[[#This Row],[Height Default]]&lt;&gt;"",Table_Styles[[#This Row],[Height Default]],""))</f>
        <v/>
      </c>
      <c r="BO74" s="15"/>
      <c r="BP74" s="15"/>
      <c r="BQ74" s="15" t="str">
        <f>IF(Table_Styles[[#This Row],[Top]]&lt;&gt;"",Table_Styles[[#This Row],[Top]],IF(Table_Styles[[#This Row],[Top Default]]&lt;&gt;"",Table_Styles[[#This Row],[Top Default]],""))</f>
        <v/>
      </c>
      <c r="BR74" s="15"/>
      <c r="BS74" s="15"/>
      <c r="BT74" s="15" t="str">
        <f>IF(Table_Styles[[#This Row],[Right]]&lt;&gt;"",Table_Styles[[#This Row],[Right]],IF(Table_Styles[[#This Row],[Right Default]]&lt;&gt;"",Table_Styles[[#This Row],[Right Default]],""))</f>
        <v/>
      </c>
      <c r="BU74" s="15"/>
      <c r="BV74" s="15"/>
      <c r="BW74" s="15" t="str">
        <f>IF(Table_Styles[[#This Row],[Bottom]]&lt;&gt;"",Table_Styles[[#This Row],[Bottom]],IF(Table_Styles[[#This Row],[Bottom Default]]&lt;&gt;"",Table_Styles[[#This Row],[Bottom Default]],""))</f>
        <v/>
      </c>
      <c r="BX74" s="15"/>
      <c r="BY74" s="15"/>
      <c r="BZ74" s="15" t="str">
        <f>IF(Table_Styles[[#This Row],[Left]]&lt;&gt;"",Table_Styles[[#This Row],[Left]],IF(Table_Styles[[#This Row],[Left Default]]&lt;&gt;"",Table_Styles[[#This Row],[Left Default]],""))</f>
        <v/>
      </c>
      <c r="CA74" s="49"/>
      <c r="CB74" s="17" t="str">
        <f>IF(AND(Table_Styles[[#This Row],[Selector]]&lt;&gt;"",Table_Styles[[#This Row],[Font Family Used]]&lt;&gt;"",Table_Styles[[#This Row],[Font Weight Used]]&lt;&gt;""),Table_Styles[[#This Row],[Font Family Used]]&amp;" "&amp;Table_Styles[[#This Row],[Font Weight Used]],"")</f>
        <v/>
      </c>
      <c r="CC74" s="17" t="str">
        <f ca="1">IF(AND(Table_Styles[[#This Row],[Selector]],COUNTIF(OFFSET(CC:CC,0,0,ROW()-1,1),"="&amp;Table_Styles[[#This Row],[Font]])=0),Table_Styles[[#This Row],[Font]],"")</f>
        <v/>
      </c>
      <c r="CD74" s="17" t="str">
        <f ca="1">IF(Table_Styles[[#This Row],[Unique Font]]&lt;&gt;"",
"{""fontFamily"":"""&amp;Table_Styles[[#This Row],[Font Family Used]]&amp;""",""fontWeight"":"&amp;Table_Styles[[#This Row],[Font Weight Used]]&amp;"}","")</f>
        <v/>
      </c>
      <c r="CE74"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13px;color: #006ac6;margin-top: 1px;margin-left: 2px</v>
      </c>
      <c r="CF74" s="17" t="str">
        <f>IF(AND(Table_Styles[[#This Row],[Selector]]&lt;&gt;"", Table_Styles[[#This Row],[Config Properties]]&lt;&gt;""),
Table_Styles[[#This Row],[Selector]]&amp;" { "&amp;Table_Styles[[#This Row],[Config Properties]]&amp;" }","")</f>
        <v>formly-field .checkbox input[type=checkbox] ~ .check .inside { font-size: 13px;color: #006ac6;margin-top: 1px;margin-left: 2px }</v>
      </c>
      <c r="CG74" s="17" t="str">
        <f xml:space="preserve">
SUBSTITUTE(SUBSTITUTE(SUBSTITUTE(SUBSTITUTE(SUBSTITUTE(SUBSTITUTE(SUBSTITUTE(SUBSTITUTE(Table_Styles[[#This Row],[Config]],
" {","{"),
"{ ","{"),
" }","}"),
"} ","}"),
" ,",","),
", ",","),
" :",":"),
": ",":")</f>
        <v>formly-field .checkbox input[type=checkbox] ~ .check .inside{font-size:13px;color:#006ac6;margin-top:1px;margin-left:2px}</v>
      </c>
    </row>
    <row r="75" spans="2:85" ht="21" customHeight="1" thickBot="1">
      <c r="B75" s="54" t="s">
        <v>31</v>
      </c>
      <c r="C75" s="54"/>
      <c r="D75" s="62"/>
      <c r="E75" s="62"/>
      <c r="F75" s="54" t="str">
        <f>IF(Table_Styles[[#This Row],[Font Family]]&lt;&gt;"",Table_Styles[[#This Row],[Font Family]],IF(Table_Styles[[#This Row],[Font Family Default]]&lt;&gt;"",Table_Styles[[#This Row],[Font Family Default]],""))</f>
        <v/>
      </c>
      <c r="G75" s="62"/>
      <c r="H75" s="62"/>
      <c r="I75" s="54" t="str">
        <f>IF(Table_Styles[[#This Row],[Font Size]]&lt;&gt;"",Table_Styles[[#This Row],[Font Size]],IF(Table_Styles[[#This Row],[Font Size Default]]&lt;&gt;"",Table_Styles[[#This Row],[Font Size Default]],""))</f>
        <v/>
      </c>
      <c r="J75" s="62"/>
      <c r="K75" s="62"/>
      <c r="L75" s="54" t="str">
        <f>IF(Table_Styles[[#This Row],[Font Weight]]&lt;&gt;"",Table_Styles[[#This Row],[Font Weight]],IF(Table_Styles[[#This Row],[Font Weight Default]]&lt;&gt;"",Table_Styles[[#This Row],[Font Weight Default]],""))</f>
        <v/>
      </c>
      <c r="M75" s="62"/>
      <c r="N75" s="62"/>
      <c r="O75" s="54" t="str">
        <f>IF(Table_Styles[[#This Row],[Colour]]&lt;&gt;"",Table_Styles[[#This Row],[Colour]],IF(Table_Styles[[#This Row],[Colour Default]]&lt;&gt;"",Table_Styles[[#This Row],[Colour Default]],""))</f>
        <v/>
      </c>
      <c r="P75" s="62"/>
      <c r="Q75" s="62"/>
      <c r="R75" s="54" t="str">
        <f>IF(Table_Styles[[#This Row],[Background]]&lt;&gt;"",Table_Styles[[#This Row],[Background]],IF(Table_Styles[[#This Row],[Background Default]]&lt;&gt;"",Table_Styles[[#This Row],[Background Default]],""))</f>
        <v/>
      </c>
      <c r="S75" s="62"/>
      <c r="T75" s="62"/>
      <c r="U75" s="54" t="str">
        <f>IF(Table_Styles[[#This Row],[Border]]&lt;&gt;"",Table_Styles[[#This Row],[Border]],IF(Table_Styles[[#This Row],[Border Default]]&lt;&gt;"",Table_Styles[[#This Row],[Border Default]],""))</f>
        <v/>
      </c>
      <c r="V75" s="62"/>
      <c r="W75" s="62"/>
      <c r="X75" s="54" t="str">
        <f>IF(Table_Styles[[#This Row],[Border Radius]]&lt;&gt;"",Table_Styles[[#This Row],[Border Radius]],IF(Table_Styles[[#This Row],[Border Radius Default]]&lt;&gt;"",Table_Styles[[#This Row],[Border Radius Default]],""))</f>
        <v/>
      </c>
      <c r="Y75" s="62"/>
      <c r="Z75" s="62"/>
      <c r="AA75" s="54" t="str">
        <f>IF(Table_Styles[[#This Row],[MT]]&lt;&gt;"",Table_Styles[[#This Row],[MT]],IF(Table_Styles[[#This Row],[MT Default]]&lt;&gt;"",Table_Styles[[#This Row],[MT Default]],""))</f>
        <v/>
      </c>
      <c r="AB75" s="62"/>
      <c r="AC75" s="62"/>
      <c r="AD75" s="54" t="str">
        <f>IF(Table_Styles[[#This Row],[MR]]&lt;&gt;"",Table_Styles[[#This Row],[MR]],IF(Table_Styles[[#This Row],[MR Default]]&lt;&gt;"",Table_Styles[[#This Row],[MR Default]],""))</f>
        <v/>
      </c>
      <c r="AE75" s="62"/>
      <c r="AF75" s="62"/>
      <c r="AG75" s="54" t="str">
        <f>IF(Table_Styles[[#This Row],[MB]]&lt;&gt;"",Table_Styles[[#This Row],[MB]],IF(Table_Styles[[#This Row],[MB Default]]&lt;&gt;"",Table_Styles[[#This Row],[MB Default]],""))</f>
        <v/>
      </c>
      <c r="AH75" s="62"/>
      <c r="AI75" s="62"/>
      <c r="AJ75" s="54" t="str">
        <f>IF(Table_Styles[[#This Row],[ML]]&lt;&gt;"",Table_Styles[[#This Row],[ML]],IF(Table_Styles[[#This Row],[ML Default]]&lt;&gt;"",Table_Styles[[#This Row],[ML Default]],""))</f>
        <v/>
      </c>
      <c r="AK75" s="62"/>
      <c r="AL75" s="62"/>
      <c r="AM75" s="54" t="str">
        <f>IF(Table_Styles[[#This Row],[PT]]&lt;&gt;"",Table_Styles[[#This Row],[PT]],IF(Table_Styles[[#This Row],[PT Default]]&lt;&gt;"",Table_Styles[[#This Row],[PT Default]],""))</f>
        <v/>
      </c>
      <c r="AN75" s="62"/>
      <c r="AO75" s="62"/>
      <c r="AP75" s="54" t="str">
        <f>IF(Table_Styles[[#This Row],[PR]]&lt;&gt;"",Table_Styles[[#This Row],[PR]],IF(Table_Styles[[#This Row],[PR Default]]&lt;&gt;"",Table_Styles[[#This Row],[PR Default]],""))</f>
        <v/>
      </c>
      <c r="AQ75" s="62"/>
      <c r="AR75" s="62"/>
      <c r="AS75" s="54" t="str">
        <f>IF(Table_Styles[[#This Row],[PB]]&lt;&gt;"",Table_Styles[[#This Row],[PB]],IF(Table_Styles[[#This Row],[PB Default]]&lt;&gt;"",Table_Styles[[#This Row],[PB Default]],""))</f>
        <v/>
      </c>
      <c r="AT75" s="62"/>
      <c r="AU75" s="62"/>
      <c r="AV75" s="54" t="str">
        <f>IF(Table_Styles[[#This Row],[PL]]&lt;&gt;"",Table_Styles[[#This Row],[PL]],IF(Table_Styles[[#This Row],[PL Default]]&lt;&gt;"",Table_Styles[[#This Row],[PL Default]],""))</f>
        <v/>
      </c>
      <c r="AW75" s="62"/>
      <c r="AX75" s="62"/>
      <c r="AY75" s="54" t="str">
        <f>IF(Table_Styles[[#This Row],[BT]]&lt;&gt;"",Table_Styles[[#This Row],[BT]],IF(Table_Styles[[#This Row],[BT Default]]&lt;&gt;"",Table_Styles[[#This Row],[BT Default]],""))</f>
        <v/>
      </c>
      <c r="AZ75" s="62"/>
      <c r="BA75" s="62"/>
      <c r="BB75" s="54" t="str">
        <f>IF(Table_Styles[[#This Row],[BR]]&lt;&gt;"",Table_Styles[[#This Row],[BR]],IF(Table_Styles[[#This Row],[BR Default]]&lt;&gt;"",Table_Styles[[#This Row],[BR Default]],""))</f>
        <v/>
      </c>
      <c r="BC75" s="62"/>
      <c r="BD75" s="62"/>
      <c r="BE75" s="54" t="str">
        <f>IF(Table_Styles[[#This Row],[BB]]&lt;&gt;"",Table_Styles[[#This Row],[BB]],IF(Table_Styles[[#This Row],[BB Default]]&lt;&gt;"",Table_Styles[[#This Row],[BB Default]],""))</f>
        <v/>
      </c>
      <c r="BF75" s="62"/>
      <c r="BG75" s="62"/>
      <c r="BH75" s="54" t="str">
        <f>IF(Table_Styles[[#This Row],[BL]]&lt;&gt;"",Table_Styles[[#This Row],[BL]],IF(Table_Styles[[#This Row],[BL Default]]&lt;&gt;"",Table_Styles[[#This Row],[BL Default]],""))</f>
        <v/>
      </c>
      <c r="BI75" s="62"/>
      <c r="BJ75" s="62"/>
      <c r="BK75" s="54" t="str">
        <f>IF(Table_Styles[[#This Row],[Width]]&lt;&gt;"",Table_Styles[[#This Row],[Width]],IF(Table_Styles[[#This Row],[Width Default]]&lt;&gt;"",Table_Styles[[#This Row],[Width Default]],""))</f>
        <v/>
      </c>
      <c r="BL75" s="62"/>
      <c r="BM75" s="62"/>
      <c r="BN75" s="54" t="str">
        <f>IF(Table_Styles[[#This Row],[Height]]&lt;&gt;"",Table_Styles[[#This Row],[Height]],IF(Table_Styles[[#This Row],[Height Default]]&lt;&gt;"",Table_Styles[[#This Row],[Height Default]],""))</f>
        <v/>
      </c>
      <c r="BO75" s="54"/>
      <c r="BP75" s="54"/>
      <c r="BQ75" s="54" t="str">
        <f>IF(Table_Styles[[#This Row],[Top]]&lt;&gt;"",Table_Styles[[#This Row],[Top]],IF(Table_Styles[[#This Row],[Top Default]]&lt;&gt;"",Table_Styles[[#This Row],[Top Default]],""))</f>
        <v/>
      </c>
      <c r="BR75" s="54"/>
      <c r="BS75" s="54"/>
      <c r="BT75" s="54" t="str">
        <f>IF(Table_Styles[[#This Row],[Right]]&lt;&gt;"",Table_Styles[[#This Row],[Right]],IF(Table_Styles[[#This Row],[Right Default]]&lt;&gt;"",Table_Styles[[#This Row],[Right Default]],""))</f>
        <v/>
      </c>
      <c r="BU75" s="54"/>
      <c r="BV75" s="54"/>
      <c r="BW75" s="54" t="str">
        <f>IF(Table_Styles[[#This Row],[Bottom]]&lt;&gt;"",Table_Styles[[#This Row],[Bottom]],IF(Table_Styles[[#This Row],[Bottom Default]]&lt;&gt;"",Table_Styles[[#This Row],[Bottom Default]],""))</f>
        <v/>
      </c>
      <c r="BX75" s="54"/>
      <c r="BY75" s="54"/>
      <c r="BZ75" s="54" t="str">
        <f>IF(Table_Styles[[#This Row],[Left]]&lt;&gt;"",Table_Styles[[#This Row],[Left]],IF(Table_Styles[[#This Row],[Left Default]]&lt;&gt;"",Table_Styles[[#This Row],[Left Default]],""))</f>
        <v/>
      </c>
      <c r="CA75" s="62"/>
      <c r="CB75" s="54" t="str">
        <f>IF(AND(Table_Styles[[#This Row],[Selector]]&lt;&gt;"",Table_Styles[[#This Row],[Font Family Used]]&lt;&gt;"",Table_Styles[[#This Row],[Font Weight Used]]&lt;&gt;""),Table_Styles[[#This Row],[Font Family Used]]&amp;" "&amp;Table_Styles[[#This Row],[Font Weight Used]],"")</f>
        <v/>
      </c>
      <c r="CC75" s="54" t="str">
        <f ca="1">IF(AND(Table_Styles[[#This Row],[Selector]],COUNTIF(OFFSET(CC:CC,0,0,ROW()-1,1),"="&amp;Table_Styles[[#This Row],[Font]])=0),Table_Styles[[#This Row],[Font]],"")</f>
        <v/>
      </c>
      <c r="CD75" s="54" t="str">
        <f ca="1">IF(Table_Styles[[#This Row],[Unique Font]]&lt;&gt;"",
"{""fontFamily"":"""&amp;Table_Styles[[#This Row],[Font Family Used]]&amp;""",""fontWeight"":"&amp;Table_Styles[[#This Row],[Font Weight Used]]&amp;"}","")</f>
        <v/>
      </c>
      <c r="CE75" s="5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75" s="54" t="str">
        <f>IF(AND(Table_Styles[[#This Row],[Selector]]&lt;&gt;"", Table_Styles[[#This Row],[Config Properties]]&lt;&gt;""),
Table_Styles[[#This Row],[Selector]]&amp;" { "&amp;Table_Styles[[#This Row],[Config Properties]]&amp;" }","")</f>
        <v/>
      </c>
      <c r="CG75" s="54" t="str">
        <f xml:space="preserve">
SUBSTITUTE(SUBSTITUTE(SUBSTITUTE(SUBSTITUTE(SUBSTITUTE(SUBSTITUTE(SUBSTITUTE(SUBSTITUTE(Table_Styles[[#This Row],[Config]],
" {","{"),
"{ ","{"),
" }","}"),
"} ","}"),
" ,",","),
", ",","),
" :",":"),
": ",":")</f>
        <v/>
      </c>
    </row>
    <row r="76" spans="2:85" ht="21" customHeight="1">
      <c r="B76" s="91" t="s">
        <v>32</v>
      </c>
      <c r="C76" s="91" t="s">
        <v>657</v>
      </c>
      <c r="D76" s="34"/>
      <c r="E76" s="34"/>
      <c r="F76" s="15" t="str">
        <f>IF(Table_Styles[[#This Row],[Font Family]]&lt;&gt;"",Table_Styles[[#This Row],[Font Family]],IF(Table_Styles[[#This Row],[Font Family Default]]&lt;&gt;"",Table_Styles[[#This Row],[Font Family Default]],""))</f>
        <v/>
      </c>
      <c r="G76" s="34"/>
      <c r="H76" s="36" t="s">
        <v>546</v>
      </c>
      <c r="I76" s="15" t="str">
        <f>IF(Table_Styles[[#This Row],[Font Size]]&lt;&gt;"",Table_Styles[[#This Row],[Font Size]],IF(Table_Styles[[#This Row],[Font Size Default]]&lt;&gt;"",Table_Styles[[#This Row],[Font Size Default]],""))</f>
        <v>14px</v>
      </c>
      <c r="J76" s="34"/>
      <c r="K76" s="34"/>
      <c r="L76" s="15" t="str">
        <f>IF(Table_Styles[[#This Row],[Font Weight]]&lt;&gt;"",Table_Styles[[#This Row],[Font Weight]],IF(Table_Styles[[#This Row],[Font Weight Default]]&lt;&gt;"",Table_Styles[[#This Row],[Font Weight Default]],""))</f>
        <v/>
      </c>
      <c r="M76" s="34"/>
      <c r="N76" s="87" t="str">
        <f>Colour_Accent_2</f>
        <v>#006ac6</v>
      </c>
      <c r="O76" s="15" t="str">
        <f>IF(Table_Styles[[#This Row],[Colour]]&lt;&gt;"",Table_Styles[[#This Row],[Colour]],IF(Table_Styles[[#This Row],[Colour Default]]&lt;&gt;"",Table_Styles[[#This Row],[Colour Default]],""))</f>
        <v>#006ac6</v>
      </c>
      <c r="P76" s="34"/>
      <c r="Q76" s="34"/>
      <c r="R76" s="15" t="str">
        <f>IF(Table_Styles[[#This Row],[Background]]&lt;&gt;"",Table_Styles[[#This Row],[Background]],IF(Table_Styles[[#This Row],[Background Default]]&lt;&gt;"",Table_Styles[[#This Row],[Background Default]],""))</f>
        <v/>
      </c>
      <c r="S76" s="34"/>
      <c r="T76" s="36"/>
      <c r="U76" s="15" t="str">
        <f>IF(Table_Styles[[#This Row],[Border]]&lt;&gt;"",Table_Styles[[#This Row],[Border]],IF(Table_Styles[[#This Row],[Border Default]]&lt;&gt;"",Table_Styles[[#This Row],[Border Default]],""))</f>
        <v/>
      </c>
      <c r="V76" s="34"/>
      <c r="W76" s="34"/>
      <c r="X76" s="15" t="str">
        <f>IF(Table_Styles[[#This Row],[Border Radius]]&lt;&gt;"",Table_Styles[[#This Row],[Border Radius]],IF(Table_Styles[[#This Row],[Border Radius Default]]&lt;&gt;"",Table_Styles[[#This Row],[Border Radius Default]],""))</f>
        <v/>
      </c>
      <c r="Y76" s="34"/>
      <c r="Z76" s="34"/>
      <c r="AA76" s="15" t="str">
        <f>IF(Table_Styles[[#This Row],[MT]]&lt;&gt;"",Table_Styles[[#This Row],[MT]],IF(Table_Styles[[#This Row],[MT Default]]&lt;&gt;"",Table_Styles[[#This Row],[MT Default]],""))</f>
        <v/>
      </c>
      <c r="AB76" s="34"/>
      <c r="AC76" s="34"/>
      <c r="AD76" s="15" t="str">
        <f>IF(Table_Styles[[#This Row],[MR]]&lt;&gt;"",Table_Styles[[#This Row],[MR]],IF(Table_Styles[[#This Row],[MR Default]]&lt;&gt;"",Table_Styles[[#This Row],[MR Default]],""))</f>
        <v/>
      </c>
      <c r="AE76" s="34"/>
      <c r="AF76" s="34"/>
      <c r="AG76" s="15" t="str">
        <f>IF(Table_Styles[[#This Row],[MB]]&lt;&gt;"",Table_Styles[[#This Row],[MB]],IF(Table_Styles[[#This Row],[MB Default]]&lt;&gt;"",Table_Styles[[#This Row],[MB Default]],""))</f>
        <v/>
      </c>
      <c r="AH76" s="34"/>
      <c r="AI76" s="87"/>
      <c r="AJ76" s="15" t="str">
        <f>IF(Table_Styles[[#This Row],[ML]]&lt;&gt;"",Table_Styles[[#This Row],[ML]],IF(Table_Styles[[#This Row],[ML Default]]&lt;&gt;"",Table_Styles[[#This Row],[ML Default]],""))</f>
        <v/>
      </c>
      <c r="AK76" s="34"/>
      <c r="AL76" s="34"/>
      <c r="AM76" s="15" t="str">
        <f>IF(Table_Styles[[#This Row],[PT]]&lt;&gt;"",Table_Styles[[#This Row],[PT]],IF(Table_Styles[[#This Row],[PT Default]]&lt;&gt;"",Table_Styles[[#This Row],[PT Default]],""))</f>
        <v/>
      </c>
      <c r="AN76" s="34"/>
      <c r="AO76" s="34"/>
      <c r="AP76" s="15" t="str">
        <f>IF(Table_Styles[[#This Row],[PR]]&lt;&gt;"",Table_Styles[[#This Row],[PR]],IF(Table_Styles[[#This Row],[PR Default]]&lt;&gt;"",Table_Styles[[#This Row],[PR Default]],""))</f>
        <v/>
      </c>
      <c r="AQ76" s="34"/>
      <c r="AR76" s="34"/>
      <c r="AS76" s="15" t="str">
        <f>IF(Table_Styles[[#This Row],[PB]]&lt;&gt;"",Table_Styles[[#This Row],[PB]],IF(Table_Styles[[#This Row],[PB Default]]&lt;&gt;"",Table_Styles[[#This Row],[PB Default]],""))</f>
        <v/>
      </c>
      <c r="AT76" s="34"/>
      <c r="AU76" s="34"/>
      <c r="AV76" s="15" t="str">
        <f>IF(Table_Styles[[#This Row],[PL]]&lt;&gt;"",Table_Styles[[#This Row],[PL]],IF(Table_Styles[[#This Row],[PL Default]]&lt;&gt;"",Table_Styles[[#This Row],[PL Default]],""))</f>
        <v/>
      </c>
      <c r="AW76" s="34"/>
      <c r="AX76" s="34"/>
      <c r="AY76" s="15" t="str">
        <f>IF(Table_Styles[[#This Row],[BT]]&lt;&gt;"",Table_Styles[[#This Row],[BT]],IF(Table_Styles[[#This Row],[BT Default]]&lt;&gt;"",Table_Styles[[#This Row],[BT Default]],""))</f>
        <v/>
      </c>
      <c r="AZ76" s="34"/>
      <c r="BA76" s="34"/>
      <c r="BB76" s="15" t="str">
        <f>IF(Table_Styles[[#This Row],[BR]]&lt;&gt;"",Table_Styles[[#This Row],[BR]],IF(Table_Styles[[#This Row],[BR Default]]&lt;&gt;"",Table_Styles[[#This Row],[BR Default]],""))</f>
        <v/>
      </c>
      <c r="BC76" s="34"/>
      <c r="BD76" s="34"/>
      <c r="BE76" s="15" t="str">
        <f>IF(Table_Styles[[#This Row],[BB]]&lt;&gt;"",Table_Styles[[#This Row],[BB]],IF(Table_Styles[[#This Row],[BB Default]]&lt;&gt;"",Table_Styles[[#This Row],[BB Default]],""))</f>
        <v/>
      </c>
      <c r="BF76" s="34"/>
      <c r="BG76" s="34"/>
      <c r="BH76" s="15" t="str">
        <f>IF(Table_Styles[[#This Row],[BL]]&lt;&gt;"",Table_Styles[[#This Row],[BL]],IF(Table_Styles[[#This Row],[BL Default]]&lt;&gt;"",Table_Styles[[#This Row],[BL Default]],""))</f>
        <v/>
      </c>
      <c r="BI76" s="34"/>
      <c r="BJ76" s="34"/>
      <c r="BK76" s="15" t="str">
        <f>IF(Table_Styles[[#This Row],[Width]]&lt;&gt;"",Table_Styles[[#This Row],[Width]],IF(Table_Styles[[#This Row],[Width Default]]&lt;&gt;"",Table_Styles[[#This Row],[Width Default]],""))</f>
        <v/>
      </c>
      <c r="BL76" s="34"/>
      <c r="BM76" s="34"/>
      <c r="BN76" s="15" t="str">
        <f>IF(Table_Styles[[#This Row],[Height]]&lt;&gt;"",Table_Styles[[#This Row],[Height]],IF(Table_Styles[[#This Row],[Height Default]]&lt;&gt;"",Table_Styles[[#This Row],[Height Default]],""))</f>
        <v/>
      </c>
      <c r="BO76" s="15"/>
      <c r="BP76" s="15"/>
      <c r="BQ76" s="15" t="str">
        <f>IF(Table_Styles[[#This Row],[Top]]&lt;&gt;"",Table_Styles[[#This Row],[Top]],IF(Table_Styles[[#This Row],[Top Default]]&lt;&gt;"",Table_Styles[[#This Row],[Top Default]],""))</f>
        <v/>
      </c>
      <c r="BR76" s="15"/>
      <c r="BS76" s="15"/>
      <c r="BT76" s="15" t="str">
        <f>IF(Table_Styles[[#This Row],[Right]]&lt;&gt;"",Table_Styles[[#This Row],[Right]],IF(Table_Styles[[#This Row],[Right Default]]&lt;&gt;"",Table_Styles[[#This Row],[Right Default]],""))</f>
        <v/>
      </c>
      <c r="BU76" s="15"/>
      <c r="BV76" s="15"/>
      <c r="BW76" s="15" t="str">
        <f>IF(Table_Styles[[#This Row],[Bottom]]&lt;&gt;"",Table_Styles[[#This Row],[Bottom]],IF(Table_Styles[[#This Row],[Bottom Default]]&lt;&gt;"",Table_Styles[[#This Row],[Bottom Default]],""))</f>
        <v/>
      </c>
      <c r="BX76" s="15"/>
      <c r="BY76" s="15"/>
      <c r="BZ76" s="15" t="str">
        <f>IF(Table_Styles[[#This Row],[Left]]&lt;&gt;"",Table_Styles[[#This Row],[Left]],IF(Table_Styles[[#This Row],[Left Default]]&lt;&gt;"",Table_Styles[[#This Row],[Left Default]],""))</f>
        <v/>
      </c>
      <c r="CA76" s="34"/>
      <c r="CB76" s="17" t="str">
        <f>IF(AND(Table_Styles[[#This Row],[Selector]]&lt;&gt;"",Table_Styles[[#This Row],[Font Family Used]]&lt;&gt;"",Table_Styles[[#This Row],[Font Weight Used]]&lt;&gt;""),Table_Styles[[#This Row],[Font Family Used]]&amp;" "&amp;Table_Styles[[#This Row],[Font Weight Used]],"")</f>
        <v/>
      </c>
      <c r="CC76" s="17" t="str">
        <f ca="1">IF(AND(Table_Styles[[#This Row],[Selector]],COUNTIF(OFFSET(CC:CC,0,0,ROW()-1,1),"="&amp;Table_Styles[[#This Row],[Font]])=0),Table_Styles[[#This Row],[Font]],"")</f>
        <v/>
      </c>
      <c r="CD76" s="17" t="str">
        <f ca="1">IF(Table_Styles[[#This Row],[Unique Font]]&lt;&gt;"",
"{""fontFamily"":"""&amp;Table_Styles[[#This Row],[Font Family Used]]&amp;""",""fontWeight"":"&amp;Table_Styles[[#This Row],[Font Weight Used]]&amp;"}","")</f>
        <v/>
      </c>
      <c r="CE76"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14px;color: #006ac6</v>
      </c>
      <c r="CF76" s="17" t="str">
        <f>IF(AND(Table_Styles[[#This Row],[Selector]]&lt;&gt;"", Table_Styles[[#This Row],[Config Properties]]&lt;&gt;""),
Table_Styles[[#This Row],[Selector]]&amp;" { "&amp;Table_Styles[[#This Row],[Config Properties]]&amp;" }","")</f>
        <v>.tooltip-icon { font-size: 14px;color: #006ac6 }</v>
      </c>
      <c r="CG76" s="17" t="str">
        <f xml:space="preserve">
SUBSTITUTE(SUBSTITUTE(SUBSTITUTE(SUBSTITUTE(SUBSTITUTE(SUBSTITUTE(SUBSTITUTE(SUBSTITUTE(Table_Styles[[#This Row],[Config]],
" {","{"),
"{ ","{"),
" }","}"),
"} ","}"),
" ,",","),
", ",","),
" :",":"),
": ",":")</f>
        <v>.tooltip-icon{font-size:14px;color:#006ac6}</v>
      </c>
    </row>
    <row r="77" spans="2:85" ht="21" customHeight="1">
      <c r="B77" s="91" t="s">
        <v>625</v>
      </c>
      <c r="C77" s="91" t="s">
        <v>658</v>
      </c>
      <c r="D77" s="34"/>
      <c r="E77" s="34"/>
      <c r="F77" s="15" t="str">
        <f>IF(Table_Styles[[#This Row],[Font Family]]&lt;&gt;"",Table_Styles[[#This Row],[Font Family]],IF(Table_Styles[[#This Row],[Font Family Default]]&lt;&gt;"",Table_Styles[[#This Row],[Font Family Default]],""))</f>
        <v/>
      </c>
      <c r="G77" s="34"/>
      <c r="H77" s="36"/>
      <c r="I77" s="15" t="str">
        <f>IF(Table_Styles[[#This Row],[Font Size]]&lt;&gt;"",Table_Styles[[#This Row],[Font Size]],IF(Table_Styles[[#This Row],[Font Size Default]]&lt;&gt;"",Table_Styles[[#This Row],[Font Size Default]],""))</f>
        <v/>
      </c>
      <c r="J77" s="34"/>
      <c r="K77" s="34"/>
      <c r="L77" s="15" t="str">
        <f>IF(Table_Styles[[#This Row],[Font Weight]]&lt;&gt;"",Table_Styles[[#This Row],[Font Weight]],IF(Table_Styles[[#This Row],[Font Weight Default]]&lt;&gt;"",Table_Styles[[#This Row],[Font Weight Default]],""))</f>
        <v/>
      </c>
      <c r="M77" s="34"/>
      <c r="N77" s="34"/>
      <c r="O77" s="15" t="str">
        <f>IF(Table_Styles[[#This Row],[Colour]]&lt;&gt;"",Table_Styles[[#This Row],[Colour]],IF(Table_Styles[[#This Row],[Colour Default]]&lt;&gt;"",Table_Styles[[#This Row],[Colour Default]],""))</f>
        <v/>
      </c>
      <c r="P77" s="34"/>
      <c r="Q77" s="34" t="str">
        <f>Colour_Background_1</f>
        <v>#FFFFFF</v>
      </c>
      <c r="R77" s="15" t="str">
        <f>IF(Table_Styles[[#This Row],[Background]]&lt;&gt;"",Table_Styles[[#This Row],[Background]],IF(Table_Styles[[#This Row],[Background Default]]&lt;&gt;"",Table_Styles[[#This Row],[Background Default]],""))</f>
        <v>#FFFFFF</v>
      </c>
      <c r="S77" s="34"/>
      <c r="T77" s="34" t="s">
        <v>554</v>
      </c>
      <c r="U77" s="15" t="str">
        <f>IF(Table_Styles[[#This Row],[Border]]&lt;&gt;"",Table_Styles[[#This Row],[Border]],IF(Table_Styles[[#This Row],[Border Default]]&lt;&gt;"",Table_Styles[[#This Row],[Border Default]],""))</f>
        <v>none</v>
      </c>
      <c r="V77" s="34"/>
      <c r="W77" s="34">
        <f>Settings_Styling_Other_Default_Border_Radius</f>
        <v>0</v>
      </c>
      <c r="X77" s="15">
        <f>IF(Table_Styles[[#This Row],[Border Radius]]&lt;&gt;"",Table_Styles[[#This Row],[Border Radius]],IF(Table_Styles[[#This Row],[Border Radius Default]]&lt;&gt;"",Table_Styles[[#This Row],[Border Radius Default]],""))</f>
        <v>0</v>
      </c>
      <c r="Y77" s="34"/>
      <c r="Z77" s="34"/>
      <c r="AA77" s="15" t="str">
        <f>IF(Table_Styles[[#This Row],[MT]]&lt;&gt;"",Table_Styles[[#This Row],[MT]],IF(Table_Styles[[#This Row],[MT Default]]&lt;&gt;"",Table_Styles[[#This Row],[MT Default]],""))</f>
        <v/>
      </c>
      <c r="AB77" s="34"/>
      <c r="AC77" s="34"/>
      <c r="AD77" s="15" t="str">
        <f>IF(Table_Styles[[#This Row],[MR]]&lt;&gt;"",Table_Styles[[#This Row],[MR]],IF(Table_Styles[[#This Row],[MR Default]]&lt;&gt;"",Table_Styles[[#This Row],[MR Default]],""))</f>
        <v/>
      </c>
      <c r="AE77" s="34"/>
      <c r="AF77" s="34"/>
      <c r="AG77" s="15" t="str">
        <f>IF(Table_Styles[[#This Row],[MB]]&lt;&gt;"",Table_Styles[[#This Row],[MB]],IF(Table_Styles[[#This Row],[MB Default]]&lt;&gt;"",Table_Styles[[#This Row],[MB Default]],""))</f>
        <v/>
      </c>
      <c r="AH77" s="34"/>
      <c r="AI77" s="34"/>
      <c r="AJ77" s="15" t="str">
        <f>IF(Table_Styles[[#This Row],[ML]]&lt;&gt;"",Table_Styles[[#This Row],[ML]],IF(Table_Styles[[#This Row],[ML Default]]&lt;&gt;"",Table_Styles[[#This Row],[ML Default]],""))</f>
        <v/>
      </c>
      <c r="AK77" s="34"/>
      <c r="AL77" s="87" t="s">
        <v>659</v>
      </c>
      <c r="AM77" s="15" t="str">
        <f>IF(Table_Styles[[#This Row],[PT]]&lt;&gt;"",Table_Styles[[#This Row],[PT]],IF(Table_Styles[[#This Row],[PT Default]]&lt;&gt;"",Table_Styles[[#This Row],[PT Default]],""))</f>
        <v>6px</v>
      </c>
      <c r="AN77" s="34"/>
      <c r="AO77" s="87" t="s">
        <v>659</v>
      </c>
      <c r="AP77" s="15" t="str">
        <f>IF(Table_Styles[[#This Row],[PR]]&lt;&gt;"",Table_Styles[[#This Row],[PR]],IF(Table_Styles[[#This Row],[PR Default]]&lt;&gt;"",Table_Styles[[#This Row],[PR Default]],""))</f>
        <v>6px</v>
      </c>
      <c r="AQ77" s="34"/>
      <c r="AR77" s="87" t="s">
        <v>659</v>
      </c>
      <c r="AS77" s="15" t="str">
        <f>IF(Table_Styles[[#This Row],[PB]]&lt;&gt;"",Table_Styles[[#This Row],[PB]],IF(Table_Styles[[#This Row],[PB Default]]&lt;&gt;"",Table_Styles[[#This Row],[PB Default]],""))</f>
        <v>6px</v>
      </c>
      <c r="AT77" s="34"/>
      <c r="AU77" s="87" t="s">
        <v>659</v>
      </c>
      <c r="AV77" s="15" t="str">
        <f>IF(Table_Styles[[#This Row],[PL]]&lt;&gt;"",Table_Styles[[#This Row],[PL]],IF(Table_Styles[[#This Row],[PL Default]]&lt;&gt;"",Table_Styles[[#This Row],[PL Default]],""))</f>
        <v>6px</v>
      </c>
      <c r="AW77" s="34"/>
      <c r="AX77" s="34"/>
      <c r="AY77" s="15" t="str">
        <f>IF(Table_Styles[[#This Row],[BT]]&lt;&gt;"",Table_Styles[[#This Row],[BT]],IF(Table_Styles[[#This Row],[BT Default]]&lt;&gt;"",Table_Styles[[#This Row],[BT Default]],""))</f>
        <v/>
      </c>
      <c r="AZ77" s="34"/>
      <c r="BA77" s="34"/>
      <c r="BB77" s="15" t="str">
        <f>IF(Table_Styles[[#This Row],[BR]]&lt;&gt;"",Table_Styles[[#This Row],[BR]],IF(Table_Styles[[#This Row],[BR Default]]&lt;&gt;"",Table_Styles[[#This Row],[BR Default]],""))</f>
        <v/>
      </c>
      <c r="BC77" s="34"/>
      <c r="BD77" s="34"/>
      <c r="BE77" s="15" t="str">
        <f>IF(Table_Styles[[#This Row],[BB]]&lt;&gt;"",Table_Styles[[#This Row],[BB]],IF(Table_Styles[[#This Row],[BB Default]]&lt;&gt;"",Table_Styles[[#This Row],[BB Default]],""))</f>
        <v/>
      </c>
      <c r="BF77" s="34"/>
      <c r="BG77" s="34"/>
      <c r="BH77" s="15" t="str">
        <f>IF(Table_Styles[[#This Row],[BL]]&lt;&gt;"",Table_Styles[[#This Row],[BL]],IF(Table_Styles[[#This Row],[BL Default]]&lt;&gt;"",Table_Styles[[#This Row],[BL Default]],""))</f>
        <v/>
      </c>
      <c r="BI77" s="34"/>
      <c r="BJ77" s="34"/>
      <c r="BK77" s="15" t="str">
        <f>IF(Table_Styles[[#This Row],[Width]]&lt;&gt;"",Table_Styles[[#This Row],[Width]],IF(Table_Styles[[#This Row],[Width Default]]&lt;&gt;"",Table_Styles[[#This Row],[Width Default]],""))</f>
        <v/>
      </c>
      <c r="BL77" s="34"/>
      <c r="BM77" s="34"/>
      <c r="BN77" s="15" t="str">
        <f>IF(Table_Styles[[#This Row],[Height]]&lt;&gt;"",Table_Styles[[#This Row],[Height]],IF(Table_Styles[[#This Row],[Height Default]]&lt;&gt;"",Table_Styles[[#This Row],[Height Default]],""))</f>
        <v/>
      </c>
      <c r="BO77" s="15"/>
      <c r="BP77" s="15"/>
      <c r="BQ77" s="15" t="str">
        <f>IF(Table_Styles[[#This Row],[Top]]&lt;&gt;"",Table_Styles[[#This Row],[Top]],IF(Table_Styles[[#This Row],[Top Default]]&lt;&gt;"",Table_Styles[[#This Row],[Top Default]],""))</f>
        <v/>
      </c>
      <c r="BR77" s="15"/>
      <c r="BS77" s="15"/>
      <c r="BT77" s="15" t="str">
        <f>IF(Table_Styles[[#This Row],[Right]]&lt;&gt;"",Table_Styles[[#This Row],[Right]],IF(Table_Styles[[#This Row],[Right Default]]&lt;&gt;"",Table_Styles[[#This Row],[Right Default]],""))</f>
        <v/>
      </c>
      <c r="BU77" s="15"/>
      <c r="BV77" s="15"/>
      <c r="BW77" s="15" t="str">
        <f>IF(Table_Styles[[#This Row],[Bottom]]&lt;&gt;"",Table_Styles[[#This Row],[Bottom]],IF(Table_Styles[[#This Row],[Bottom Default]]&lt;&gt;"",Table_Styles[[#This Row],[Bottom Default]],""))</f>
        <v/>
      </c>
      <c r="BX77" s="15"/>
      <c r="BY77" s="15"/>
      <c r="BZ77" s="15" t="str">
        <f>IF(Table_Styles[[#This Row],[Left]]&lt;&gt;"",Table_Styles[[#This Row],[Left]],IF(Table_Styles[[#This Row],[Left Default]]&lt;&gt;"",Table_Styles[[#This Row],[Left Default]],""))</f>
        <v/>
      </c>
      <c r="CA77" s="34"/>
      <c r="CB77" s="17" t="str">
        <f>IF(AND(Table_Styles[[#This Row],[Selector]]&lt;&gt;"",Table_Styles[[#This Row],[Font Family Used]]&lt;&gt;"",Table_Styles[[#This Row],[Font Weight Used]]&lt;&gt;""),Table_Styles[[#This Row],[Font Family Used]]&amp;" "&amp;Table_Styles[[#This Row],[Font Weight Used]],"")</f>
        <v/>
      </c>
      <c r="CC77" s="17" t="str">
        <f ca="1">IF(AND(Table_Styles[[#This Row],[Selector]],COUNTIF(OFFSET(CC:CC,0,0,ROW()-1,1),"="&amp;Table_Styles[[#This Row],[Font]])=0),Table_Styles[[#This Row],[Font]],"")</f>
        <v/>
      </c>
      <c r="CD77" s="17" t="str">
        <f ca="1">IF(Table_Styles[[#This Row],[Unique Font]]&lt;&gt;"",
"{""fontFamily"":"""&amp;Table_Styles[[#This Row],[Font Family Used]]&amp;""",""fontWeight"":"&amp;Table_Styles[[#This Row],[Font Weight Used]]&amp;"}","")</f>
        <v/>
      </c>
      <c r="CE77"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#FFFFFF;border: none;border-radius: 0;padding-top: 6px;padding-right: 6px;padding-bottom: 6px;padding-left: 6px</v>
      </c>
      <c r="CF77" s="17" t="str">
        <f>IF(AND(Table_Styles[[#This Row],[Selector]]&lt;&gt;"", Table_Styles[[#This Row],[Config Properties]]&lt;&gt;""),
Table_Styles[[#This Row],[Selector]]&amp;" { "&amp;Table_Styles[[#This Row],[Config Properties]]&amp;" }","")</f>
        <v>.popover { background: #FFFFFF;border: none;border-radius: 0;padding-top: 6px;padding-right: 6px;padding-bottom: 6px;padding-left: 6px }</v>
      </c>
      <c r="CG77" s="17" t="str">
        <f xml:space="preserve">
SUBSTITUTE(SUBSTITUTE(SUBSTITUTE(SUBSTITUTE(SUBSTITUTE(SUBSTITUTE(SUBSTITUTE(SUBSTITUTE(Table_Styles[[#This Row],[Config]],
" {","{"),
"{ ","{"),
" }","}"),
"} ","}"),
" ,",","),
", ",","),
" :",":"),
": ",":")</f>
        <v>.popover{background:#FFFFFF;border:none;border-radius:0;padding-top:6px;padding-right:6px;padding-bottom:6px;padding-left:6px}</v>
      </c>
    </row>
    <row r="78" spans="2:85" ht="21" customHeight="1">
      <c r="B78" s="91" t="s">
        <v>2</v>
      </c>
      <c r="C78" s="91" t="s">
        <v>660</v>
      </c>
      <c r="D78" s="34"/>
      <c r="E78" s="34" t="str">
        <f>Settings_Styling_Font_Labels</f>
        <v>Arvo</v>
      </c>
      <c r="F78" s="15" t="str">
        <f>IF(Table_Styles[[#This Row],[Font Family]]&lt;&gt;"",Table_Styles[[#This Row],[Font Family]],IF(Table_Styles[[#This Row],[Font Family Default]]&lt;&gt;"",Table_Styles[[#This Row],[Font Family Default]],""))</f>
        <v>Arvo</v>
      </c>
      <c r="G78" s="34"/>
      <c r="H78" s="36" t="s">
        <v>546</v>
      </c>
      <c r="I78" s="15" t="str">
        <f>IF(Table_Styles[[#This Row],[Font Size]]&lt;&gt;"",Table_Styles[[#This Row],[Font Size]],IF(Table_Styles[[#This Row],[Font Size Default]]&lt;&gt;"",Table_Styles[[#This Row],[Font Size Default]],""))</f>
        <v>14px</v>
      </c>
      <c r="J78" s="34"/>
      <c r="K78" s="34">
        <f>Settings_Styling_Font_Weight_Labels</f>
        <v>700</v>
      </c>
      <c r="L78" s="15">
        <f>IF(Table_Styles[[#This Row],[Font Weight]]&lt;&gt;"",Table_Styles[[#This Row],[Font Weight]],IF(Table_Styles[[#This Row],[Font Weight Default]]&lt;&gt;"",Table_Styles[[#This Row],[Font Weight Default]],""))</f>
        <v>700</v>
      </c>
      <c r="M78" s="34"/>
      <c r="N78" s="34" t="str">
        <f>Colour_Foreground_1</f>
        <v>#65686b</v>
      </c>
      <c r="O78" s="15" t="str">
        <f>IF(Table_Styles[[#This Row],[Colour]]&lt;&gt;"",Table_Styles[[#This Row],[Colour]],IF(Table_Styles[[#This Row],[Colour Default]]&lt;&gt;"",Table_Styles[[#This Row],[Colour Default]],""))</f>
        <v>#65686b</v>
      </c>
      <c r="P78" s="34"/>
      <c r="Q78" s="36" t="str">
        <f>Colour_Background_2</f>
        <v>#f3f3f3</v>
      </c>
      <c r="R78" s="15" t="str">
        <f>IF(Table_Styles[[#This Row],[Background]]&lt;&gt;"",Table_Styles[[#This Row],[Background]],IF(Table_Styles[[#This Row],[Background Default]]&lt;&gt;"",Table_Styles[[#This Row],[Background Default]],""))</f>
        <v>#f3f3f3</v>
      </c>
      <c r="S78" s="34"/>
      <c r="T78" s="36" t="s">
        <v>554</v>
      </c>
      <c r="U78" s="15" t="str">
        <f>IF(Table_Styles[[#This Row],[Border]]&lt;&gt;"",Table_Styles[[#This Row],[Border]],IF(Table_Styles[[#This Row],[Border Default]]&lt;&gt;"",Table_Styles[[#This Row],[Border Default]],""))</f>
        <v>none</v>
      </c>
      <c r="V78" s="34"/>
      <c r="W78" s="34">
        <f>Settings_Styling_Other_Default_Border_Radius</f>
        <v>0</v>
      </c>
      <c r="X78" s="15">
        <f>IF(Table_Styles[[#This Row],[Border Radius]]&lt;&gt;"",Table_Styles[[#This Row],[Border Radius]],IF(Table_Styles[[#This Row],[Border Radius Default]]&lt;&gt;"",Table_Styles[[#This Row],[Border Radius Default]],""))</f>
        <v>0</v>
      </c>
      <c r="Y78" s="34"/>
      <c r="Z78" s="34"/>
      <c r="AA78" s="15" t="str">
        <f>IF(Table_Styles[[#This Row],[MT]]&lt;&gt;"",Table_Styles[[#This Row],[MT]],IF(Table_Styles[[#This Row],[MT Default]]&lt;&gt;"",Table_Styles[[#This Row],[MT Default]],""))</f>
        <v/>
      </c>
      <c r="AB78" s="34"/>
      <c r="AC78" s="34"/>
      <c r="AD78" s="15" t="str">
        <f>IF(Table_Styles[[#This Row],[MR]]&lt;&gt;"",Table_Styles[[#This Row],[MR]],IF(Table_Styles[[#This Row],[MR Default]]&lt;&gt;"",Table_Styles[[#This Row],[MR Default]],""))</f>
        <v/>
      </c>
      <c r="AE78" s="34"/>
      <c r="AF78" s="34"/>
      <c r="AG78" s="15" t="str">
        <f>IF(Table_Styles[[#This Row],[MB]]&lt;&gt;"",Table_Styles[[#This Row],[MB]],IF(Table_Styles[[#This Row],[MB Default]]&lt;&gt;"",Table_Styles[[#This Row],[MB Default]],""))</f>
        <v/>
      </c>
      <c r="AH78" s="34"/>
      <c r="AI78" s="34"/>
      <c r="AJ78" s="15" t="str">
        <f>IF(Table_Styles[[#This Row],[ML]]&lt;&gt;"",Table_Styles[[#This Row],[ML]],IF(Table_Styles[[#This Row],[ML Default]]&lt;&gt;"",Table_Styles[[#This Row],[ML Default]],""))</f>
        <v/>
      </c>
      <c r="AK78" s="34"/>
      <c r="AL78" s="87" t="s">
        <v>533</v>
      </c>
      <c r="AM78" s="15" t="str">
        <f>IF(Table_Styles[[#This Row],[PT]]&lt;&gt;"",Table_Styles[[#This Row],[PT]],IF(Table_Styles[[#This Row],[PT Default]]&lt;&gt;"",Table_Styles[[#This Row],[PT Default]],""))</f>
        <v>10px</v>
      </c>
      <c r="AN78" s="34"/>
      <c r="AO78" s="87" t="s">
        <v>533</v>
      </c>
      <c r="AP78" s="15" t="str">
        <f>IF(Table_Styles[[#This Row],[PR]]&lt;&gt;"",Table_Styles[[#This Row],[PR]],IF(Table_Styles[[#This Row],[PR Default]]&lt;&gt;"",Table_Styles[[#This Row],[PR Default]],""))</f>
        <v>10px</v>
      </c>
      <c r="AQ78" s="34"/>
      <c r="AR78" s="87" t="s">
        <v>533</v>
      </c>
      <c r="AS78" s="15" t="str">
        <f>IF(Table_Styles[[#This Row],[PB]]&lt;&gt;"",Table_Styles[[#This Row],[PB]],IF(Table_Styles[[#This Row],[PB Default]]&lt;&gt;"",Table_Styles[[#This Row],[PB Default]],""))</f>
        <v>10px</v>
      </c>
      <c r="AT78" s="34"/>
      <c r="AU78" s="87" t="s">
        <v>533</v>
      </c>
      <c r="AV78" s="15" t="str">
        <f>IF(Table_Styles[[#This Row],[PL]]&lt;&gt;"",Table_Styles[[#This Row],[PL]],IF(Table_Styles[[#This Row],[PL Default]]&lt;&gt;"",Table_Styles[[#This Row],[PL Default]],""))</f>
        <v>10px</v>
      </c>
      <c r="AW78" s="34"/>
      <c r="AX78" s="34"/>
      <c r="AY78" s="15" t="str">
        <f>IF(Table_Styles[[#This Row],[BT]]&lt;&gt;"",Table_Styles[[#This Row],[BT]],IF(Table_Styles[[#This Row],[BT Default]]&lt;&gt;"",Table_Styles[[#This Row],[BT Default]],""))</f>
        <v/>
      </c>
      <c r="AZ78" s="34"/>
      <c r="BA78" s="34"/>
      <c r="BB78" s="15" t="str">
        <f>IF(Table_Styles[[#This Row],[BR]]&lt;&gt;"",Table_Styles[[#This Row],[BR]],IF(Table_Styles[[#This Row],[BR Default]]&lt;&gt;"",Table_Styles[[#This Row],[BR Default]],""))</f>
        <v/>
      </c>
      <c r="BC78" s="34"/>
      <c r="BD78" s="34"/>
      <c r="BE78" s="15" t="str">
        <f>IF(Table_Styles[[#This Row],[BB]]&lt;&gt;"",Table_Styles[[#This Row],[BB]],IF(Table_Styles[[#This Row],[BB Default]]&lt;&gt;"",Table_Styles[[#This Row],[BB Default]],""))</f>
        <v/>
      </c>
      <c r="BF78" s="34"/>
      <c r="BG78" s="34"/>
      <c r="BH78" s="15" t="str">
        <f>IF(Table_Styles[[#This Row],[BL]]&lt;&gt;"",Table_Styles[[#This Row],[BL]],IF(Table_Styles[[#This Row],[BL Default]]&lt;&gt;"",Table_Styles[[#This Row],[BL Default]],""))</f>
        <v/>
      </c>
      <c r="BI78" s="34"/>
      <c r="BJ78" s="34"/>
      <c r="BK78" s="15" t="str">
        <f>IF(Table_Styles[[#This Row],[Width]]&lt;&gt;"",Table_Styles[[#This Row],[Width]],IF(Table_Styles[[#This Row],[Width Default]]&lt;&gt;"",Table_Styles[[#This Row],[Width Default]],""))</f>
        <v/>
      </c>
      <c r="BL78" s="34"/>
      <c r="BM78" s="34"/>
      <c r="BN78" s="15" t="str">
        <f>IF(Table_Styles[[#This Row],[Height]]&lt;&gt;"",Table_Styles[[#This Row],[Height]],IF(Table_Styles[[#This Row],[Height Default]]&lt;&gt;"",Table_Styles[[#This Row],[Height Default]],""))</f>
        <v/>
      </c>
      <c r="BO78" s="15"/>
      <c r="BP78" s="15"/>
      <c r="BQ78" s="15" t="str">
        <f>IF(Table_Styles[[#This Row],[Top]]&lt;&gt;"",Table_Styles[[#This Row],[Top]],IF(Table_Styles[[#This Row],[Top Default]]&lt;&gt;"",Table_Styles[[#This Row],[Top Default]],""))</f>
        <v/>
      </c>
      <c r="BR78" s="15"/>
      <c r="BS78" s="15"/>
      <c r="BT78" s="15" t="str">
        <f>IF(Table_Styles[[#This Row],[Right]]&lt;&gt;"",Table_Styles[[#This Row],[Right]],IF(Table_Styles[[#This Row],[Right Default]]&lt;&gt;"",Table_Styles[[#This Row],[Right Default]],""))</f>
        <v/>
      </c>
      <c r="BU78" s="15"/>
      <c r="BV78" s="15"/>
      <c r="BW78" s="15" t="str">
        <f>IF(Table_Styles[[#This Row],[Bottom]]&lt;&gt;"",Table_Styles[[#This Row],[Bottom]],IF(Table_Styles[[#This Row],[Bottom Default]]&lt;&gt;"",Table_Styles[[#This Row],[Bottom Default]],""))</f>
        <v/>
      </c>
      <c r="BX78" s="15"/>
      <c r="BY78" s="15"/>
      <c r="BZ78" s="15" t="str">
        <f>IF(Table_Styles[[#This Row],[Left]]&lt;&gt;"",Table_Styles[[#This Row],[Left]],IF(Table_Styles[[#This Row],[Left Default]]&lt;&gt;"",Table_Styles[[#This Row],[Left Default]],""))</f>
        <v/>
      </c>
      <c r="CA78" s="34"/>
      <c r="CB78" s="17" t="str">
        <f>IF(AND(Table_Styles[[#This Row],[Selector]]&lt;&gt;"",Table_Styles[[#This Row],[Font Family Used]]&lt;&gt;"",Table_Styles[[#This Row],[Font Weight Used]]&lt;&gt;""),Table_Styles[[#This Row],[Font Family Used]]&amp;" "&amp;Table_Styles[[#This Row],[Font Weight Used]],"")</f>
        <v>Arvo 700</v>
      </c>
      <c r="CC78" s="17" t="str">
        <f ca="1">IF(AND(Table_Styles[[#This Row],[Selector]],COUNTIF(OFFSET(CC:CC,0,0,ROW()-1,1),"="&amp;Table_Styles[[#This Row],[Font]])=0),Table_Styles[[#This Row],[Font]],"")</f>
        <v/>
      </c>
      <c r="CD78" s="17" t="str">
        <f ca="1">IF(Table_Styles[[#This Row],[Unique Font]]&lt;&gt;"",
"{""fontFamily"":"""&amp;Table_Styles[[#This Row],[Font Family Used]]&amp;""",""fontWeight"":"&amp;Table_Styles[[#This Row],[Font Weight Used]]&amp;"}","")</f>
        <v/>
      </c>
      <c r="CE78"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14px;font-weight: 700;color: #65686b;background: #f3f3f3;border: none;border-radius: 0;padding-top: 10px;padding-right: 10px;padding-bottom: 10px;padding-left: 10px</v>
      </c>
      <c r="CF78" s="17" t="str">
        <f>IF(AND(Table_Styles[[#This Row],[Selector]]&lt;&gt;"", Table_Styles[[#This Row],[Config Properties]]&lt;&gt;""),
Table_Styles[[#This Row],[Selector]]&amp;" { "&amp;Table_Styles[[#This Row],[Config Properties]]&amp;" }","")</f>
        <v>.popover-title { font-family: 'Arvo';font-size: 14px;font-weight: 700;color: #65686b;background: #f3f3f3;border: none;border-radius: 0;padding-top: 10px;padding-right: 10px;padding-bottom: 10px;padding-left: 10px }</v>
      </c>
      <c r="CG78" s="17" t="str">
        <f xml:space="preserve">
SUBSTITUTE(SUBSTITUTE(SUBSTITUTE(SUBSTITUTE(SUBSTITUTE(SUBSTITUTE(SUBSTITUTE(SUBSTITUTE(Table_Styles[[#This Row],[Config]],
" {","{"),
"{ ","{"),
" }","}"),
"} ","}"),
" ,",","),
", ",","),
" :",":"),
": ",":")</f>
        <v>.popover-title{font-family:'Arvo';font-size:14px;font-weight:700;color:#65686b;background:#f3f3f3;border:none;border-radius:0;padding-top:10px;padding-right:10px;padding-bottom:10px;padding-left:10px}</v>
      </c>
    </row>
    <row r="79" spans="2:85" ht="21" customHeight="1">
      <c r="B79" s="91" t="s">
        <v>508</v>
      </c>
      <c r="C79" s="91" t="s">
        <v>661</v>
      </c>
      <c r="D79" s="34"/>
      <c r="E79" s="34" t="str">
        <f>Settings_Styling_Font_Body_Text</f>
        <v>Arvo</v>
      </c>
      <c r="F79" s="15" t="str">
        <f>IF(Table_Styles[[#This Row],[Font Family]]&lt;&gt;"",Table_Styles[[#This Row],[Font Family]],IF(Table_Styles[[#This Row],[Font Family Default]]&lt;&gt;"",Table_Styles[[#This Row],[Font Family Default]],""))</f>
        <v>Arvo</v>
      </c>
      <c r="G79" s="34"/>
      <c r="H79" s="36" t="s">
        <v>546</v>
      </c>
      <c r="I79" s="15" t="str">
        <f>IF(Table_Styles[[#This Row],[Font Size]]&lt;&gt;"",Table_Styles[[#This Row],[Font Size]],IF(Table_Styles[[#This Row],[Font Size Default]]&lt;&gt;"",Table_Styles[[#This Row],[Font Size Default]],""))</f>
        <v>14px</v>
      </c>
      <c r="J79" s="34"/>
      <c r="K79" s="34">
        <f>Settings_Styling_Font_Weight_Body_Text</f>
        <v>300</v>
      </c>
      <c r="L79" s="15">
        <f>IF(Table_Styles[[#This Row],[Font Weight]]&lt;&gt;"",Table_Styles[[#This Row],[Font Weight]],IF(Table_Styles[[#This Row],[Font Weight Default]]&lt;&gt;"",Table_Styles[[#This Row],[Font Weight Default]],""))</f>
        <v>300</v>
      </c>
      <c r="M79" s="34"/>
      <c r="N79" s="34" t="str">
        <f>Colour_Foreground_1</f>
        <v>#65686b</v>
      </c>
      <c r="O79" s="15" t="str">
        <f>IF(Table_Styles[[#This Row],[Colour]]&lt;&gt;"",Table_Styles[[#This Row],[Colour]],IF(Table_Styles[[#This Row],[Colour Default]]&lt;&gt;"",Table_Styles[[#This Row],[Colour Default]],""))</f>
        <v>#65686b</v>
      </c>
      <c r="P79" s="34"/>
      <c r="Q79" s="34"/>
      <c r="R79" s="15" t="str">
        <f>IF(Table_Styles[[#This Row],[Background]]&lt;&gt;"",Table_Styles[[#This Row],[Background]],IF(Table_Styles[[#This Row],[Background Default]]&lt;&gt;"",Table_Styles[[#This Row],[Background Default]],""))</f>
        <v/>
      </c>
      <c r="S79" s="34"/>
      <c r="T79" s="36"/>
      <c r="U79" s="15" t="str">
        <f>IF(Table_Styles[[#This Row],[Border]]&lt;&gt;"",Table_Styles[[#This Row],[Border]],IF(Table_Styles[[#This Row],[Border Default]]&lt;&gt;"",Table_Styles[[#This Row],[Border Default]],""))</f>
        <v/>
      </c>
      <c r="V79" s="34"/>
      <c r="W79" s="34"/>
      <c r="X79" s="15" t="str">
        <f>IF(Table_Styles[[#This Row],[Border Radius]]&lt;&gt;"",Table_Styles[[#This Row],[Border Radius]],IF(Table_Styles[[#This Row],[Border Radius Default]]&lt;&gt;"",Table_Styles[[#This Row],[Border Radius Default]],""))</f>
        <v/>
      </c>
      <c r="Y79" s="34"/>
      <c r="Z79" s="34"/>
      <c r="AA79" s="15" t="str">
        <f>IF(Table_Styles[[#This Row],[MT]]&lt;&gt;"",Table_Styles[[#This Row],[MT]],IF(Table_Styles[[#This Row],[MT Default]]&lt;&gt;"",Table_Styles[[#This Row],[MT Default]],""))</f>
        <v/>
      </c>
      <c r="AB79" s="34"/>
      <c r="AC79" s="34"/>
      <c r="AD79" s="15" t="str">
        <f>IF(Table_Styles[[#This Row],[MR]]&lt;&gt;"",Table_Styles[[#This Row],[MR]],IF(Table_Styles[[#This Row],[MR Default]]&lt;&gt;"",Table_Styles[[#This Row],[MR Default]],""))</f>
        <v/>
      </c>
      <c r="AE79" s="34"/>
      <c r="AF79" s="34"/>
      <c r="AG79" s="15" t="str">
        <f>IF(Table_Styles[[#This Row],[MB]]&lt;&gt;"",Table_Styles[[#This Row],[MB]],IF(Table_Styles[[#This Row],[MB Default]]&lt;&gt;"",Table_Styles[[#This Row],[MB Default]],""))</f>
        <v/>
      </c>
      <c r="AH79" s="34"/>
      <c r="AI79" s="34"/>
      <c r="AJ79" s="15" t="str">
        <f>IF(Table_Styles[[#This Row],[ML]]&lt;&gt;"",Table_Styles[[#This Row],[ML]],IF(Table_Styles[[#This Row],[ML Default]]&lt;&gt;"",Table_Styles[[#This Row],[ML Default]],""))</f>
        <v/>
      </c>
      <c r="AK79" s="34"/>
      <c r="AL79" s="87" t="s">
        <v>533</v>
      </c>
      <c r="AM79" s="15" t="str">
        <f>IF(Table_Styles[[#This Row],[PT]]&lt;&gt;"",Table_Styles[[#This Row],[PT]],IF(Table_Styles[[#This Row],[PT Default]]&lt;&gt;"",Table_Styles[[#This Row],[PT Default]],""))</f>
        <v>10px</v>
      </c>
      <c r="AN79" s="34"/>
      <c r="AO79" s="87" t="s">
        <v>533</v>
      </c>
      <c r="AP79" s="15" t="str">
        <f>IF(Table_Styles[[#This Row],[PR]]&lt;&gt;"",Table_Styles[[#This Row],[PR]],IF(Table_Styles[[#This Row],[PR Default]]&lt;&gt;"",Table_Styles[[#This Row],[PR Default]],""))</f>
        <v>10px</v>
      </c>
      <c r="AQ79" s="34"/>
      <c r="AR79" s="87" t="s">
        <v>533</v>
      </c>
      <c r="AS79" s="15" t="str">
        <f>IF(Table_Styles[[#This Row],[PB]]&lt;&gt;"",Table_Styles[[#This Row],[PB]],IF(Table_Styles[[#This Row],[PB Default]]&lt;&gt;"",Table_Styles[[#This Row],[PB Default]],""))</f>
        <v>10px</v>
      </c>
      <c r="AT79" s="34"/>
      <c r="AU79" s="87" t="s">
        <v>533</v>
      </c>
      <c r="AV79" s="15" t="str">
        <f>IF(Table_Styles[[#This Row],[PL]]&lt;&gt;"",Table_Styles[[#This Row],[PL]],IF(Table_Styles[[#This Row],[PL Default]]&lt;&gt;"",Table_Styles[[#This Row],[PL Default]],""))</f>
        <v>10px</v>
      </c>
      <c r="AW79" s="34"/>
      <c r="AX79" s="34"/>
      <c r="AY79" s="15" t="str">
        <f>IF(Table_Styles[[#This Row],[BT]]&lt;&gt;"",Table_Styles[[#This Row],[BT]],IF(Table_Styles[[#This Row],[BT Default]]&lt;&gt;"",Table_Styles[[#This Row],[BT Default]],""))</f>
        <v/>
      </c>
      <c r="AZ79" s="34"/>
      <c r="BA79" s="34"/>
      <c r="BB79" s="15" t="str">
        <f>IF(Table_Styles[[#This Row],[BR]]&lt;&gt;"",Table_Styles[[#This Row],[BR]],IF(Table_Styles[[#This Row],[BR Default]]&lt;&gt;"",Table_Styles[[#This Row],[BR Default]],""))</f>
        <v/>
      </c>
      <c r="BC79" s="34"/>
      <c r="BD79" s="34"/>
      <c r="BE79" s="15" t="str">
        <f>IF(Table_Styles[[#This Row],[BB]]&lt;&gt;"",Table_Styles[[#This Row],[BB]],IF(Table_Styles[[#This Row],[BB Default]]&lt;&gt;"",Table_Styles[[#This Row],[BB Default]],""))</f>
        <v/>
      </c>
      <c r="BF79" s="34"/>
      <c r="BG79" s="34"/>
      <c r="BH79" s="15" t="str">
        <f>IF(Table_Styles[[#This Row],[BL]]&lt;&gt;"",Table_Styles[[#This Row],[BL]],IF(Table_Styles[[#This Row],[BL Default]]&lt;&gt;"",Table_Styles[[#This Row],[BL Default]],""))</f>
        <v/>
      </c>
      <c r="BI79" s="34"/>
      <c r="BJ79" s="34"/>
      <c r="BK79" s="15" t="str">
        <f>IF(Table_Styles[[#This Row],[Width]]&lt;&gt;"",Table_Styles[[#This Row],[Width]],IF(Table_Styles[[#This Row],[Width Default]]&lt;&gt;"",Table_Styles[[#This Row],[Width Default]],""))</f>
        <v/>
      </c>
      <c r="BL79" s="34"/>
      <c r="BM79" s="34"/>
      <c r="BN79" s="15" t="str">
        <f>IF(Table_Styles[[#This Row],[Height]]&lt;&gt;"",Table_Styles[[#This Row],[Height]],IF(Table_Styles[[#This Row],[Height Default]]&lt;&gt;"",Table_Styles[[#This Row],[Height Default]],""))</f>
        <v/>
      </c>
      <c r="BO79" s="15"/>
      <c r="BP79" s="15"/>
      <c r="BQ79" s="15" t="str">
        <f>IF(Table_Styles[[#This Row],[Top]]&lt;&gt;"",Table_Styles[[#This Row],[Top]],IF(Table_Styles[[#This Row],[Top Default]]&lt;&gt;"",Table_Styles[[#This Row],[Top Default]],""))</f>
        <v/>
      </c>
      <c r="BR79" s="15"/>
      <c r="BS79" s="15"/>
      <c r="BT79" s="15" t="str">
        <f>IF(Table_Styles[[#This Row],[Right]]&lt;&gt;"",Table_Styles[[#This Row],[Right]],IF(Table_Styles[[#This Row],[Right Default]]&lt;&gt;"",Table_Styles[[#This Row],[Right Default]],""))</f>
        <v/>
      </c>
      <c r="BU79" s="15"/>
      <c r="BV79" s="15"/>
      <c r="BW79" s="15" t="str">
        <f>IF(Table_Styles[[#This Row],[Bottom]]&lt;&gt;"",Table_Styles[[#This Row],[Bottom]],IF(Table_Styles[[#This Row],[Bottom Default]]&lt;&gt;"",Table_Styles[[#This Row],[Bottom Default]],""))</f>
        <v/>
      </c>
      <c r="BX79" s="15"/>
      <c r="BY79" s="15"/>
      <c r="BZ79" s="15" t="str">
        <f>IF(Table_Styles[[#This Row],[Left]]&lt;&gt;"",Table_Styles[[#This Row],[Left]],IF(Table_Styles[[#This Row],[Left Default]]&lt;&gt;"",Table_Styles[[#This Row],[Left Default]],""))</f>
        <v/>
      </c>
      <c r="CA79" s="34"/>
      <c r="CB79" s="17" t="str">
        <f>IF(AND(Table_Styles[[#This Row],[Selector]]&lt;&gt;"",Table_Styles[[#This Row],[Font Family Used]]&lt;&gt;"",Table_Styles[[#This Row],[Font Weight Used]]&lt;&gt;""),Table_Styles[[#This Row],[Font Family Used]]&amp;" "&amp;Table_Styles[[#This Row],[Font Weight Used]],"")</f>
        <v>Arvo 300</v>
      </c>
      <c r="CC79" s="17" t="str">
        <f ca="1">IF(AND(Table_Styles[[#This Row],[Selector]],COUNTIF(OFFSET(CC:CC,0,0,ROW()-1,1),"="&amp;Table_Styles[[#This Row],[Font]])=0),Table_Styles[[#This Row],[Font]],"")</f>
        <v/>
      </c>
      <c r="CD79" s="17" t="str">
        <f ca="1">IF(Table_Styles[[#This Row],[Unique Font]]&lt;&gt;"",
"{""fontFamily"":"""&amp;Table_Styles[[#This Row],[Font Family Used]]&amp;""",""fontWeight"":"&amp;Table_Styles[[#This Row],[Font Weight Used]]&amp;"}","")</f>
        <v/>
      </c>
      <c r="CE79"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14px;font-weight: 300;color: #65686b;padding-top: 10px;padding-right: 10px;padding-bottom: 10px;padding-left: 10px</v>
      </c>
      <c r="CF79" s="17" t="str">
        <f>IF(AND(Table_Styles[[#This Row],[Selector]]&lt;&gt;"", Table_Styles[[#This Row],[Config Properties]]&lt;&gt;""),
Table_Styles[[#This Row],[Selector]]&amp;" { "&amp;Table_Styles[[#This Row],[Config Properties]]&amp;" }","")</f>
        <v>.popover-content { font-family: 'Arvo';font-size: 14px;font-weight: 300;color: #65686b;padding-top: 10px;padding-right: 10px;padding-bottom: 10px;padding-left: 10px }</v>
      </c>
      <c r="CG79" s="17" t="str">
        <f xml:space="preserve">
SUBSTITUTE(SUBSTITUTE(SUBSTITUTE(SUBSTITUTE(SUBSTITUTE(SUBSTITUTE(SUBSTITUTE(SUBSTITUTE(Table_Styles[[#This Row],[Config]],
" {","{"),
"{ ","{"),
" }","}"),
"} ","}"),
" ,",","),
", ",","),
" :",":"),
": ",":")</f>
        <v>.popover-content{font-family:'Arvo';font-size:14px;font-weight:300;color:#65686b;padding-top:10px;padding-right:10px;padding-bottom:10px;padding-left:10px}</v>
      </c>
    </row>
    <row r="80" spans="2:85" ht="29.25" thickBot="1">
      <c r="B80" s="18" t="s">
        <v>526</v>
      </c>
      <c r="C80" s="18"/>
      <c r="D80" s="33"/>
      <c r="E80" s="33"/>
      <c r="F80" s="18" t="str">
        <f>IF(Table_Styles[[#This Row],[Font Family]]&lt;&gt;"",Table_Styles[[#This Row],[Font Family]],IF(Table_Styles[[#This Row],[Font Family Default]]&lt;&gt;"",Table_Styles[[#This Row],[Font Family Default]],""))</f>
        <v/>
      </c>
      <c r="G80" s="33"/>
      <c r="H80" s="33"/>
      <c r="I80" s="18" t="str">
        <f>IF(Table_Styles[[#This Row],[Font Size]]&lt;&gt;"",Table_Styles[[#This Row],[Font Size]],IF(Table_Styles[[#This Row],[Font Size Default]]&lt;&gt;"",Table_Styles[[#This Row],[Font Size Default]],""))</f>
        <v/>
      </c>
      <c r="J80" s="33"/>
      <c r="K80" s="33"/>
      <c r="L80" s="18" t="str">
        <f>IF(Table_Styles[[#This Row],[Font Weight]]&lt;&gt;"",Table_Styles[[#This Row],[Font Weight]],IF(Table_Styles[[#This Row],[Font Weight Default]]&lt;&gt;"",Table_Styles[[#This Row],[Font Weight Default]],""))</f>
        <v/>
      </c>
      <c r="M80" s="33"/>
      <c r="N80" s="33"/>
      <c r="O80" s="18" t="str">
        <f>IF(Table_Styles[[#This Row],[Colour]]&lt;&gt;"",Table_Styles[[#This Row],[Colour]],IF(Table_Styles[[#This Row],[Colour Default]]&lt;&gt;"",Table_Styles[[#This Row],[Colour Default]],""))</f>
        <v/>
      </c>
      <c r="P80" s="33"/>
      <c r="Q80" s="33"/>
      <c r="R80" s="18" t="str">
        <f>IF(Table_Styles[[#This Row],[Background]]&lt;&gt;"",Table_Styles[[#This Row],[Background]],IF(Table_Styles[[#This Row],[Background Default]]&lt;&gt;"",Table_Styles[[#This Row],[Background Default]],""))</f>
        <v/>
      </c>
      <c r="S80" s="33"/>
      <c r="T80" s="33"/>
      <c r="U80" s="18" t="str">
        <f>IF(Table_Styles[[#This Row],[Border]]&lt;&gt;"",Table_Styles[[#This Row],[Border]],IF(Table_Styles[[#This Row],[Border Default]]&lt;&gt;"",Table_Styles[[#This Row],[Border Default]],""))</f>
        <v/>
      </c>
      <c r="V80" s="33"/>
      <c r="W80" s="33"/>
      <c r="X80" s="18" t="str">
        <f>IF(Table_Styles[[#This Row],[Border Radius]]&lt;&gt;"",Table_Styles[[#This Row],[Border Radius]],IF(Table_Styles[[#This Row],[Border Radius Default]]&lt;&gt;"",Table_Styles[[#This Row],[Border Radius Default]],""))</f>
        <v/>
      </c>
      <c r="Y80" s="33"/>
      <c r="Z80" s="33"/>
      <c r="AA80" s="18" t="str">
        <f>IF(Table_Styles[[#This Row],[MT]]&lt;&gt;"",Table_Styles[[#This Row],[MT]],IF(Table_Styles[[#This Row],[MT Default]]&lt;&gt;"",Table_Styles[[#This Row],[MT Default]],""))</f>
        <v/>
      </c>
      <c r="AB80" s="33"/>
      <c r="AC80" s="33"/>
      <c r="AD80" s="18" t="str">
        <f>IF(Table_Styles[[#This Row],[MR]]&lt;&gt;"",Table_Styles[[#This Row],[MR]],IF(Table_Styles[[#This Row],[MR Default]]&lt;&gt;"",Table_Styles[[#This Row],[MR Default]],""))</f>
        <v/>
      </c>
      <c r="AE80" s="33"/>
      <c r="AF80" s="33"/>
      <c r="AG80" s="18" t="str">
        <f>IF(Table_Styles[[#This Row],[MB]]&lt;&gt;"",Table_Styles[[#This Row],[MB]],IF(Table_Styles[[#This Row],[MB Default]]&lt;&gt;"",Table_Styles[[#This Row],[MB Default]],""))</f>
        <v/>
      </c>
      <c r="AH80" s="33"/>
      <c r="AI80" s="33"/>
      <c r="AJ80" s="18" t="str">
        <f>IF(Table_Styles[[#This Row],[ML]]&lt;&gt;"",Table_Styles[[#This Row],[ML]],IF(Table_Styles[[#This Row],[ML Default]]&lt;&gt;"",Table_Styles[[#This Row],[ML Default]],""))</f>
        <v/>
      </c>
      <c r="AK80" s="33"/>
      <c r="AL80" s="33"/>
      <c r="AM80" s="18" t="str">
        <f>IF(Table_Styles[[#This Row],[PT]]&lt;&gt;"",Table_Styles[[#This Row],[PT]],IF(Table_Styles[[#This Row],[PT Default]]&lt;&gt;"",Table_Styles[[#This Row],[PT Default]],""))</f>
        <v/>
      </c>
      <c r="AN80" s="33"/>
      <c r="AO80" s="33"/>
      <c r="AP80" s="18" t="str">
        <f>IF(Table_Styles[[#This Row],[PR]]&lt;&gt;"",Table_Styles[[#This Row],[PR]],IF(Table_Styles[[#This Row],[PR Default]]&lt;&gt;"",Table_Styles[[#This Row],[PR Default]],""))</f>
        <v/>
      </c>
      <c r="AQ80" s="33"/>
      <c r="AR80" s="33"/>
      <c r="AS80" s="18" t="str">
        <f>IF(Table_Styles[[#This Row],[PB]]&lt;&gt;"",Table_Styles[[#This Row],[PB]],IF(Table_Styles[[#This Row],[PB Default]]&lt;&gt;"",Table_Styles[[#This Row],[PB Default]],""))</f>
        <v/>
      </c>
      <c r="AT80" s="33"/>
      <c r="AU80" s="33"/>
      <c r="AV80" s="18" t="str">
        <f>IF(Table_Styles[[#This Row],[PL]]&lt;&gt;"",Table_Styles[[#This Row],[PL]],IF(Table_Styles[[#This Row],[PL Default]]&lt;&gt;"",Table_Styles[[#This Row],[PL Default]],""))</f>
        <v/>
      </c>
      <c r="AW80" s="33"/>
      <c r="AX80" s="33"/>
      <c r="AY80" s="18" t="str">
        <f>IF(Table_Styles[[#This Row],[BT]]&lt;&gt;"",Table_Styles[[#This Row],[BT]],IF(Table_Styles[[#This Row],[BT Default]]&lt;&gt;"",Table_Styles[[#This Row],[BT Default]],""))</f>
        <v/>
      </c>
      <c r="AZ80" s="33"/>
      <c r="BA80" s="33"/>
      <c r="BB80" s="18" t="str">
        <f>IF(Table_Styles[[#This Row],[BR]]&lt;&gt;"",Table_Styles[[#This Row],[BR]],IF(Table_Styles[[#This Row],[BR Default]]&lt;&gt;"",Table_Styles[[#This Row],[BR Default]],""))</f>
        <v/>
      </c>
      <c r="BC80" s="33"/>
      <c r="BD80" s="33"/>
      <c r="BE80" s="18" t="str">
        <f>IF(Table_Styles[[#This Row],[BB]]&lt;&gt;"",Table_Styles[[#This Row],[BB]],IF(Table_Styles[[#This Row],[BB Default]]&lt;&gt;"",Table_Styles[[#This Row],[BB Default]],""))</f>
        <v/>
      </c>
      <c r="BF80" s="33"/>
      <c r="BG80" s="33"/>
      <c r="BH80" s="18" t="str">
        <f>IF(Table_Styles[[#This Row],[BL]]&lt;&gt;"",Table_Styles[[#This Row],[BL]],IF(Table_Styles[[#This Row],[BL Default]]&lt;&gt;"",Table_Styles[[#This Row],[BL Default]],""))</f>
        <v/>
      </c>
      <c r="BI80" s="33"/>
      <c r="BJ80" s="33"/>
      <c r="BK80" s="18" t="str">
        <f>IF(Table_Styles[[#This Row],[Width]]&lt;&gt;"",Table_Styles[[#This Row],[Width]],IF(Table_Styles[[#This Row],[Width Default]]&lt;&gt;"",Table_Styles[[#This Row],[Width Default]],""))</f>
        <v/>
      </c>
      <c r="BL80" s="33"/>
      <c r="BM80" s="33"/>
      <c r="BN80" s="18" t="str">
        <f>IF(Table_Styles[[#This Row],[Height]]&lt;&gt;"",Table_Styles[[#This Row],[Height]],IF(Table_Styles[[#This Row],[Height Default]]&lt;&gt;"",Table_Styles[[#This Row],[Height Default]],""))</f>
        <v/>
      </c>
      <c r="BO80" s="18"/>
      <c r="BP80" s="18"/>
      <c r="BQ80" s="18" t="str">
        <f>IF(Table_Styles[[#This Row],[Top]]&lt;&gt;"",Table_Styles[[#This Row],[Top]],IF(Table_Styles[[#This Row],[Top Default]]&lt;&gt;"",Table_Styles[[#This Row],[Top Default]],""))</f>
        <v/>
      </c>
      <c r="BR80" s="18"/>
      <c r="BS80" s="18"/>
      <c r="BT80" s="18" t="str">
        <f>IF(Table_Styles[[#This Row],[Right]]&lt;&gt;"",Table_Styles[[#This Row],[Right]],IF(Table_Styles[[#This Row],[Right Default]]&lt;&gt;"",Table_Styles[[#This Row],[Right Default]],""))</f>
        <v/>
      </c>
      <c r="BU80" s="18"/>
      <c r="BV80" s="18"/>
      <c r="BW80" s="18" t="str">
        <f>IF(Table_Styles[[#This Row],[Bottom]]&lt;&gt;"",Table_Styles[[#This Row],[Bottom]],IF(Table_Styles[[#This Row],[Bottom Default]]&lt;&gt;"",Table_Styles[[#This Row],[Bottom Default]],""))</f>
        <v/>
      </c>
      <c r="BX80" s="18"/>
      <c r="BY80" s="18"/>
      <c r="BZ80" s="18" t="str">
        <f>IF(Table_Styles[[#This Row],[Left]]&lt;&gt;"",Table_Styles[[#This Row],[Left]],IF(Table_Styles[[#This Row],[Left Default]]&lt;&gt;"",Table_Styles[[#This Row],[Left Default]],""))</f>
        <v/>
      </c>
      <c r="CA80" s="33"/>
      <c r="CB80" s="18" t="str">
        <f>IF(AND(Table_Styles[[#This Row],[Selector]]&lt;&gt;"",Table_Styles[[#This Row],[Font Family Used]]&lt;&gt;"",Table_Styles[[#This Row],[Font Weight Used]]&lt;&gt;""),Table_Styles[[#This Row],[Font Family Used]]&amp;" "&amp;Table_Styles[[#This Row],[Font Weight Used]],"")</f>
        <v/>
      </c>
      <c r="CC80" s="18" t="str">
        <f ca="1">IF(AND(Table_Styles[[#This Row],[Selector]],COUNTIF(OFFSET(CC:CC,0,0,ROW()-1,1),"="&amp;Table_Styles[[#This Row],[Font]])=0),Table_Styles[[#This Row],[Font]],"")</f>
        <v/>
      </c>
      <c r="CD80" s="18" t="str">
        <f ca="1">IF(Table_Styles[[#This Row],[Unique Font]]&lt;&gt;"",
"{""fontFamily"":"""&amp;Table_Styles[[#This Row],[Font Family Used]]&amp;""",""fontWeight"":"&amp;Table_Styles[[#This Row],[Font Weight Used]]&amp;"}","")</f>
        <v/>
      </c>
      <c r="CE80"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80" s="18" t="str">
        <f>IF(AND(Table_Styles[[#This Row],[Selector]]&lt;&gt;"", Table_Styles[[#This Row],[Config Properties]]&lt;&gt;""),
Table_Styles[[#This Row],[Selector]]&amp;" { "&amp;Table_Styles[[#This Row],[Config Properties]]&amp;" }","")</f>
        <v/>
      </c>
      <c r="CG80" s="18" t="str">
        <f xml:space="preserve">
SUBSTITUTE(SUBSTITUTE(SUBSTITUTE(SUBSTITUTE(SUBSTITUTE(SUBSTITUTE(SUBSTITUTE(SUBSTITUTE(Table_Styles[[#This Row],[Config]],
" {","{"),
"{ ","{"),
" }","}"),
"} ","}"),
" ,",","),
", ",","),
" :",":"),
": ",":")</f>
        <v/>
      </c>
    </row>
    <row r="81" spans="2:85" ht="21" customHeight="1">
      <c r="B81" s="91" t="s">
        <v>662</v>
      </c>
      <c r="C81" s="90" t="s">
        <v>663</v>
      </c>
      <c r="D81" s="7"/>
      <c r="E81" s="7"/>
      <c r="F81" s="7" t="str">
        <f>IF(Table_Styles[[#This Row],[Font Family]]&lt;&gt;"",Table_Styles[[#This Row],[Font Family]],IF(Table_Styles[[#This Row],[Font Family Default]]&lt;&gt;"",Table_Styles[[#This Row],[Font Family Default]],""))</f>
        <v/>
      </c>
      <c r="G81" s="7"/>
      <c r="H81" s="88" t="s">
        <v>545</v>
      </c>
      <c r="I81" s="7" t="str">
        <f>IF(Table_Styles[[#This Row],[Font Size]]&lt;&gt;"",Table_Styles[[#This Row],[Font Size]],IF(Table_Styles[[#This Row],[Font Size Default]]&lt;&gt;"",Table_Styles[[#This Row],[Font Size Default]],""))</f>
        <v>16px</v>
      </c>
      <c r="J81" s="7"/>
      <c r="K81" s="7"/>
      <c r="L81" s="7" t="str">
        <f>IF(Table_Styles[[#This Row],[Font Weight]]&lt;&gt;"",Table_Styles[[#This Row],[Font Weight]],IF(Table_Styles[[#This Row],[Font Weight Default]]&lt;&gt;"",Table_Styles[[#This Row],[Font Weight Default]],""))</f>
        <v/>
      </c>
      <c r="M81" s="7"/>
      <c r="N81" s="7"/>
      <c r="O81" s="7" t="str">
        <f>IF(Table_Styles[[#This Row],[Colour]]&lt;&gt;"",Table_Styles[[#This Row],[Colour]],IF(Table_Styles[[#This Row],[Colour Default]]&lt;&gt;"",Table_Styles[[#This Row],[Colour Default]],""))</f>
        <v/>
      </c>
      <c r="P81" s="7"/>
      <c r="Q81" s="7"/>
      <c r="R81" s="7" t="str">
        <f>IF(Table_Styles[[#This Row],[Background]]&lt;&gt;"",Table_Styles[[#This Row],[Background]],IF(Table_Styles[[#This Row],[Background Default]]&lt;&gt;"",Table_Styles[[#This Row],[Background Default]],""))</f>
        <v/>
      </c>
      <c r="S81" s="7"/>
      <c r="T81" s="7"/>
      <c r="U81" s="7" t="str">
        <f>IF(Table_Styles[[#This Row],[Border]]&lt;&gt;"",Table_Styles[[#This Row],[Border]],IF(Table_Styles[[#This Row],[Border Default]]&lt;&gt;"",Table_Styles[[#This Row],[Border Default]],""))</f>
        <v/>
      </c>
      <c r="V81" s="7"/>
      <c r="W81" s="7"/>
      <c r="X81" s="7" t="str">
        <f>IF(Table_Styles[[#This Row],[Border Radius]]&lt;&gt;"",Table_Styles[[#This Row],[Border Radius]],IF(Table_Styles[[#This Row],[Border Radius Default]]&lt;&gt;"",Table_Styles[[#This Row],[Border Radius Default]],""))</f>
        <v/>
      </c>
      <c r="Y81" s="7"/>
      <c r="Z81" s="95" t="s">
        <v>595</v>
      </c>
      <c r="AA81" s="7" t="str">
        <f>IF(Table_Styles[[#This Row],[MT]]&lt;&gt;"",Table_Styles[[#This Row],[MT]],IF(Table_Styles[[#This Row],[MT Default]]&lt;&gt;"",Table_Styles[[#This Row],[MT Default]],""))</f>
        <v>-4px</v>
      </c>
      <c r="AB81" s="7"/>
      <c r="AC81" s="88" t="s">
        <v>538</v>
      </c>
      <c r="AD81" s="7" t="str">
        <f>IF(Table_Styles[[#This Row],[MR]]&lt;&gt;"",Table_Styles[[#This Row],[MR]],IF(Table_Styles[[#This Row],[MR Default]]&lt;&gt;"",Table_Styles[[#This Row],[MR Default]],""))</f>
        <v>5px</v>
      </c>
      <c r="AE81" s="7"/>
      <c r="AF81" s="7"/>
      <c r="AG81" s="7" t="str">
        <f>IF(Table_Styles[[#This Row],[MB]]&lt;&gt;"",Table_Styles[[#This Row],[MB]],IF(Table_Styles[[#This Row],[MB Default]]&lt;&gt;"",Table_Styles[[#This Row],[MB Default]],""))</f>
        <v/>
      </c>
      <c r="AH81" s="7"/>
      <c r="AI81" s="7"/>
      <c r="AJ81" s="7" t="str">
        <f>IF(Table_Styles[[#This Row],[ML]]&lt;&gt;"",Table_Styles[[#This Row],[ML]],IF(Table_Styles[[#This Row],[ML Default]]&lt;&gt;"",Table_Styles[[#This Row],[ML Default]],""))</f>
        <v/>
      </c>
      <c r="AK81" s="7"/>
      <c r="AL81" s="7"/>
      <c r="AM81" s="7" t="str">
        <f>IF(Table_Styles[[#This Row],[PT]]&lt;&gt;"",Table_Styles[[#This Row],[PT]],IF(Table_Styles[[#This Row],[PT Default]]&lt;&gt;"",Table_Styles[[#This Row],[PT Default]],""))</f>
        <v/>
      </c>
      <c r="AN81" s="7"/>
      <c r="AO81" s="7"/>
      <c r="AP81" s="7" t="str">
        <f>IF(Table_Styles[[#This Row],[PR]]&lt;&gt;"",Table_Styles[[#This Row],[PR]],IF(Table_Styles[[#This Row],[PR Default]]&lt;&gt;"",Table_Styles[[#This Row],[PR Default]],""))</f>
        <v/>
      </c>
      <c r="AQ81" s="7"/>
      <c r="AR81" s="7"/>
      <c r="AS81" s="7" t="str">
        <f>IF(Table_Styles[[#This Row],[PB]]&lt;&gt;"",Table_Styles[[#This Row],[PB]],IF(Table_Styles[[#This Row],[PB Default]]&lt;&gt;"",Table_Styles[[#This Row],[PB Default]],""))</f>
        <v/>
      </c>
      <c r="AT81" s="7"/>
      <c r="AU81" s="7"/>
      <c r="AV81" s="7" t="str">
        <f>IF(Table_Styles[[#This Row],[PL]]&lt;&gt;"",Table_Styles[[#This Row],[PL]],IF(Table_Styles[[#This Row],[PL Default]]&lt;&gt;"",Table_Styles[[#This Row],[PL Default]],""))</f>
        <v/>
      </c>
      <c r="AW81" s="7"/>
      <c r="AX81" s="7"/>
      <c r="AY81" s="7" t="str">
        <f>IF(Table_Styles[[#This Row],[BT]]&lt;&gt;"",Table_Styles[[#This Row],[BT]],IF(Table_Styles[[#This Row],[BT Default]]&lt;&gt;"",Table_Styles[[#This Row],[BT Default]],""))</f>
        <v/>
      </c>
      <c r="AZ81" s="7"/>
      <c r="BA81" s="7"/>
      <c r="BB81" s="7" t="str">
        <f>IF(Table_Styles[[#This Row],[BR]]&lt;&gt;"",Table_Styles[[#This Row],[BR]],IF(Table_Styles[[#This Row],[BR Default]]&lt;&gt;"",Table_Styles[[#This Row],[BR Default]],""))</f>
        <v/>
      </c>
      <c r="BC81" s="7"/>
      <c r="BD81" s="7"/>
      <c r="BE81" s="7" t="str">
        <f>IF(Table_Styles[[#This Row],[BB]]&lt;&gt;"",Table_Styles[[#This Row],[BB]],IF(Table_Styles[[#This Row],[BB Default]]&lt;&gt;"",Table_Styles[[#This Row],[BB Default]],""))</f>
        <v/>
      </c>
      <c r="BF81" s="7"/>
      <c r="BG81" s="7"/>
      <c r="BH81" s="7" t="str">
        <f>IF(Table_Styles[[#This Row],[BL]]&lt;&gt;"",Table_Styles[[#This Row],[BL]],IF(Table_Styles[[#This Row],[BL Default]]&lt;&gt;"",Table_Styles[[#This Row],[BL Default]],""))</f>
        <v/>
      </c>
      <c r="BI81" s="7"/>
      <c r="BJ81" s="7"/>
      <c r="BK81" s="7" t="str">
        <f>IF(Table_Styles[[#This Row],[Width]]&lt;&gt;"",Table_Styles[[#This Row],[Width]],IF(Table_Styles[[#This Row],[Width Default]]&lt;&gt;"",Table_Styles[[#This Row],[Width Default]],""))</f>
        <v/>
      </c>
      <c r="BL81" s="7"/>
      <c r="BM81" s="7"/>
      <c r="BN81" s="7" t="str">
        <f>IF(Table_Styles[[#This Row],[Height]]&lt;&gt;"",Table_Styles[[#This Row],[Height]],IF(Table_Styles[[#This Row],[Height Default]]&lt;&gt;"",Table_Styles[[#This Row],[Height Default]],""))</f>
        <v/>
      </c>
      <c r="BO81" s="7"/>
      <c r="BP81" s="7"/>
      <c r="BQ81" s="7" t="str">
        <f>IF(Table_Styles[[#This Row],[Top]]&lt;&gt;"",Table_Styles[[#This Row],[Top]],IF(Table_Styles[[#This Row],[Top Default]]&lt;&gt;"",Table_Styles[[#This Row],[Top Default]],""))</f>
        <v/>
      </c>
      <c r="BR81" s="7"/>
      <c r="BS81" s="7"/>
      <c r="BT81" s="7" t="str">
        <f>IF(Table_Styles[[#This Row],[Right]]&lt;&gt;"",Table_Styles[[#This Row],[Right]],IF(Table_Styles[[#This Row],[Right Default]]&lt;&gt;"",Table_Styles[[#This Row],[Right Default]],""))</f>
        <v/>
      </c>
      <c r="BU81" s="7"/>
      <c r="BV81" s="7"/>
      <c r="BW81" s="7" t="str">
        <f>IF(Table_Styles[[#This Row],[Bottom]]&lt;&gt;"",Table_Styles[[#This Row],[Bottom]],IF(Table_Styles[[#This Row],[Bottom Default]]&lt;&gt;"",Table_Styles[[#This Row],[Bottom Default]],""))</f>
        <v/>
      </c>
      <c r="BX81" s="7"/>
      <c r="BY81" s="7"/>
      <c r="BZ81" s="7" t="str">
        <f>IF(Table_Styles[[#This Row],[Left]]&lt;&gt;"",Table_Styles[[#This Row],[Left]],IF(Table_Styles[[#This Row],[Left Default]]&lt;&gt;"",Table_Styles[[#This Row],[Left Default]],""))</f>
        <v/>
      </c>
      <c r="CA81" s="7"/>
      <c r="CB81" t="str">
        <f>IF(AND(Table_Styles[[#This Row],[Selector]]&lt;&gt;"",Table_Styles[[#This Row],[Font Family Used]]&lt;&gt;"",Table_Styles[[#This Row],[Font Weight Used]]&lt;&gt;""),Table_Styles[[#This Row],[Font Family Used]]&amp;" "&amp;Table_Styles[[#This Row],[Font Weight Used]],"")</f>
        <v/>
      </c>
      <c r="CC81" t="str">
        <f ca="1">IF(AND(Table_Styles[[#This Row],[Selector]],COUNTIF(OFFSET(CC:CC,0,0,ROW()-1,1),"="&amp;Table_Styles[[#This Row],[Font]])=0),Table_Styles[[#This Row],[Font]],"")</f>
        <v/>
      </c>
      <c r="CD81" t="str">
        <f ca="1">IF(Table_Styles[[#This Row],[Unique Font]]&lt;&gt;"",
"{""fontFamily"":"""&amp;Table_Styles[[#This Row],[Font Family Used]]&amp;""",""fontWeight"":"&amp;Table_Styles[[#This Row],[Font Weight Used]]&amp;"}","")</f>
        <v/>
      </c>
      <c r="CE8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16px;margin-top: -4px;margin-right: 5px</v>
      </c>
      <c r="CF81" t="str">
        <f>IF(AND(Table_Styles[[#This Row],[Selector]]&lt;&gt;"", Table_Styles[[#This Row],[Config Properties]]&lt;&gt;""),
Table_Styles[[#This Row],[Selector]]&amp;" { "&amp;Table_Styles[[#This Row],[Config Properties]]&amp;" }","")</f>
        <v>nav .btn-icon { font-size: 16px;margin-top: -4px;margin-right: 5px }</v>
      </c>
      <c r="CG81" t="str">
        <f xml:space="preserve">
SUBSTITUTE(SUBSTITUTE(SUBSTITUTE(SUBSTITUTE(SUBSTITUTE(SUBSTITUTE(SUBSTITUTE(SUBSTITUTE(Table_Styles[[#This Row],[Config]],
" {","{"),
"{ ","{"),
" }","}"),
"} ","}"),
" ,",","),
", ",","),
" :",":"),
": ",":")</f>
        <v>nav .btn-icon{font-size:16px;margin-top:-4px;margin-right:5px}</v>
      </c>
    </row>
    <row r="82" spans="2:85" ht="21" customHeight="1">
      <c r="B82" s="91" t="s">
        <v>664</v>
      </c>
      <c r="C82" s="17" t="s">
        <v>665</v>
      </c>
      <c r="D82" s="34"/>
      <c r="E82" s="34" t="str">
        <f>Settings_Styling_Font_Body_Text</f>
        <v>Arvo</v>
      </c>
      <c r="F82" s="15" t="str">
        <f>IF(Table_Styles[[#This Row],[Font Family]]&lt;&gt;"",Table_Styles[[#This Row],[Font Family]],IF(Table_Styles[[#This Row],[Font Family Default]]&lt;&gt;"",Table_Styles[[#This Row],[Font Family Default]],""))</f>
        <v>Arvo</v>
      </c>
      <c r="G82" s="34"/>
      <c r="H82" s="87" t="s">
        <v>546</v>
      </c>
      <c r="I82" s="15" t="str">
        <f>IF(Table_Styles[[#This Row],[Font Size]]&lt;&gt;"",Table_Styles[[#This Row],[Font Size]],IF(Table_Styles[[#This Row],[Font Size Default]]&lt;&gt;"",Table_Styles[[#This Row],[Font Size Default]],""))</f>
        <v>14px</v>
      </c>
      <c r="J82" s="34"/>
      <c r="K82" s="34">
        <f>Settings_Styling_Font_Weight_Body_Text</f>
        <v>300</v>
      </c>
      <c r="L82" s="15">
        <f>IF(Table_Styles[[#This Row],[Font Weight]]&lt;&gt;"",Table_Styles[[#This Row],[Font Weight]],IF(Table_Styles[[#This Row],[Font Weight Default]]&lt;&gt;"",Table_Styles[[#This Row],[Font Weight Default]],""))</f>
        <v>300</v>
      </c>
      <c r="M82" s="34"/>
      <c r="N82" s="34"/>
      <c r="O82" s="15" t="str">
        <f>IF(Table_Styles[[#This Row],[Colour]]&lt;&gt;"",Table_Styles[[#This Row],[Colour]],IF(Table_Styles[[#This Row],[Colour Default]]&lt;&gt;"",Table_Styles[[#This Row],[Colour Default]],""))</f>
        <v/>
      </c>
      <c r="P82" s="34"/>
      <c r="Q82" s="34"/>
      <c r="R82" s="15" t="str">
        <f>IF(Table_Styles[[#This Row],[Background]]&lt;&gt;"",Table_Styles[[#This Row],[Background]],IF(Table_Styles[[#This Row],[Background Default]]&lt;&gt;"",Table_Styles[[#This Row],[Background Default]],""))</f>
        <v/>
      </c>
      <c r="S82" s="34"/>
      <c r="T82" s="34"/>
      <c r="U82" s="15" t="str">
        <f>IF(Table_Styles[[#This Row],[Border]]&lt;&gt;"",Table_Styles[[#This Row],[Border]],IF(Table_Styles[[#This Row],[Border Default]]&lt;&gt;"",Table_Styles[[#This Row],[Border Default]],""))</f>
        <v/>
      </c>
      <c r="V82" s="34"/>
      <c r="W82" s="34">
        <f>Settings_Styling_Other_Default_Border_Radius</f>
        <v>0</v>
      </c>
      <c r="X82" s="15">
        <f>IF(Table_Styles[[#This Row],[Border Radius]]&lt;&gt;"",Table_Styles[[#This Row],[Border Radius]],IF(Table_Styles[[#This Row],[Border Radius Default]]&lt;&gt;"",Table_Styles[[#This Row],[Border Radius Default]],""))</f>
        <v>0</v>
      </c>
      <c r="Y82" s="34"/>
      <c r="Z82" s="34"/>
      <c r="AA82" s="15" t="str">
        <f>IF(Table_Styles[[#This Row],[MT]]&lt;&gt;"",Table_Styles[[#This Row],[MT]],IF(Table_Styles[[#This Row],[MT Default]]&lt;&gt;"",Table_Styles[[#This Row],[MT Default]],""))</f>
        <v/>
      </c>
      <c r="AB82" s="34"/>
      <c r="AC82" s="34"/>
      <c r="AD82" s="15" t="str">
        <f>IF(Table_Styles[[#This Row],[MR]]&lt;&gt;"",Table_Styles[[#This Row],[MR]],IF(Table_Styles[[#This Row],[MR Default]]&lt;&gt;"",Table_Styles[[#This Row],[MR Default]],""))</f>
        <v/>
      </c>
      <c r="AE82" s="34"/>
      <c r="AF82" s="34"/>
      <c r="AG82" s="15" t="str">
        <f>IF(Table_Styles[[#This Row],[MB]]&lt;&gt;"",Table_Styles[[#This Row],[MB]],IF(Table_Styles[[#This Row],[MB Default]]&lt;&gt;"",Table_Styles[[#This Row],[MB Default]],""))</f>
        <v/>
      </c>
      <c r="AH82" s="34"/>
      <c r="AI82" s="34"/>
      <c r="AJ82" s="15" t="str">
        <f>IF(Table_Styles[[#This Row],[ML]]&lt;&gt;"",Table_Styles[[#This Row],[ML]],IF(Table_Styles[[#This Row],[ML Default]]&lt;&gt;"",Table_Styles[[#This Row],[ML Default]],""))</f>
        <v/>
      </c>
      <c r="AK82" s="34"/>
      <c r="AL82" s="87" t="s">
        <v>587</v>
      </c>
      <c r="AM82" s="15" t="str">
        <f>IF(Table_Styles[[#This Row],[PT]]&lt;&gt;"",Table_Styles[[#This Row],[PT]],IF(Table_Styles[[#This Row],[PT Default]]&lt;&gt;"",Table_Styles[[#This Row],[PT Default]],""))</f>
        <v>18px</v>
      </c>
      <c r="AN82" s="34"/>
      <c r="AO82" s="34" t="s">
        <v>511</v>
      </c>
      <c r="AP82" s="15" t="str">
        <f>IF(Table_Styles[[#This Row],[PR]]&lt;&gt;"",Table_Styles[[#This Row],[PR]],IF(Table_Styles[[#This Row],[PR Default]]&lt;&gt;"",Table_Styles[[#This Row],[PR Default]],""))</f>
        <v>30px</v>
      </c>
      <c r="AQ82" s="34"/>
      <c r="AR82" s="87" t="s">
        <v>587</v>
      </c>
      <c r="AS82" s="15" t="str">
        <f>IF(Table_Styles[[#This Row],[PB]]&lt;&gt;"",Table_Styles[[#This Row],[PB]],IF(Table_Styles[[#This Row],[PB Default]]&lt;&gt;"",Table_Styles[[#This Row],[PB Default]],""))</f>
        <v>18px</v>
      </c>
      <c r="AT82" s="34"/>
      <c r="AU82" s="34" t="s">
        <v>511</v>
      </c>
      <c r="AV82" s="15" t="str">
        <f>IF(Table_Styles[[#This Row],[PL]]&lt;&gt;"",Table_Styles[[#This Row],[PL]],IF(Table_Styles[[#This Row],[PL Default]]&lt;&gt;"",Table_Styles[[#This Row],[PL Default]],""))</f>
        <v>30px</v>
      </c>
      <c r="AW82" s="34"/>
      <c r="AX82" s="34"/>
      <c r="AY82" s="15" t="str">
        <f>IF(Table_Styles[[#This Row],[BT]]&lt;&gt;"",Table_Styles[[#This Row],[BT]],IF(Table_Styles[[#This Row],[BT Default]]&lt;&gt;"",Table_Styles[[#This Row],[BT Default]],""))</f>
        <v/>
      </c>
      <c r="AZ82" s="34"/>
      <c r="BA82" s="34"/>
      <c r="BB82" s="15" t="str">
        <f>IF(Table_Styles[[#This Row],[BR]]&lt;&gt;"",Table_Styles[[#This Row],[BR]],IF(Table_Styles[[#This Row],[BR Default]]&lt;&gt;"",Table_Styles[[#This Row],[BR Default]],""))</f>
        <v/>
      </c>
      <c r="BC82" s="34"/>
      <c r="BD82" s="34"/>
      <c r="BE82" s="15" t="str">
        <f>IF(Table_Styles[[#This Row],[BB]]&lt;&gt;"",Table_Styles[[#This Row],[BB]],IF(Table_Styles[[#This Row],[BB Default]]&lt;&gt;"",Table_Styles[[#This Row],[BB Default]],""))</f>
        <v/>
      </c>
      <c r="BF82" s="34"/>
      <c r="BG82" s="34"/>
      <c r="BH82" s="15" t="str">
        <f>IF(Table_Styles[[#This Row],[BL]]&lt;&gt;"",Table_Styles[[#This Row],[BL]],IF(Table_Styles[[#This Row],[BL Default]]&lt;&gt;"",Table_Styles[[#This Row],[BL Default]],""))</f>
        <v/>
      </c>
      <c r="BI82" s="34"/>
      <c r="BJ82" s="34"/>
      <c r="BK82" s="15" t="str">
        <f>IF(Table_Styles[[#This Row],[Width]]&lt;&gt;"",Table_Styles[[#This Row],[Width]],IF(Table_Styles[[#This Row],[Width Default]]&lt;&gt;"",Table_Styles[[#This Row],[Width Default]],""))</f>
        <v/>
      </c>
      <c r="BL82" s="34"/>
      <c r="BM82" s="34"/>
      <c r="BN82" s="15" t="str">
        <f>IF(Table_Styles[[#This Row],[Height]]&lt;&gt;"",Table_Styles[[#This Row],[Height]],IF(Table_Styles[[#This Row],[Height Default]]&lt;&gt;"",Table_Styles[[#This Row],[Height Default]],""))</f>
        <v/>
      </c>
      <c r="BO82" s="15"/>
      <c r="BP82" s="15"/>
      <c r="BQ82" s="15" t="str">
        <f>IF(Table_Styles[[#This Row],[Top]]&lt;&gt;"",Table_Styles[[#This Row],[Top]],IF(Table_Styles[[#This Row],[Top Default]]&lt;&gt;"",Table_Styles[[#This Row],[Top Default]],""))</f>
        <v/>
      </c>
      <c r="BR82" s="15"/>
      <c r="BS82" s="15"/>
      <c r="BT82" s="15" t="str">
        <f>IF(Table_Styles[[#This Row],[Right]]&lt;&gt;"",Table_Styles[[#This Row],[Right]],IF(Table_Styles[[#This Row],[Right Default]]&lt;&gt;"",Table_Styles[[#This Row],[Right Default]],""))</f>
        <v/>
      </c>
      <c r="BU82" s="15"/>
      <c r="BV82" s="15"/>
      <c r="BW82" s="15" t="str">
        <f>IF(Table_Styles[[#This Row],[Bottom]]&lt;&gt;"",Table_Styles[[#This Row],[Bottom]],IF(Table_Styles[[#This Row],[Bottom Default]]&lt;&gt;"",Table_Styles[[#This Row],[Bottom Default]],""))</f>
        <v/>
      </c>
      <c r="BX82" s="15"/>
      <c r="BY82" s="15"/>
      <c r="BZ82" s="15" t="str">
        <f>IF(Table_Styles[[#This Row],[Left]]&lt;&gt;"",Table_Styles[[#This Row],[Left]],IF(Table_Styles[[#This Row],[Left Default]]&lt;&gt;"",Table_Styles[[#This Row],[Left Default]],""))</f>
        <v/>
      </c>
      <c r="CA82" s="34"/>
      <c r="CB82" s="17" t="str">
        <f>IF(AND(Table_Styles[[#This Row],[Selector]]&lt;&gt;"",Table_Styles[[#This Row],[Font Family Used]]&lt;&gt;"",Table_Styles[[#This Row],[Font Weight Used]]&lt;&gt;""),Table_Styles[[#This Row],[Font Family Used]]&amp;" "&amp;Table_Styles[[#This Row],[Font Weight Used]],"")</f>
        <v>Arvo 300</v>
      </c>
      <c r="CC82" s="17" t="str">
        <f ca="1">IF(AND(Table_Styles[[#This Row],[Selector]],COUNTIF(OFFSET(CC:CC,0,0,ROW()-1,1),"="&amp;Table_Styles[[#This Row],[Font]])=0),Table_Styles[[#This Row],[Font]],"")</f>
        <v/>
      </c>
      <c r="CD82" s="17" t="str">
        <f ca="1">IF(Table_Styles[[#This Row],[Unique Font]]&lt;&gt;"",
"{""fontFamily"":"""&amp;Table_Styles[[#This Row],[Font Family Used]]&amp;""",""fontWeight"":"&amp;Table_Styles[[#This Row],[Font Weight Used]]&amp;"}","")</f>
        <v/>
      </c>
      <c r="CE82"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14px;font-weight: 300;border-radius: 0;padding-top: 18px;padding-right: 30px;padding-bottom: 18px;padding-left: 30px</v>
      </c>
      <c r="CF82" s="17" t="str">
        <f>IF(AND(Table_Styles[[#This Row],[Selector]]&lt;&gt;"", Table_Styles[[#This Row],[Config Properties]]&lt;&gt;""),
Table_Styles[[#This Row],[Selector]]&amp;" { "&amp;Table_Styles[[#This Row],[Config Properties]]&amp;" }","")</f>
        <v>nav .btn { font-family: 'Arvo';font-size: 14px;font-weight: 300;border-radius: 0;padding-top: 18px;padding-right: 30px;padding-bottom: 18px;padding-left: 30px }</v>
      </c>
      <c r="CG82" s="17" t="str">
        <f xml:space="preserve">
SUBSTITUTE(SUBSTITUTE(SUBSTITUTE(SUBSTITUTE(SUBSTITUTE(SUBSTITUTE(SUBSTITUTE(SUBSTITUTE(Table_Styles[[#This Row],[Config]],
" {","{"),
"{ ","{"),
" }","}"),
"} ","}"),
" ,",","),
", ",","),
" :",":"),
": ",":")</f>
        <v>nav .btn{font-family:'Arvo';font-size:14px;font-weight:300;border-radius:0;padding-top:18px;padding-right:30px;padding-bottom:18px;padding-left:30px}</v>
      </c>
    </row>
    <row r="83" spans="2:85" ht="21" customHeight="1">
      <c r="B83" s="91" t="s">
        <v>666</v>
      </c>
      <c r="C83" s="17" t="s">
        <v>667</v>
      </c>
      <c r="D83" s="34"/>
      <c r="E83" s="34"/>
      <c r="F83" s="15" t="str">
        <f>IF(Table_Styles[[#This Row],[Font Family]]&lt;&gt;"",Table_Styles[[#This Row],[Font Family]],IF(Table_Styles[[#This Row],[Font Family Default]]&lt;&gt;"",Table_Styles[[#This Row],[Font Family Default]],""))</f>
        <v/>
      </c>
      <c r="G83" s="34"/>
      <c r="H83" s="34"/>
      <c r="I83" s="15" t="str">
        <f>IF(Table_Styles[[#This Row],[Font Size]]&lt;&gt;"",Table_Styles[[#This Row],[Font Size]],IF(Table_Styles[[#This Row],[Font Size Default]]&lt;&gt;"",Table_Styles[[#This Row],[Font Size Default]],""))</f>
        <v/>
      </c>
      <c r="J83" s="34"/>
      <c r="K83" s="34"/>
      <c r="L83" s="15" t="str">
        <f>IF(Table_Styles[[#This Row],[Font Weight]]&lt;&gt;"",Table_Styles[[#This Row],[Font Weight]],IF(Table_Styles[[#This Row],[Font Weight Default]]&lt;&gt;"",Table_Styles[[#This Row],[Font Weight Default]],""))</f>
        <v/>
      </c>
      <c r="M83" s="34"/>
      <c r="N83" s="36" t="s">
        <v>398</v>
      </c>
      <c r="O83" s="15" t="str">
        <f>IF(Table_Styles[[#This Row],[Colour]]&lt;&gt;"",Table_Styles[[#This Row],[Colour]],IF(Table_Styles[[#This Row],[Colour Default]]&lt;&gt;"",Table_Styles[[#This Row],[Colour Default]],""))</f>
        <v>#FFFFFF</v>
      </c>
      <c r="P83" s="87" t="s">
        <v>668</v>
      </c>
      <c r="Q83" s="87" t="str">
        <f>Colour_Accent_1</f>
        <v>#006ac6</v>
      </c>
      <c r="R83" s="15" t="str">
        <f>IF(Table_Styles[[#This Row],[Background]]&lt;&gt;"",Table_Styles[[#This Row],[Background]],IF(Table_Styles[[#This Row],[Background Default]]&lt;&gt;"",Table_Styles[[#This Row],[Background Default]],""))</f>
        <v>#218732</v>
      </c>
      <c r="S83" s="34"/>
      <c r="T83" s="34" t="s">
        <v>554</v>
      </c>
      <c r="U83" s="15" t="str">
        <f>IF(Table_Styles[[#This Row],[Border]]&lt;&gt;"",Table_Styles[[#This Row],[Border]],IF(Table_Styles[[#This Row],[Border Default]]&lt;&gt;"",Table_Styles[[#This Row],[Border Default]],""))</f>
        <v>none</v>
      </c>
      <c r="V83" s="34"/>
      <c r="W83" s="34"/>
      <c r="X83" s="15" t="str">
        <f>IF(Table_Styles[[#This Row],[Border Radius]]&lt;&gt;"",Table_Styles[[#This Row],[Border Radius]],IF(Table_Styles[[#This Row],[Border Radius Default]]&lt;&gt;"",Table_Styles[[#This Row],[Border Radius Default]],""))</f>
        <v/>
      </c>
      <c r="Y83" s="34"/>
      <c r="Z83" s="34"/>
      <c r="AA83" s="15" t="str">
        <f>IF(Table_Styles[[#This Row],[MT]]&lt;&gt;"",Table_Styles[[#This Row],[MT]],IF(Table_Styles[[#This Row],[MT Default]]&lt;&gt;"",Table_Styles[[#This Row],[MT Default]],""))</f>
        <v/>
      </c>
      <c r="AB83" s="34"/>
      <c r="AC83" s="34"/>
      <c r="AD83" s="15" t="str">
        <f>IF(Table_Styles[[#This Row],[MR]]&lt;&gt;"",Table_Styles[[#This Row],[MR]],IF(Table_Styles[[#This Row],[MR Default]]&lt;&gt;"",Table_Styles[[#This Row],[MR Default]],""))</f>
        <v/>
      </c>
      <c r="AE83" s="34"/>
      <c r="AF83" s="34"/>
      <c r="AG83" s="15" t="str">
        <f>IF(Table_Styles[[#This Row],[MB]]&lt;&gt;"",Table_Styles[[#This Row],[MB]],IF(Table_Styles[[#This Row],[MB Default]]&lt;&gt;"",Table_Styles[[#This Row],[MB Default]],""))</f>
        <v/>
      </c>
      <c r="AH83" s="34"/>
      <c r="AI83" s="34"/>
      <c r="AJ83" s="15" t="str">
        <f>IF(Table_Styles[[#This Row],[ML]]&lt;&gt;"",Table_Styles[[#This Row],[ML]],IF(Table_Styles[[#This Row],[ML Default]]&lt;&gt;"",Table_Styles[[#This Row],[ML Default]],""))</f>
        <v/>
      </c>
      <c r="AK83" s="34"/>
      <c r="AL83" s="34"/>
      <c r="AM83" s="15" t="str">
        <f>IF(Table_Styles[[#This Row],[PT]]&lt;&gt;"",Table_Styles[[#This Row],[PT]],IF(Table_Styles[[#This Row],[PT Default]]&lt;&gt;"",Table_Styles[[#This Row],[PT Default]],""))</f>
        <v/>
      </c>
      <c r="AN83" s="34"/>
      <c r="AO83" s="34"/>
      <c r="AP83" s="15" t="str">
        <f>IF(Table_Styles[[#This Row],[PR]]&lt;&gt;"",Table_Styles[[#This Row],[PR]],IF(Table_Styles[[#This Row],[PR Default]]&lt;&gt;"",Table_Styles[[#This Row],[PR Default]],""))</f>
        <v/>
      </c>
      <c r="AQ83" s="34"/>
      <c r="AR83" s="34"/>
      <c r="AS83" s="15" t="str">
        <f>IF(Table_Styles[[#This Row],[PB]]&lt;&gt;"",Table_Styles[[#This Row],[PB]],IF(Table_Styles[[#This Row],[PB Default]]&lt;&gt;"",Table_Styles[[#This Row],[PB Default]],""))</f>
        <v/>
      </c>
      <c r="AT83" s="34"/>
      <c r="AU83" s="34"/>
      <c r="AV83" s="15" t="str">
        <f>IF(Table_Styles[[#This Row],[PL]]&lt;&gt;"",Table_Styles[[#This Row],[PL]],IF(Table_Styles[[#This Row],[PL Default]]&lt;&gt;"",Table_Styles[[#This Row],[PL Default]],""))</f>
        <v/>
      </c>
      <c r="AW83" s="34"/>
      <c r="AX83" s="34"/>
      <c r="AY83" s="15" t="str">
        <f>IF(Table_Styles[[#This Row],[BT]]&lt;&gt;"",Table_Styles[[#This Row],[BT]],IF(Table_Styles[[#This Row],[BT Default]]&lt;&gt;"",Table_Styles[[#This Row],[BT Default]],""))</f>
        <v/>
      </c>
      <c r="AZ83" s="34"/>
      <c r="BA83" s="34"/>
      <c r="BB83" s="15" t="str">
        <f>IF(Table_Styles[[#This Row],[BR]]&lt;&gt;"",Table_Styles[[#This Row],[BR]],IF(Table_Styles[[#This Row],[BR Default]]&lt;&gt;"",Table_Styles[[#This Row],[BR Default]],""))</f>
        <v/>
      </c>
      <c r="BC83" s="34"/>
      <c r="BD83" s="34"/>
      <c r="BE83" s="15" t="str">
        <f>IF(Table_Styles[[#This Row],[BB]]&lt;&gt;"",Table_Styles[[#This Row],[BB]],IF(Table_Styles[[#This Row],[BB Default]]&lt;&gt;"",Table_Styles[[#This Row],[BB Default]],""))</f>
        <v/>
      </c>
      <c r="BF83" s="34"/>
      <c r="BG83" s="34"/>
      <c r="BH83" s="15" t="str">
        <f>IF(Table_Styles[[#This Row],[BL]]&lt;&gt;"",Table_Styles[[#This Row],[BL]],IF(Table_Styles[[#This Row],[BL Default]]&lt;&gt;"",Table_Styles[[#This Row],[BL Default]],""))</f>
        <v/>
      </c>
      <c r="BI83" s="34"/>
      <c r="BJ83" s="34"/>
      <c r="BK83" s="15" t="str">
        <f>IF(Table_Styles[[#This Row],[Width]]&lt;&gt;"",Table_Styles[[#This Row],[Width]],IF(Table_Styles[[#This Row],[Width Default]]&lt;&gt;"",Table_Styles[[#This Row],[Width Default]],""))</f>
        <v/>
      </c>
      <c r="BL83" s="34"/>
      <c r="BM83" s="34"/>
      <c r="BN83" s="15" t="str">
        <f>IF(Table_Styles[[#This Row],[Height]]&lt;&gt;"",Table_Styles[[#This Row],[Height]],IF(Table_Styles[[#This Row],[Height Default]]&lt;&gt;"",Table_Styles[[#This Row],[Height Default]],""))</f>
        <v/>
      </c>
      <c r="BO83" s="15"/>
      <c r="BP83" s="15"/>
      <c r="BQ83" s="15" t="str">
        <f>IF(Table_Styles[[#This Row],[Top]]&lt;&gt;"",Table_Styles[[#This Row],[Top]],IF(Table_Styles[[#This Row],[Top Default]]&lt;&gt;"",Table_Styles[[#This Row],[Top Default]],""))</f>
        <v/>
      </c>
      <c r="BR83" s="15"/>
      <c r="BS83" s="15"/>
      <c r="BT83" s="15" t="str">
        <f>IF(Table_Styles[[#This Row],[Right]]&lt;&gt;"",Table_Styles[[#This Row],[Right]],IF(Table_Styles[[#This Row],[Right Default]]&lt;&gt;"",Table_Styles[[#This Row],[Right Default]],""))</f>
        <v/>
      </c>
      <c r="BU83" s="15"/>
      <c r="BV83" s="15"/>
      <c r="BW83" s="15" t="str">
        <f>IF(Table_Styles[[#This Row],[Bottom]]&lt;&gt;"",Table_Styles[[#This Row],[Bottom]],IF(Table_Styles[[#This Row],[Bottom Default]]&lt;&gt;"",Table_Styles[[#This Row],[Bottom Default]],""))</f>
        <v/>
      </c>
      <c r="BX83" s="15"/>
      <c r="BY83" s="15"/>
      <c r="BZ83" s="15" t="str">
        <f>IF(Table_Styles[[#This Row],[Left]]&lt;&gt;"",Table_Styles[[#This Row],[Left]],IF(Table_Styles[[#This Row],[Left Default]]&lt;&gt;"",Table_Styles[[#This Row],[Left Default]],""))</f>
        <v/>
      </c>
      <c r="CA83" s="34"/>
      <c r="CB83" s="17" t="str">
        <f>IF(AND(Table_Styles[[#This Row],[Selector]]&lt;&gt;"",Table_Styles[[#This Row],[Font Family Used]]&lt;&gt;"",Table_Styles[[#This Row],[Font Weight Used]]&lt;&gt;""),Table_Styles[[#This Row],[Font Family Used]]&amp;" "&amp;Table_Styles[[#This Row],[Font Weight Used]],"")</f>
        <v/>
      </c>
      <c r="CC83" s="17" t="str">
        <f ca="1">IF(AND(Table_Styles[[#This Row],[Selector]],COUNTIF(OFFSET(CC:CC,0,0,ROW()-1,1),"="&amp;Table_Styles[[#This Row],[Font]])=0),Table_Styles[[#This Row],[Font]],"")</f>
        <v/>
      </c>
      <c r="CD83" s="17" t="str">
        <f ca="1">IF(Table_Styles[[#This Row],[Unique Font]]&lt;&gt;"",
"{""fontFamily"":"""&amp;Table_Styles[[#This Row],[Font Family Used]]&amp;""",""fontWeight"":"&amp;Table_Styles[[#This Row],[Font Weight Used]]&amp;"}","")</f>
        <v/>
      </c>
      <c r="CE83"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#218732;border: none</v>
      </c>
      <c r="CF83" s="17" t="str">
        <f>IF(AND(Table_Styles[[#This Row],[Selector]]&lt;&gt;"", Table_Styles[[#This Row],[Config Properties]]&lt;&gt;""),
Table_Styles[[#This Row],[Selector]]&amp;" { "&amp;Table_Styles[[#This Row],[Config Properties]]&amp;" }","")</f>
        <v>nav .btn.btn-primary { color: #FFFFFF;background: #218732;border: none }</v>
      </c>
      <c r="CG83" s="17" t="str">
        <f xml:space="preserve">
SUBSTITUTE(SUBSTITUTE(SUBSTITUTE(SUBSTITUTE(SUBSTITUTE(SUBSTITUTE(SUBSTITUTE(SUBSTITUTE(Table_Styles[[#This Row],[Config]],
" {","{"),
"{ ","{"),
" }","}"),
"} ","}"),
" ,",","),
", ",","),
" :",":"),
": ",":")</f>
        <v>nav .btn.btn-primary{color:#FFFFFF;background:#218732;border:none}</v>
      </c>
    </row>
    <row r="84" spans="2:85" ht="21" customHeight="1">
      <c r="B84" s="91" t="s">
        <v>669</v>
      </c>
      <c r="C84" s="17" t="s">
        <v>670</v>
      </c>
      <c r="D84" s="34"/>
      <c r="E84" s="34"/>
      <c r="F84" s="15" t="str">
        <f>IF(Table_Styles[[#This Row],[Font Family]]&lt;&gt;"",Table_Styles[[#This Row],[Font Family]],IF(Table_Styles[[#This Row],[Font Family Default]]&lt;&gt;"",Table_Styles[[#This Row],[Font Family Default]],""))</f>
        <v/>
      </c>
      <c r="G84" s="34"/>
      <c r="H84" s="34"/>
      <c r="I84" s="15" t="str">
        <f>IF(Table_Styles[[#This Row],[Font Size]]&lt;&gt;"",Table_Styles[[#This Row],[Font Size]],IF(Table_Styles[[#This Row],[Font Size Default]]&lt;&gt;"",Table_Styles[[#This Row],[Font Size Default]],""))</f>
        <v/>
      </c>
      <c r="J84" s="34"/>
      <c r="K84" s="34"/>
      <c r="L84" s="15" t="str">
        <f>IF(Table_Styles[[#This Row],[Font Weight]]&lt;&gt;"",Table_Styles[[#This Row],[Font Weight]],IF(Table_Styles[[#This Row],[Font Weight Default]]&lt;&gt;"",Table_Styles[[#This Row],[Font Weight Default]],""))</f>
        <v/>
      </c>
      <c r="M84" s="34"/>
      <c r="N84" s="36" t="s">
        <v>398</v>
      </c>
      <c r="O84" s="15" t="str">
        <f>IF(Table_Styles[[#This Row],[Colour]]&lt;&gt;"",Table_Styles[[#This Row],[Colour]],IF(Table_Styles[[#This Row],[Colour Default]]&lt;&gt;"",Table_Styles[[#This Row],[Colour Default]],""))</f>
        <v>#FFFFFF</v>
      </c>
      <c r="P84" s="34" t="s">
        <v>668</v>
      </c>
      <c r="Q84" s="87" t="str">
        <f>Colour_Accent_1</f>
        <v>#006ac6</v>
      </c>
      <c r="R84" s="15" t="str">
        <f>IF(Table_Styles[[#This Row],[Background]]&lt;&gt;"",Table_Styles[[#This Row],[Background]],IF(Table_Styles[[#This Row],[Background Default]]&lt;&gt;"",Table_Styles[[#This Row],[Background Default]],""))</f>
        <v>#218732</v>
      </c>
      <c r="S84" s="34"/>
      <c r="T84" s="34" t="s">
        <v>554</v>
      </c>
      <c r="U84" s="15" t="str">
        <f>IF(Table_Styles[[#This Row],[Border]]&lt;&gt;"",Table_Styles[[#This Row],[Border]],IF(Table_Styles[[#This Row],[Border Default]]&lt;&gt;"",Table_Styles[[#This Row],[Border Default]],""))</f>
        <v>none</v>
      </c>
      <c r="V84" s="34"/>
      <c r="W84" s="34"/>
      <c r="X84" s="15" t="str">
        <f>IF(Table_Styles[[#This Row],[Border Radius]]&lt;&gt;"",Table_Styles[[#This Row],[Border Radius]],IF(Table_Styles[[#This Row],[Border Radius Default]]&lt;&gt;"",Table_Styles[[#This Row],[Border Radius Default]],""))</f>
        <v/>
      </c>
      <c r="Y84" s="34"/>
      <c r="Z84" s="34"/>
      <c r="AA84" s="15" t="str">
        <f>IF(Table_Styles[[#This Row],[MT]]&lt;&gt;"",Table_Styles[[#This Row],[MT]],IF(Table_Styles[[#This Row],[MT Default]]&lt;&gt;"",Table_Styles[[#This Row],[MT Default]],""))</f>
        <v/>
      </c>
      <c r="AB84" s="34"/>
      <c r="AC84" s="34"/>
      <c r="AD84" s="15" t="str">
        <f>IF(Table_Styles[[#This Row],[MR]]&lt;&gt;"",Table_Styles[[#This Row],[MR]],IF(Table_Styles[[#This Row],[MR Default]]&lt;&gt;"",Table_Styles[[#This Row],[MR Default]],""))</f>
        <v/>
      </c>
      <c r="AE84" s="34"/>
      <c r="AF84" s="34"/>
      <c r="AG84" s="15" t="str">
        <f>IF(Table_Styles[[#This Row],[MB]]&lt;&gt;"",Table_Styles[[#This Row],[MB]],IF(Table_Styles[[#This Row],[MB Default]]&lt;&gt;"",Table_Styles[[#This Row],[MB Default]],""))</f>
        <v/>
      </c>
      <c r="AH84" s="34"/>
      <c r="AI84" s="34"/>
      <c r="AJ84" s="15" t="str">
        <f>IF(Table_Styles[[#This Row],[ML]]&lt;&gt;"",Table_Styles[[#This Row],[ML]],IF(Table_Styles[[#This Row],[ML Default]]&lt;&gt;"",Table_Styles[[#This Row],[ML Default]],""))</f>
        <v/>
      </c>
      <c r="AK84" s="34"/>
      <c r="AL84" s="34"/>
      <c r="AM84" s="15" t="str">
        <f>IF(Table_Styles[[#This Row],[PT]]&lt;&gt;"",Table_Styles[[#This Row],[PT]],IF(Table_Styles[[#This Row],[PT Default]]&lt;&gt;"",Table_Styles[[#This Row],[PT Default]],""))</f>
        <v/>
      </c>
      <c r="AN84" s="34"/>
      <c r="AO84" s="34"/>
      <c r="AP84" s="15" t="str">
        <f>IF(Table_Styles[[#This Row],[PR]]&lt;&gt;"",Table_Styles[[#This Row],[PR]],IF(Table_Styles[[#This Row],[PR Default]]&lt;&gt;"",Table_Styles[[#This Row],[PR Default]],""))</f>
        <v/>
      </c>
      <c r="AQ84" s="34"/>
      <c r="AR84" s="34"/>
      <c r="AS84" s="15" t="str">
        <f>IF(Table_Styles[[#This Row],[PB]]&lt;&gt;"",Table_Styles[[#This Row],[PB]],IF(Table_Styles[[#This Row],[PB Default]]&lt;&gt;"",Table_Styles[[#This Row],[PB Default]],""))</f>
        <v/>
      </c>
      <c r="AT84" s="34"/>
      <c r="AU84" s="34"/>
      <c r="AV84" s="15" t="str">
        <f>IF(Table_Styles[[#This Row],[PL]]&lt;&gt;"",Table_Styles[[#This Row],[PL]],IF(Table_Styles[[#This Row],[PL Default]]&lt;&gt;"",Table_Styles[[#This Row],[PL Default]],""))</f>
        <v/>
      </c>
      <c r="AW84" s="34"/>
      <c r="AX84" s="34"/>
      <c r="AY84" s="15" t="str">
        <f>IF(Table_Styles[[#This Row],[BT]]&lt;&gt;"",Table_Styles[[#This Row],[BT]],IF(Table_Styles[[#This Row],[BT Default]]&lt;&gt;"",Table_Styles[[#This Row],[BT Default]],""))</f>
        <v/>
      </c>
      <c r="AZ84" s="34"/>
      <c r="BA84" s="34"/>
      <c r="BB84" s="15" t="str">
        <f>IF(Table_Styles[[#This Row],[BR]]&lt;&gt;"",Table_Styles[[#This Row],[BR]],IF(Table_Styles[[#This Row],[BR Default]]&lt;&gt;"",Table_Styles[[#This Row],[BR Default]],""))</f>
        <v/>
      </c>
      <c r="BC84" s="34"/>
      <c r="BD84" s="34"/>
      <c r="BE84" s="15" t="str">
        <f>IF(Table_Styles[[#This Row],[BB]]&lt;&gt;"",Table_Styles[[#This Row],[BB]],IF(Table_Styles[[#This Row],[BB Default]]&lt;&gt;"",Table_Styles[[#This Row],[BB Default]],""))</f>
        <v/>
      </c>
      <c r="BF84" s="34"/>
      <c r="BG84" s="34"/>
      <c r="BH84" s="15" t="str">
        <f>IF(Table_Styles[[#This Row],[BL]]&lt;&gt;"",Table_Styles[[#This Row],[BL]],IF(Table_Styles[[#This Row],[BL Default]]&lt;&gt;"",Table_Styles[[#This Row],[BL Default]],""))</f>
        <v/>
      </c>
      <c r="BI84" s="34"/>
      <c r="BJ84" s="34"/>
      <c r="BK84" s="15" t="str">
        <f>IF(Table_Styles[[#This Row],[Width]]&lt;&gt;"",Table_Styles[[#This Row],[Width]],IF(Table_Styles[[#This Row],[Width Default]]&lt;&gt;"",Table_Styles[[#This Row],[Width Default]],""))</f>
        <v/>
      </c>
      <c r="BL84" s="34"/>
      <c r="BM84" s="34"/>
      <c r="BN84" s="15" t="str">
        <f>IF(Table_Styles[[#This Row],[Height]]&lt;&gt;"",Table_Styles[[#This Row],[Height]],IF(Table_Styles[[#This Row],[Height Default]]&lt;&gt;"",Table_Styles[[#This Row],[Height Default]],""))</f>
        <v/>
      </c>
      <c r="BO84" s="15"/>
      <c r="BP84" s="15"/>
      <c r="BQ84" s="15" t="str">
        <f>IF(Table_Styles[[#This Row],[Top]]&lt;&gt;"",Table_Styles[[#This Row],[Top]],IF(Table_Styles[[#This Row],[Top Default]]&lt;&gt;"",Table_Styles[[#This Row],[Top Default]],""))</f>
        <v/>
      </c>
      <c r="BR84" s="15"/>
      <c r="BS84" s="15"/>
      <c r="BT84" s="15" t="str">
        <f>IF(Table_Styles[[#This Row],[Right]]&lt;&gt;"",Table_Styles[[#This Row],[Right]],IF(Table_Styles[[#This Row],[Right Default]]&lt;&gt;"",Table_Styles[[#This Row],[Right Default]],""))</f>
        <v/>
      </c>
      <c r="BU84" s="15"/>
      <c r="BV84" s="15"/>
      <c r="BW84" s="15" t="str">
        <f>IF(Table_Styles[[#This Row],[Bottom]]&lt;&gt;"",Table_Styles[[#This Row],[Bottom]],IF(Table_Styles[[#This Row],[Bottom Default]]&lt;&gt;"",Table_Styles[[#This Row],[Bottom Default]],""))</f>
        <v/>
      </c>
      <c r="BX84" s="15"/>
      <c r="BY84" s="15"/>
      <c r="BZ84" s="15" t="str">
        <f>IF(Table_Styles[[#This Row],[Left]]&lt;&gt;"",Table_Styles[[#This Row],[Left]],IF(Table_Styles[[#This Row],[Left Default]]&lt;&gt;"",Table_Styles[[#This Row],[Left Default]],""))</f>
        <v/>
      </c>
      <c r="CA84" s="34"/>
      <c r="CB84" s="17" t="str">
        <f>IF(AND(Table_Styles[[#This Row],[Selector]]&lt;&gt;"",Table_Styles[[#This Row],[Font Family Used]]&lt;&gt;"",Table_Styles[[#This Row],[Font Weight Used]]&lt;&gt;""),Table_Styles[[#This Row],[Font Family Used]]&amp;" "&amp;Table_Styles[[#This Row],[Font Weight Used]],"")</f>
        <v/>
      </c>
      <c r="CC84" s="17" t="str">
        <f ca="1">IF(AND(Table_Styles[[#This Row],[Selector]],COUNTIF(OFFSET(CC:CC,0,0,ROW()-1,1),"="&amp;Table_Styles[[#This Row],[Font]])=0),Table_Styles[[#This Row],[Font]],"")</f>
        <v/>
      </c>
      <c r="CD84" s="17" t="str">
        <f ca="1">IF(Table_Styles[[#This Row],[Unique Font]]&lt;&gt;"",
"{""fontFamily"":"""&amp;Table_Styles[[#This Row],[Font Family Used]]&amp;""",""fontWeight"":"&amp;Table_Styles[[#This Row],[Font Weight Used]]&amp;"}","")</f>
        <v/>
      </c>
      <c r="CE84"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#218732;border: none</v>
      </c>
      <c r="CF84" s="17" t="str">
        <f>IF(AND(Table_Styles[[#This Row],[Selector]]&lt;&gt;"", Table_Styles[[#This Row],[Config Properties]]&lt;&gt;""),
Table_Styles[[#This Row],[Selector]]&amp;" { "&amp;Table_Styles[[#This Row],[Config Properties]]&amp;" }","")</f>
        <v>nav .btn.btn-primary:hover { color: #FFFFFF;background: #218732;border: none }</v>
      </c>
      <c r="CG84" s="17" t="str">
        <f xml:space="preserve">
SUBSTITUTE(SUBSTITUTE(SUBSTITUTE(SUBSTITUTE(SUBSTITUTE(SUBSTITUTE(SUBSTITUTE(SUBSTITUTE(Table_Styles[[#This Row],[Config]],
" {","{"),
"{ ","{"),
" }","}"),
"} ","}"),
" ,",","),
", ",","),
" :",":"),
": ",":")</f>
        <v>nav .btn.btn-primary:hover{color:#FFFFFF;background:#218732;border:none}</v>
      </c>
    </row>
    <row r="85" spans="2:85" ht="21" customHeight="1">
      <c r="B85" s="91" t="s">
        <v>671</v>
      </c>
      <c r="C85" s="17" t="s">
        <v>672</v>
      </c>
      <c r="D85" s="34"/>
      <c r="E85" s="34"/>
      <c r="F85" s="15" t="str">
        <f>IF(Table_Styles[[#This Row],[Font Family]]&lt;&gt;"",Table_Styles[[#This Row],[Font Family]],IF(Table_Styles[[#This Row],[Font Family Default]]&lt;&gt;"",Table_Styles[[#This Row],[Font Family Default]],""))</f>
        <v/>
      </c>
      <c r="G85" s="34"/>
      <c r="H85" s="34"/>
      <c r="I85" s="15" t="str">
        <f>IF(Table_Styles[[#This Row],[Font Size]]&lt;&gt;"",Table_Styles[[#This Row],[Font Size]],IF(Table_Styles[[#This Row],[Font Size Default]]&lt;&gt;"",Table_Styles[[#This Row],[Font Size Default]],""))</f>
        <v/>
      </c>
      <c r="J85" s="34"/>
      <c r="K85" s="34"/>
      <c r="L85" s="15" t="str">
        <f>IF(Table_Styles[[#This Row],[Font Weight]]&lt;&gt;"",Table_Styles[[#This Row],[Font Weight]],IF(Table_Styles[[#This Row],[Font Weight Default]]&lt;&gt;"",Table_Styles[[#This Row],[Font Weight Default]],""))</f>
        <v/>
      </c>
      <c r="M85" s="34"/>
      <c r="N85" s="36" t="s">
        <v>398</v>
      </c>
      <c r="O85" s="15" t="str">
        <f>IF(Table_Styles[[#This Row],[Colour]]&lt;&gt;"",Table_Styles[[#This Row],[Colour]],IF(Table_Styles[[#This Row],[Colour Default]]&lt;&gt;"",Table_Styles[[#This Row],[Colour Default]],""))</f>
        <v>#FFFFFF</v>
      </c>
      <c r="P85" s="34" t="s">
        <v>668</v>
      </c>
      <c r="Q85" s="87" t="str">
        <f>Colour_Accent_1</f>
        <v>#006ac6</v>
      </c>
      <c r="R85" s="15" t="str">
        <f>IF(Table_Styles[[#This Row],[Background]]&lt;&gt;"",Table_Styles[[#This Row],[Background]],IF(Table_Styles[[#This Row],[Background Default]]&lt;&gt;"",Table_Styles[[#This Row],[Background Default]],""))</f>
        <v>#218732</v>
      </c>
      <c r="S85" s="34"/>
      <c r="T85" s="34" t="s">
        <v>554</v>
      </c>
      <c r="U85" s="15" t="str">
        <f>IF(Table_Styles[[#This Row],[Border]]&lt;&gt;"",Table_Styles[[#This Row],[Border]],IF(Table_Styles[[#This Row],[Border Default]]&lt;&gt;"",Table_Styles[[#This Row],[Border Default]],""))</f>
        <v>none</v>
      </c>
      <c r="V85" s="34"/>
      <c r="W85" s="34"/>
      <c r="X85" s="15" t="str">
        <f>IF(Table_Styles[[#This Row],[Border Radius]]&lt;&gt;"",Table_Styles[[#This Row],[Border Radius]],IF(Table_Styles[[#This Row],[Border Radius Default]]&lt;&gt;"",Table_Styles[[#This Row],[Border Radius Default]],""))</f>
        <v/>
      </c>
      <c r="Y85" s="34"/>
      <c r="Z85" s="34"/>
      <c r="AA85" s="15" t="str">
        <f>IF(Table_Styles[[#This Row],[MT]]&lt;&gt;"",Table_Styles[[#This Row],[MT]],IF(Table_Styles[[#This Row],[MT Default]]&lt;&gt;"",Table_Styles[[#This Row],[MT Default]],""))</f>
        <v/>
      </c>
      <c r="AB85" s="34"/>
      <c r="AC85" s="34"/>
      <c r="AD85" s="15" t="str">
        <f>IF(Table_Styles[[#This Row],[MR]]&lt;&gt;"",Table_Styles[[#This Row],[MR]],IF(Table_Styles[[#This Row],[MR Default]]&lt;&gt;"",Table_Styles[[#This Row],[MR Default]],""))</f>
        <v/>
      </c>
      <c r="AE85" s="34"/>
      <c r="AF85" s="34"/>
      <c r="AG85" s="15" t="str">
        <f>IF(Table_Styles[[#This Row],[MB]]&lt;&gt;"",Table_Styles[[#This Row],[MB]],IF(Table_Styles[[#This Row],[MB Default]]&lt;&gt;"",Table_Styles[[#This Row],[MB Default]],""))</f>
        <v/>
      </c>
      <c r="AH85" s="34"/>
      <c r="AI85" s="34"/>
      <c r="AJ85" s="15" t="str">
        <f>IF(Table_Styles[[#This Row],[ML]]&lt;&gt;"",Table_Styles[[#This Row],[ML]],IF(Table_Styles[[#This Row],[ML Default]]&lt;&gt;"",Table_Styles[[#This Row],[ML Default]],""))</f>
        <v/>
      </c>
      <c r="AK85" s="34"/>
      <c r="AL85" s="34"/>
      <c r="AM85" s="15" t="str">
        <f>IF(Table_Styles[[#This Row],[PT]]&lt;&gt;"",Table_Styles[[#This Row],[PT]],IF(Table_Styles[[#This Row],[PT Default]]&lt;&gt;"",Table_Styles[[#This Row],[PT Default]],""))</f>
        <v/>
      </c>
      <c r="AN85" s="34"/>
      <c r="AO85" s="34"/>
      <c r="AP85" s="15" t="str">
        <f>IF(Table_Styles[[#This Row],[PR]]&lt;&gt;"",Table_Styles[[#This Row],[PR]],IF(Table_Styles[[#This Row],[PR Default]]&lt;&gt;"",Table_Styles[[#This Row],[PR Default]],""))</f>
        <v/>
      </c>
      <c r="AQ85" s="34"/>
      <c r="AR85" s="34"/>
      <c r="AS85" s="15" t="str">
        <f>IF(Table_Styles[[#This Row],[PB]]&lt;&gt;"",Table_Styles[[#This Row],[PB]],IF(Table_Styles[[#This Row],[PB Default]]&lt;&gt;"",Table_Styles[[#This Row],[PB Default]],""))</f>
        <v/>
      </c>
      <c r="AT85" s="34"/>
      <c r="AU85" s="34"/>
      <c r="AV85" s="15" t="str">
        <f>IF(Table_Styles[[#This Row],[PL]]&lt;&gt;"",Table_Styles[[#This Row],[PL]],IF(Table_Styles[[#This Row],[PL Default]]&lt;&gt;"",Table_Styles[[#This Row],[PL Default]],""))</f>
        <v/>
      </c>
      <c r="AW85" s="34"/>
      <c r="AX85" s="34"/>
      <c r="AY85" s="15" t="str">
        <f>IF(Table_Styles[[#This Row],[BT]]&lt;&gt;"",Table_Styles[[#This Row],[BT]],IF(Table_Styles[[#This Row],[BT Default]]&lt;&gt;"",Table_Styles[[#This Row],[BT Default]],""))</f>
        <v/>
      </c>
      <c r="AZ85" s="34"/>
      <c r="BA85" s="34"/>
      <c r="BB85" s="15" t="str">
        <f>IF(Table_Styles[[#This Row],[BR]]&lt;&gt;"",Table_Styles[[#This Row],[BR]],IF(Table_Styles[[#This Row],[BR Default]]&lt;&gt;"",Table_Styles[[#This Row],[BR Default]],""))</f>
        <v/>
      </c>
      <c r="BC85" s="34"/>
      <c r="BD85" s="34"/>
      <c r="BE85" s="15" t="str">
        <f>IF(Table_Styles[[#This Row],[BB]]&lt;&gt;"",Table_Styles[[#This Row],[BB]],IF(Table_Styles[[#This Row],[BB Default]]&lt;&gt;"",Table_Styles[[#This Row],[BB Default]],""))</f>
        <v/>
      </c>
      <c r="BF85" s="34"/>
      <c r="BG85" s="34"/>
      <c r="BH85" s="15" t="str">
        <f>IF(Table_Styles[[#This Row],[BL]]&lt;&gt;"",Table_Styles[[#This Row],[BL]],IF(Table_Styles[[#This Row],[BL Default]]&lt;&gt;"",Table_Styles[[#This Row],[BL Default]],""))</f>
        <v/>
      </c>
      <c r="BI85" s="34"/>
      <c r="BJ85" s="34"/>
      <c r="BK85" s="15" t="str">
        <f>IF(Table_Styles[[#This Row],[Width]]&lt;&gt;"",Table_Styles[[#This Row],[Width]],IF(Table_Styles[[#This Row],[Width Default]]&lt;&gt;"",Table_Styles[[#This Row],[Width Default]],""))</f>
        <v/>
      </c>
      <c r="BL85" s="34"/>
      <c r="BM85" s="34"/>
      <c r="BN85" s="15" t="str">
        <f>IF(Table_Styles[[#This Row],[Height]]&lt;&gt;"",Table_Styles[[#This Row],[Height]],IF(Table_Styles[[#This Row],[Height Default]]&lt;&gt;"",Table_Styles[[#This Row],[Height Default]],""))</f>
        <v/>
      </c>
      <c r="BO85" s="15"/>
      <c r="BP85" s="15"/>
      <c r="BQ85" s="15" t="str">
        <f>IF(Table_Styles[[#This Row],[Top]]&lt;&gt;"",Table_Styles[[#This Row],[Top]],IF(Table_Styles[[#This Row],[Top Default]]&lt;&gt;"",Table_Styles[[#This Row],[Top Default]],""))</f>
        <v/>
      </c>
      <c r="BR85" s="15"/>
      <c r="BS85" s="15"/>
      <c r="BT85" s="15" t="str">
        <f>IF(Table_Styles[[#This Row],[Right]]&lt;&gt;"",Table_Styles[[#This Row],[Right]],IF(Table_Styles[[#This Row],[Right Default]]&lt;&gt;"",Table_Styles[[#This Row],[Right Default]],""))</f>
        <v/>
      </c>
      <c r="BU85" s="15"/>
      <c r="BV85" s="15"/>
      <c r="BW85" s="15" t="str">
        <f>IF(Table_Styles[[#This Row],[Bottom]]&lt;&gt;"",Table_Styles[[#This Row],[Bottom]],IF(Table_Styles[[#This Row],[Bottom Default]]&lt;&gt;"",Table_Styles[[#This Row],[Bottom Default]],""))</f>
        <v/>
      </c>
      <c r="BX85" s="15"/>
      <c r="BY85" s="15"/>
      <c r="BZ85" s="15" t="str">
        <f>IF(Table_Styles[[#This Row],[Left]]&lt;&gt;"",Table_Styles[[#This Row],[Left]],IF(Table_Styles[[#This Row],[Left Default]]&lt;&gt;"",Table_Styles[[#This Row],[Left Default]],""))</f>
        <v/>
      </c>
      <c r="CA85" s="34"/>
      <c r="CB85" s="17" t="str">
        <f>IF(AND(Table_Styles[[#This Row],[Selector]]&lt;&gt;"",Table_Styles[[#This Row],[Font Family Used]]&lt;&gt;"",Table_Styles[[#This Row],[Font Weight Used]]&lt;&gt;""),Table_Styles[[#This Row],[Font Family Used]]&amp;" "&amp;Table_Styles[[#This Row],[Font Weight Used]],"")</f>
        <v/>
      </c>
      <c r="CC85" s="17" t="str">
        <f ca="1">IF(AND(Table_Styles[[#This Row],[Selector]],COUNTIF(OFFSET(CC:CC,0,0,ROW()-1,1),"="&amp;Table_Styles[[#This Row],[Font]])=0),Table_Styles[[#This Row],[Font]],"")</f>
        <v/>
      </c>
      <c r="CD85" s="17" t="str">
        <f ca="1">IF(Table_Styles[[#This Row],[Unique Font]]&lt;&gt;"",
"{""fontFamily"":"""&amp;Table_Styles[[#This Row],[Font Family Used]]&amp;""",""fontWeight"":"&amp;Table_Styles[[#This Row],[Font Weight Used]]&amp;"}","")</f>
        <v/>
      </c>
      <c r="CE85"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#218732;border: none</v>
      </c>
      <c r="CF85" s="17" t="str">
        <f>IF(AND(Table_Styles[[#This Row],[Selector]]&lt;&gt;"", Table_Styles[[#This Row],[Config Properties]]&lt;&gt;""),
Table_Styles[[#This Row],[Selector]]&amp;" { "&amp;Table_Styles[[#This Row],[Config Properties]]&amp;" }","")</f>
        <v>nav .btn.btn-primary:active { color: #FFFFFF;background: #218732;border: none }</v>
      </c>
      <c r="CG85" s="17" t="str">
        <f xml:space="preserve">
SUBSTITUTE(SUBSTITUTE(SUBSTITUTE(SUBSTITUTE(SUBSTITUTE(SUBSTITUTE(SUBSTITUTE(SUBSTITUTE(Table_Styles[[#This Row],[Config]],
" {","{"),
"{ ","{"),
" }","}"),
"} ","}"),
" ,",","),
", ",","),
" :",":"),
": ",":")</f>
        <v>nav .btn.btn-primary:active{color:#FFFFFF;background:#218732;border:none}</v>
      </c>
    </row>
    <row r="86" spans="2:85" ht="21" customHeight="1">
      <c r="B86" s="91" t="s">
        <v>673</v>
      </c>
      <c r="C86" s="17" t="s">
        <v>674</v>
      </c>
      <c r="D86" s="34"/>
      <c r="E86" s="34"/>
      <c r="F86" s="15" t="str">
        <f>IF(Table_Styles[[#This Row],[Font Family]]&lt;&gt;"",Table_Styles[[#This Row],[Font Family]],IF(Table_Styles[[#This Row],[Font Family Default]]&lt;&gt;"",Table_Styles[[#This Row],[Font Family Default]],""))</f>
        <v/>
      </c>
      <c r="G86" s="34"/>
      <c r="H86" s="34"/>
      <c r="I86" s="15" t="str">
        <f>IF(Table_Styles[[#This Row],[Font Size]]&lt;&gt;"",Table_Styles[[#This Row],[Font Size]],IF(Table_Styles[[#This Row],[Font Size Default]]&lt;&gt;"",Table_Styles[[#This Row],[Font Size Default]],""))</f>
        <v/>
      </c>
      <c r="J86" s="34"/>
      <c r="K86" s="34"/>
      <c r="L86" s="15" t="str">
        <f>IF(Table_Styles[[#This Row],[Font Weight]]&lt;&gt;"",Table_Styles[[#This Row],[Font Weight]],IF(Table_Styles[[#This Row],[Font Weight Default]]&lt;&gt;"",Table_Styles[[#This Row],[Font Weight Default]],""))</f>
        <v/>
      </c>
      <c r="M86" s="34"/>
      <c r="N86" s="36" t="str">
        <f>Colour_Foreground_1</f>
        <v>#65686b</v>
      </c>
      <c r="O86" s="15" t="str">
        <f>IF(Table_Styles[[#This Row],[Colour]]&lt;&gt;"",Table_Styles[[#This Row],[Colour]],IF(Table_Styles[[#This Row],[Colour Default]]&lt;&gt;"",Table_Styles[[#This Row],[Colour Default]],""))</f>
        <v>#65686b</v>
      </c>
      <c r="P86" s="34"/>
      <c r="Q86" s="87" t="str">
        <f>Colour_Background_2</f>
        <v>#f3f3f3</v>
      </c>
      <c r="R86" s="15" t="str">
        <f>IF(Table_Styles[[#This Row],[Background]]&lt;&gt;"",Table_Styles[[#This Row],[Background]],IF(Table_Styles[[#This Row],[Background Default]]&lt;&gt;"",Table_Styles[[#This Row],[Background Default]],""))</f>
        <v>#f3f3f3</v>
      </c>
      <c r="S86" s="34"/>
      <c r="T86" s="34" t="s">
        <v>554</v>
      </c>
      <c r="U86" s="15" t="str">
        <f>IF(Table_Styles[[#This Row],[Border]]&lt;&gt;"",Table_Styles[[#This Row],[Border]],IF(Table_Styles[[#This Row],[Border Default]]&lt;&gt;"",Table_Styles[[#This Row],[Border Default]],""))</f>
        <v>none</v>
      </c>
      <c r="V86" s="34"/>
      <c r="W86" s="34"/>
      <c r="X86" s="15" t="str">
        <f>IF(Table_Styles[[#This Row],[Border Radius]]&lt;&gt;"",Table_Styles[[#This Row],[Border Radius]],IF(Table_Styles[[#This Row],[Border Radius Default]]&lt;&gt;"",Table_Styles[[#This Row],[Border Radius Default]],""))</f>
        <v/>
      </c>
      <c r="Y86" s="34"/>
      <c r="Z86" s="34"/>
      <c r="AA86" s="15" t="str">
        <f>IF(Table_Styles[[#This Row],[MT]]&lt;&gt;"",Table_Styles[[#This Row],[MT]],IF(Table_Styles[[#This Row],[MT Default]]&lt;&gt;"",Table_Styles[[#This Row],[MT Default]],""))</f>
        <v/>
      </c>
      <c r="AB86" s="34"/>
      <c r="AC86" s="34"/>
      <c r="AD86" s="15" t="str">
        <f>IF(Table_Styles[[#This Row],[MR]]&lt;&gt;"",Table_Styles[[#This Row],[MR]],IF(Table_Styles[[#This Row],[MR Default]]&lt;&gt;"",Table_Styles[[#This Row],[MR Default]],""))</f>
        <v/>
      </c>
      <c r="AE86" s="34"/>
      <c r="AF86" s="34"/>
      <c r="AG86" s="15" t="str">
        <f>IF(Table_Styles[[#This Row],[MB]]&lt;&gt;"",Table_Styles[[#This Row],[MB]],IF(Table_Styles[[#This Row],[MB Default]]&lt;&gt;"",Table_Styles[[#This Row],[MB Default]],""))</f>
        <v/>
      </c>
      <c r="AH86" s="34"/>
      <c r="AI86" s="34"/>
      <c r="AJ86" s="15" t="str">
        <f>IF(Table_Styles[[#This Row],[ML]]&lt;&gt;"",Table_Styles[[#This Row],[ML]],IF(Table_Styles[[#This Row],[ML Default]]&lt;&gt;"",Table_Styles[[#This Row],[ML Default]],""))</f>
        <v/>
      </c>
      <c r="AK86" s="34"/>
      <c r="AL86" s="34"/>
      <c r="AM86" s="15" t="str">
        <f>IF(Table_Styles[[#This Row],[PT]]&lt;&gt;"",Table_Styles[[#This Row],[PT]],IF(Table_Styles[[#This Row],[PT Default]]&lt;&gt;"",Table_Styles[[#This Row],[PT Default]],""))</f>
        <v/>
      </c>
      <c r="AN86" s="34"/>
      <c r="AO86" s="34"/>
      <c r="AP86" s="15" t="str">
        <f>IF(Table_Styles[[#This Row],[PR]]&lt;&gt;"",Table_Styles[[#This Row],[PR]],IF(Table_Styles[[#This Row],[PR Default]]&lt;&gt;"",Table_Styles[[#This Row],[PR Default]],""))</f>
        <v/>
      </c>
      <c r="AQ86" s="34"/>
      <c r="AR86" s="34"/>
      <c r="AS86" s="15" t="str">
        <f>IF(Table_Styles[[#This Row],[PB]]&lt;&gt;"",Table_Styles[[#This Row],[PB]],IF(Table_Styles[[#This Row],[PB Default]]&lt;&gt;"",Table_Styles[[#This Row],[PB Default]],""))</f>
        <v/>
      </c>
      <c r="AT86" s="34"/>
      <c r="AU86" s="34"/>
      <c r="AV86" s="15" t="str">
        <f>IF(Table_Styles[[#This Row],[PL]]&lt;&gt;"",Table_Styles[[#This Row],[PL]],IF(Table_Styles[[#This Row],[PL Default]]&lt;&gt;"",Table_Styles[[#This Row],[PL Default]],""))</f>
        <v/>
      </c>
      <c r="AW86" s="34"/>
      <c r="AX86" s="34"/>
      <c r="AY86" s="15" t="str">
        <f>IF(Table_Styles[[#This Row],[BT]]&lt;&gt;"",Table_Styles[[#This Row],[BT]],IF(Table_Styles[[#This Row],[BT Default]]&lt;&gt;"",Table_Styles[[#This Row],[BT Default]],""))</f>
        <v/>
      </c>
      <c r="AZ86" s="34"/>
      <c r="BA86" s="34"/>
      <c r="BB86" s="15" t="str">
        <f>IF(Table_Styles[[#This Row],[BR]]&lt;&gt;"",Table_Styles[[#This Row],[BR]],IF(Table_Styles[[#This Row],[BR Default]]&lt;&gt;"",Table_Styles[[#This Row],[BR Default]],""))</f>
        <v/>
      </c>
      <c r="BC86" s="34"/>
      <c r="BD86" s="34"/>
      <c r="BE86" s="15" t="str">
        <f>IF(Table_Styles[[#This Row],[BB]]&lt;&gt;"",Table_Styles[[#This Row],[BB]],IF(Table_Styles[[#This Row],[BB Default]]&lt;&gt;"",Table_Styles[[#This Row],[BB Default]],""))</f>
        <v/>
      </c>
      <c r="BF86" s="34"/>
      <c r="BG86" s="34"/>
      <c r="BH86" s="15" t="str">
        <f>IF(Table_Styles[[#This Row],[BL]]&lt;&gt;"",Table_Styles[[#This Row],[BL]],IF(Table_Styles[[#This Row],[BL Default]]&lt;&gt;"",Table_Styles[[#This Row],[BL Default]],""))</f>
        <v/>
      </c>
      <c r="BI86" s="34"/>
      <c r="BJ86" s="34"/>
      <c r="BK86" s="15" t="str">
        <f>IF(Table_Styles[[#This Row],[Width]]&lt;&gt;"",Table_Styles[[#This Row],[Width]],IF(Table_Styles[[#This Row],[Width Default]]&lt;&gt;"",Table_Styles[[#This Row],[Width Default]],""))</f>
        <v/>
      </c>
      <c r="BL86" s="34"/>
      <c r="BM86" s="34"/>
      <c r="BN86" s="15" t="str">
        <f>IF(Table_Styles[[#This Row],[Height]]&lt;&gt;"",Table_Styles[[#This Row],[Height]],IF(Table_Styles[[#This Row],[Height Default]]&lt;&gt;"",Table_Styles[[#This Row],[Height Default]],""))</f>
        <v/>
      </c>
      <c r="BO86" s="15"/>
      <c r="BP86" s="15"/>
      <c r="BQ86" s="15" t="str">
        <f>IF(Table_Styles[[#This Row],[Top]]&lt;&gt;"",Table_Styles[[#This Row],[Top]],IF(Table_Styles[[#This Row],[Top Default]]&lt;&gt;"",Table_Styles[[#This Row],[Top Default]],""))</f>
        <v/>
      </c>
      <c r="BR86" s="15"/>
      <c r="BS86" s="15"/>
      <c r="BT86" s="15" t="str">
        <f>IF(Table_Styles[[#This Row],[Right]]&lt;&gt;"",Table_Styles[[#This Row],[Right]],IF(Table_Styles[[#This Row],[Right Default]]&lt;&gt;"",Table_Styles[[#This Row],[Right Default]],""))</f>
        <v/>
      </c>
      <c r="BU86" s="15"/>
      <c r="BV86" s="15"/>
      <c r="BW86" s="15" t="str">
        <f>IF(Table_Styles[[#This Row],[Bottom]]&lt;&gt;"",Table_Styles[[#This Row],[Bottom]],IF(Table_Styles[[#This Row],[Bottom Default]]&lt;&gt;"",Table_Styles[[#This Row],[Bottom Default]],""))</f>
        <v/>
      </c>
      <c r="BX86" s="15"/>
      <c r="BY86" s="15"/>
      <c r="BZ86" s="15" t="str">
        <f>IF(Table_Styles[[#This Row],[Left]]&lt;&gt;"",Table_Styles[[#This Row],[Left]],IF(Table_Styles[[#This Row],[Left Default]]&lt;&gt;"",Table_Styles[[#This Row],[Left Default]],""))</f>
        <v/>
      </c>
      <c r="CA86" s="34"/>
      <c r="CB86" s="17" t="str">
        <f>IF(AND(Table_Styles[[#This Row],[Selector]]&lt;&gt;"",Table_Styles[[#This Row],[Font Family Used]]&lt;&gt;"",Table_Styles[[#This Row],[Font Weight Used]]&lt;&gt;""),Table_Styles[[#This Row],[Font Family Used]]&amp;" "&amp;Table_Styles[[#This Row],[Font Weight Used]],"")</f>
        <v/>
      </c>
      <c r="CC86" s="17" t="str">
        <f ca="1">IF(AND(Table_Styles[[#This Row],[Selector]],COUNTIF(OFFSET(CC:CC,0,0,ROW()-1,1),"="&amp;Table_Styles[[#This Row],[Font]])=0),Table_Styles[[#This Row],[Font]],"")</f>
        <v/>
      </c>
      <c r="CD86" s="17" t="str">
        <f ca="1">IF(Table_Styles[[#This Row],[Unique Font]]&lt;&gt;"",
"{""fontFamily"":"""&amp;Table_Styles[[#This Row],[Font Family Used]]&amp;""",""fontWeight"":"&amp;Table_Styles[[#This Row],[Font Weight Used]]&amp;"}","")</f>
        <v/>
      </c>
      <c r="CE86"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#65686b;background: #f3f3f3;border: none</v>
      </c>
      <c r="CF86" s="17" t="str">
        <f>IF(AND(Table_Styles[[#This Row],[Selector]]&lt;&gt;"", Table_Styles[[#This Row],[Config Properties]]&lt;&gt;""),
Table_Styles[[#This Row],[Selector]]&amp;" { "&amp;Table_Styles[[#This Row],[Config Properties]]&amp;" }","")</f>
        <v>nav .btn.btn-secondary { color: #65686b;background: #f3f3f3;border: none }</v>
      </c>
      <c r="CG86" s="17" t="str">
        <f xml:space="preserve">
SUBSTITUTE(SUBSTITUTE(SUBSTITUTE(SUBSTITUTE(SUBSTITUTE(SUBSTITUTE(SUBSTITUTE(SUBSTITUTE(Table_Styles[[#This Row],[Config]],
" {","{"),
"{ ","{"),
" }","}"),
"} ","}"),
" ,",","),
", ",","),
" :",":"),
": ",":")</f>
        <v>nav .btn.btn-secondary{color:#65686b;background:#f3f3f3;border:none}</v>
      </c>
    </row>
    <row r="87" spans="2:85" ht="21" customHeight="1">
      <c r="B87" s="91" t="s">
        <v>675</v>
      </c>
      <c r="C87" s="17" t="s">
        <v>676</v>
      </c>
      <c r="D87" s="34"/>
      <c r="E87" s="34"/>
      <c r="F87" s="15" t="str">
        <f>IF(Table_Styles[[#This Row],[Font Family]]&lt;&gt;"",Table_Styles[[#This Row],[Font Family]],IF(Table_Styles[[#This Row],[Font Family Default]]&lt;&gt;"",Table_Styles[[#This Row],[Font Family Default]],""))</f>
        <v/>
      </c>
      <c r="G87" s="34"/>
      <c r="H87" s="34"/>
      <c r="I87" s="15" t="str">
        <f>IF(Table_Styles[[#This Row],[Font Size]]&lt;&gt;"",Table_Styles[[#This Row],[Font Size]],IF(Table_Styles[[#This Row],[Font Size Default]]&lt;&gt;"",Table_Styles[[#This Row],[Font Size Default]],""))</f>
        <v/>
      </c>
      <c r="J87" s="34"/>
      <c r="K87" s="34"/>
      <c r="L87" s="15" t="str">
        <f>IF(Table_Styles[[#This Row],[Font Weight]]&lt;&gt;"",Table_Styles[[#This Row],[Font Weight]],IF(Table_Styles[[#This Row],[Font Weight Default]]&lt;&gt;"",Table_Styles[[#This Row],[Font Weight Default]],""))</f>
        <v/>
      </c>
      <c r="M87" s="34"/>
      <c r="N87" s="36" t="str">
        <f>Colour_Foreground_1</f>
        <v>#65686b</v>
      </c>
      <c r="O87" s="15" t="str">
        <f>IF(Table_Styles[[#This Row],[Colour]]&lt;&gt;"",Table_Styles[[#This Row],[Colour]],IF(Table_Styles[[#This Row],[Colour Default]]&lt;&gt;"",Table_Styles[[#This Row],[Colour Default]],""))</f>
        <v>#65686b</v>
      </c>
      <c r="P87" s="34"/>
      <c r="Q87" s="87" t="str">
        <f>Colour_Background_2</f>
        <v>#f3f3f3</v>
      </c>
      <c r="R87" s="15" t="str">
        <f>IF(Table_Styles[[#This Row],[Background]]&lt;&gt;"",Table_Styles[[#This Row],[Background]],IF(Table_Styles[[#This Row],[Background Default]]&lt;&gt;"",Table_Styles[[#This Row],[Background Default]],""))</f>
        <v>#f3f3f3</v>
      </c>
      <c r="S87" s="34"/>
      <c r="T87" s="34" t="s">
        <v>554</v>
      </c>
      <c r="U87" s="15" t="str">
        <f>IF(Table_Styles[[#This Row],[Border]]&lt;&gt;"",Table_Styles[[#This Row],[Border]],IF(Table_Styles[[#This Row],[Border Default]]&lt;&gt;"",Table_Styles[[#This Row],[Border Default]],""))</f>
        <v>none</v>
      </c>
      <c r="V87" s="34"/>
      <c r="W87" s="34"/>
      <c r="X87" s="15" t="str">
        <f>IF(Table_Styles[[#This Row],[Border Radius]]&lt;&gt;"",Table_Styles[[#This Row],[Border Radius]],IF(Table_Styles[[#This Row],[Border Radius Default]]&lt;&gt;"",Table_Styles[[#This Row],[Border Radius Default]],""))</f>
        <v/>
      </c>
      <c r="Y87" s="34"/>
      <c r="Z87" s="34"/>
      <c r="AA87" s="15" t="str">
        <f>IF(Table_Styles[[#This Row],[MT]]&lt;&gt;"",Table_Styles[[#This Row],[MT]],IF(Table_Styles[[#This Row],[MT Default]]&lt;&gt;"",Table_Styles[[#This Row],[MT Default]],""))</f>
        <v/>
      </c>
      <c r="AB87" s="34"/>
      <c r="AC87" s="34"/>
      <c r="AD87" s="15" t="str">
        <f>IF(Table_Styles[[#This Row],[MR]]&lt;&gt;"",Table_Styles[[#This Row],[MR]],IF(Table_Styles[[#This Row],[MR Default]]&lt;&gt;"",Table_Styles[[#This Row],[MR Default]],""))</f>
        <v/>
      </c>
      <c r="AE87" s="34"/>
      <c r="AF87" s="34"/>
      <c r="AG87" s="15" t="str">
        <f>IF(Table_Styles[[#This Row],[MB]]&lt;&gt;"",Table_Styles[[#This Row],[MB]],IF(Table_Styles[[#This Row],[MB Default]]&lt;&gt;"",Table_Styles[[#This Row],[MB Default]],""))</f>
        <v/>
      </c>
      <c r="AH87" s="34"/>
      <c r="AI87" s="34"/>
      <c r="AJ87" s="15" t="str">
        <f>IF(Table_Styles[[#This Row],[ML]]&lt;&gt;"",Table_Styles[[#This Row],[ML]],IF(Table_Styles[[#This Row],[ML Default]]&lt;&gt;"",Table_Styles[[#This Row],[ML Default]],""))</f>
        <v/>
      </c>
      <c r="AK87" s="34"/>
      <c r="AL87" s="34"/>
      <c r="AM87" s="15" t="str">
        <f>IF(Table_Styles[[#This Row],[PT]]&lt;&gt;"",Table_Styles[[#This Row],[PT]],IF(Table_Styles[[#This Row],[PT Default]]&lt;&gt;"",Table_Styles[[#This Row],[PT Default]],""))</f>
        <v/>
      </c>
      <c r="AN87" s="34"/>
      <c r="AO87" s="34"/>
      <c r="AP87" s="15" t="str">
        <f>IF(Table_Styles[[#This Row],[PR]]&lt;&gt;"",Table_Styles[[#This Row],[PR]],IF(Table_Styles[[#This Row],[PR Default]]&lt;&gt;"",Table_Styles[[#This Row],[PR Default]],""))</f>
        <v/>
      </c>
      <c r="AQ87" s="34"/>
      <c r="AR87" s="34"/>
      <c r="AS87" s="15" t="str">
        <f>IF(Table_Styles[[#This Row],[PB]]&lt;&gt;"",Table_Styles[[#This Row],[PB]],IF(Table_Styles[[#This Row],[PB Default]]&lt;&gt;"",Table_Styles[[#This Row],[PB Default]],""))</f>
        <v/>
      </c>
      <c r="AT87" s="34"/>
      <c r="AU87" s="34"/>
      <c r="AV87" s="15" t="str">
        <f>IF(Table_Styles[[#This Row],[PL]]&lt;&gt;"",Table_Styles[[#This Row],[PL]],IF(Table_Styles[[#This Row],[PL Default]]&lt;&gt;"",Table_Styles[[#This Row],[PL Default]],""))</f>
        <v/>
      </c>
      <c r="AW87" s="34"/>
      <c r="AX87" s="34"/>
      <c r="AY87" s="15" t="str">
        <f>IF(Table_Styles[[#This Row],[BT]]&lt;&gt;"",Table_Styles[[#This Row],[BT]],IF(Table_Styles[[#This Row],[BT Default]]&lt;&gt;"",Table_Styles[[#This Row],[BT Default]],""))</f>
        <v/>
      </c>
      <c r="AZ87" s="34"/>
      <c r="BA87" s="34"/>
      <c r="BB87" s="15" t="str">
        <f>IF(Table_Styles[[#This Row],[BR]]&lt;&gt;"",Table_Styles[[#This Row],[BR]],IF(Table_Styles[[#This Row],[BR Default]]&lt;&gt;"",Table_Styles[[#This Row],[BR Default]],""))</f>
        <v/>
      </c>
      <c r="BC87" s="34"/>
      <c r="BD87" s="34"/>
      <c r="BE87" s="15" t="str">
        <f>IF(Table_Styles[[#This Row],[BB]]&lt;&gt;"",Table_Styles[[#This Row],[BB]],IF(Table_Styles[[#This Row],[BB Default]]&lt;&gt;"",Table_Styles[[#This Row],[BB Default]],""))</f>
        <v/>
      </c>
      <c r="BF87" s="34"/>
      <c r="BG87" s="34"/>
      <c r="BH87" s="15" t="str">
        <f>IF(Table_Styles[[#This Row],[BL]]&lt;&gt;"",Table_Styles[[#This Row],[BL]],IF(Table_Styles[[#This Row],[BL Default]]&lt;&gt;"",Table_Styles[[#This Row],[BL Default]],""))</f>
        <v/>
      </c>
      <c r="BI87" s="34"/>
      <c r="BJ87" s="34"/>
      <c r="BK87" s="15" t="str">
        <f>IF(Table_Styles[[#This Row],[Width]]&lt;&gt;"",Table_Styles[[#This Row],[Width]],IF(Table_Styles[[#This Row],[Width Default]]&lt;&gt;"",Table_Styles[[#This Row],[Width Default]],""))</f>
        <v/>
      </c>
      <c r="BL87" s="34"/>
      <c r="BM87" s="34"/>
      <c r="BN87" s="15" t="str">
        <f>IF(Table_Styles[[#This Row],[Height]]&lt;&gt;"",Table_Styles[[#This Row],[Height]],IF(Table_Styles[[#This Row],[Height Default]]&lt;&gt;"",Table_Styles[[#This Row],[Height Default]],""))</f>
        <v/>
      </c>
      <c r="BO87" s="15"/>
      <c r="BP87" s="15"/>
      <c r="BQ87" s="15" t="str">
        <f>IF(Table_Styles[[#This Row],[Top]]&lt;&gt;"",Table_Styles[[#This Row],[Top]],IF(Table_Styles[[#This Row],[Top Default]]&lt;&gt;"",Table_Styles[[#This Row],[Top Default]],""))</f>
        <v/>
      </c>
      <c r="BR87" s="15"/>
      <c r="BS87" s="15"/>
      <c r="BT87" s="15" t="str">
        <f>IF(Table_Styles[[#This Row],[Right]]&lt;&gt;"",Table_Styles[[#This Row],[Right]],IF(Table_Styles[[#This Row],[Right Default]]&lt;&gt;"",Table_Styles[[#This Row],[Right Default]],""))</f>
        <v/>
      </c>
      <c r="BU87" s="15"/>
      <c r="BV87" s="15"/>
      <c r="BW87" s="15" t="str">
        <f>IF(Table_Styles[[#This Row],[Bottom]]&lt;&gt;"",Table_Styles[[#This Row],[Bottom]],IF(Table_Styles[[#This Row],[Bottom Default]]&lt;&gt;"",Table_Styles[[#This Row],[Bottom Default]],""))</f>
        <v/>
      </c>
      <c r="BX87" s="15"/>
      <c r="BY87" s="15"/>
      <c r="BZ87" s="15" t="str">
        <f>IF(Table_Styles[[#This Row],[Left]]&lt;&gt;"",Table_Styles[[#This Row],[Left]],IF(Table_Styles[[#This Row],[Left Default]]&lt;&gt;"",Table_Styles[[#This Row],[Left Default]],""))</f>
        <v/>
      </c>
      <c r="CA87" s="34"/>
      <c r="CB87" s="17" t="str">
        <f>IF(AND(Table_Styles[[#This Row],[Selector]]&lt;&gt;"",Table_Styles[[#This Row],[Font Family Used]]&lt;&gt;"",Table_Styles[[#This Row],[Font Weight Used]]&lt;&gt;""),Table_Styles[[#This Row],[Font Family Used]]&amp;" "&amp;Table_Styles[[#This Row],[Font Weight Used]],"")</f>
        <v/>
      </c>
      <c r="CC87" s="17" t="str">
        <f ca="1">IF(AND(Table_Styles[[#This Row],[Selector]],COUNTIF(OFFSET(CC:CC,0,0,ROW()-1,1),"="&amp;Table_Styles[[#This Row],[Font]])=0),Table_Styles[[#This Row],[Font]],"")</f>
        <v/>
      </c>
      <c r="CD87" s="17" t="str">
        <f ca="1">IF(Table_Styles[[#This Row],[Unique Font]]&lt;&gt;"",
"{""fontFamily"":"""&amp;Table_Styles[[#This Row],[Font Family Used]]&amp;""",""fontWeight"":"&amp;Table_Styles[[#This Row],[Font Weight Used]]&amp;"}","")</f>
        <v/>
      </c>
      <c r="CE87"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#65686b;background: #f3f3f3;border: none</v>
      </c>
      <c r="CF87" s="17" t="str">
        <f>IF(AND(Table_Styles[[#This Row],[Selector]]&lt;&gt;"", Table_Styles[[#This Row],[Config Properties]]&lt;&gt;""),
Table_Styles[[#This Row],[Selector]]&amp;" { "&amp;Table_Styles[[#This Row],[Config Properties]]&amp;" }","")</f>
        <v>nav .btn.btn-secondary:hover { color: #65686b;background: #f3f3f3;border: none }</v>
      </c>
      <c r="CG87" s="17" t="str">
        <f xml:space="preserve">
SUBSTITUTE(SUBSTITUTE(SUBSTITUTE(SUBSTITUTE(SUBSTITUTE(SUBSTITUTE(SUBSTITUTE(SUBSTITUTE(Table_Styles[[#This Row],[Config]],
" {","{"),
"{ ","{"),
" }","}"),
"} ","}"),
" ,",","),
", ",","),
" :",":"),
": ",":")</f>
        <v>nav .btn.btn-secondary:hover{color:#65686b;background:#f3f3f3;border:none}</v>
      </c>
    </row>
    <row r="88" spans="2:85" ht="21" customHeight="1">
      <c r="B88" s="91" t="s">
        <v>677</v>
      </c>
      <c r="C88" s="17" t="s">
        <v>678</v>
      </c>
      <c r="D88" s="34"/>
      <c r="E88" s="34"/>
      <c r="F88" s="15" t="str">
        <f>IF(Table_Styles[[#This Row],[Font Family]]&lt;&gt;"",Table_Styles[[#This Row],[Font Family]],IF(Table_Styles[[#This Row],[Font Family Default]]&lt;&gt;"",Table_Styles[[#This Row],[Font Family Default]],""))</f>
        <v/>
      </c>
      <c r="G88" s="34"/>
      <c r="H88" s="34"/>
      <c r="I88" s="15" t="str">
        <f>IF(Table_Styles[[#This Row],[Font Size]]&lt;&gt;"",Table_Styles[[#This Row],[Font Size]],IF(Table_Styles[[#This Row],[Font Size Default]]&lt;&gt;"",Table_Styles[[#This Row],[Font Size Default]],""))</f>
        <v/>
      </c>
      <c r="J88" s="34"/>
      <c r="K88" s="34"/>
      <c r="L88" s="15" t="str">
        <f>IF(Table_Styles[[#This Row],[Font Weight]]&lt;&gt;"",Table_Styles[[#This Row],[Font Weight]],IF(Table_Styles[[#This Row],[Font Weight Default]]&lt;&gt;"",Table_Styles[[#This Row],[Font Weight Default]],""))</f>
        <v/>
      </c>
      <c r="M88" s="34"/>
      <c r="N88" s="36" t="str">
        <f>Colour_Foreground_1</f>
        <v>#65686b</v>
      </c>
      <c r="O88" s="15" t="str">
        <f>IF(Table_Styles[[#This Row],[Colour]]&lt;&gt;"",Table_Styles[[#This Row],[Colour]],IF(Table_Styles[[#This Row],[Colour Default]]&lt;&gt;"",Table_Styles[[#This Row],[Colour Default]],""))</f>
        <v>#65686b</v>
      </c>
      <c r="P88" s="34"/>
      <c r="Q88" s="87" t="str">
        <f>Colour_Background_2</f>
        <v>#f3f3f3</v>
      </c>
      <c r="R88" s="15" t="str">
        <f>IF(Table_Styles[[#This Row],[Background]]&lt;&gt;"",Table_Styles[[#This Row],[Background]],IF(Table_Styles[[#This Row],[Background Default]]&lt;&gt;"",Table_Styles[[#This Row],[Background Default]],""))</f>
        <v>#f3f3f3</v>
      </c>
      <c r="S88" s="34"/>
      <c r="T88" s="34" t="s">
        <v>554</v>
      </c>
      <c r="U88" s="15" t="str">
        <f>IF(Table_Styles[[#This Row],[Border]]&lt;&gt;"",Table_Styles[[#This Row],[Border]],IF(Table_Styles[[#This Row],[Border Default]]&lt;&gt;"",Table_Styles[[#This Row],[Border Default]],""))</f>
        <v>none</v>
      </c>
      <c r="V88" s="34"/>
      <c r="W88" s="34"/>
      <c r="X88" s="15" t="str">
        <f>IF(Table_Styles[[#This Row],[Border Radius]]&lt;&gt;"",Table_Styles[[#This Row],[Border Radius]],IF(Table_Styles[[#This Row],[Border Radius Default]]&lt;&gt;"",Table_Styles[[#This Row],[Border Radius Default]],""))</f>
        <v/>
      </c>
      <c r="Y88" s="34"/>
      <c r="Z88" s="34"/>
      <c r="AA88" s="15" t="str">
        <f>IF(Table_Styles[[#This Row],[MT]]&lt;&gt;"",Table_Styles[[#This Row],[MT]],IF(Table_Styles[[#This Row],[MT Default]]&lt;&gt;"",Table_Styles[[#This Row],[MT Default]],""))</f>
        <v/>
      </c>
      <c r="AB88" s="34"/>
      <c r="AC88" s="34"/>
      <c r="AD88" s="15" t="str">
        <f>IF(Table_Styles[[#This Row],[MR]]&lt;&gt;"",Table_Styles[[#This Row],[MR]],IF(Table_Styles[[#This Row],[MR Default]]&lt;&gt;"",Table_Styles[[#This Row],[MR Default]],""))</f>
        <v/>
      </c>
      <c r="AE88" s="34"/>
      <c r="AF88" s="34"/>
      <c r="AG88" s="15" t="str">
        <f>IF(Table_Styles[[#This Row],[MB]]&lt;&gt;"",Table_Styles[[#This Row],[MB]],IF(Table_Styles[[#This Row],[MB Default]]&lt;&gt;"",Table_Styles[[#This Row],[MB Default]],""))</f>
        <v/>
      </c>
      <c r="AH88" s="34"/>
      <c r="AI88" s="34"/>
      <c r="AJ88" s="15" t="str">
        <f>IF(Table_Styles[[#This Row],[ML]]&lt;&gt;"",Table_Styles[[#This Row],[ML]],IF(Table_Styles[[#This Row],[ML Default]]&lt;&gt;"",Table_Styles[[#This Row],[ML Default]],""))</f>
        <v/>
      </c>
      <c r="AK88" s="34"/>
      <c r="AL88" s="34"/>
      <c r="AM88" s="15" t="str">
        <f>IF(Table_Styles[[#This Row],[PT]]&lt;&gt;"",Table_Styles[[#This Row],[PT]],IF(Table_Styles[[#This Row],[PT Default]]&lt;&gt;"",Table_Styles[[#This Row],[PT Default]],""))</f>
        <v/>
      </c>
      <c r="AN88" s="34"/>
      <c r="AO88" s="34"/>
      <c r="AP88" s="15" t="str">
        <f>IF(Table_Styles[[#This Row],[PR]]&lt;&gt;"",Table_Styles[[#This Row],[PR]],IF(Table_Styles[[#This Row],[PR Default]]&lt;&gt;"",Table_Styles[[#This Row],[PR Default]],""))</f>
        <v/>
      </c>
      <c r="AQ88" s="34"/>
      <c r="AR88" s="34"/>
      <c r="AS88" s="15" t="str">
        <f>IF(Table_Styles[[#This Row],[PB]]&lt;&gt;"",Table_Styles[[#This Row],[PB]],IF(Table_Styles[[#This Row],[PB Default]]&lt;&gt;"",Table_Styles[[#This Row],[PB Default]],""))</f>
        <v/>
      </c>
      <c r="AT88" s="34"/>
      <c r="AU88" s="34"/>
      <c r="AV88" s="15" t="str">
        <f>IF(Table_Styles[[#This Row],[PL]]&lt;&gt;"",Table_Styles[[#This Row],[PL]],IF(Table_Styles[[#This Row],[PL Default]]&lt;&gt;"",Table_Styles[[#This Row],[PL Default]],""))</f>
        <v/>
      </c>
      <c r="AW88" s="34"/>
      <c r="AX88" s="34"/>
      <c r="AY88" s="15" t="str">
        <f>IF(Table_Styles[[#This Row],[BT]]&lt;&gt;"",Table_Styles[[#This Row],[BT]],IF(Table_Styles[[#This Row],[BT Default]]&lt;&gt;"",Table_Styles[[#This Row],[BT Default]],""))</f>
        <v/>
      </c>
      <c r="AZ88" s="34"/>
      <c r="BA88" s="34"/>
      <c r="BB88" s="15" t="str">
        <f>IF(Table_Styles[[#This Row],[BR]]&lt;&gt;"",Table_Styles[[#This Row],[BR]],IF(Table_Styles[[#This Row],[BR Default]]&lt;&gt;"",Table_Styles[[#This Row],[BR Default]],""))</f>
        <v/>
      </c>
      <c r="BC88" s="34"/>
      <c r="BD88" s="34"/>
      <c r="BE88" s="15" t="str">
        <f>IF(Table_Styles[[#This Row],[BB]]&lt;&gt;"",Table_Styles[[#This Row],[BB]],IF(Table_Styles[[#This Row],[BB Default]]&lt;&gt;"",Table_Styles[[#This Row],[BB Default]],""))</f>
        <v/>
      </c>
      <c r="BF88" s="34"/>
      <c r="BG88" s="34"/>
      <c r="BH88" s="15" t="str">
        <f>IF(Table_Styles[[#This Row],[BL]]&lt;&gt;"",Table_Styles[[#This Row],[BL]],IF(Table_Styles[[#This Row],[BL Default]]&lt;&gt;"",Table_Styles[[#This Row],[BL Default]],""))</f>
        <v/>
      </c>
      <c r="BI88" s="34"/>
      <c r="BJ88" s="34"/>
      <c r="BK88" s="15" t="str">
        <f>IF(Table_Styles[[#This Row],[Width]]&lt;&gt;"",Table_Styles[[#This Row],[Width]],IF(Table_Styles[[#This Row],[Width Default]]&lt;&gt;"",Table_Styles[[#This Row],[Width Default]],""))</f>
        <v/>
      </c>
      <c r="BL88" s="34"/>
      <c r="BM88" s="34"/>
      <c r="BN88" s="15" t="str">
        <f>IF(Table_Styles[[#This Row],[Height]]&lt;&gt;"",Table_Styles[[#This Row],[Height]],IF(Table_Styles[[#This Row],[Height Default]]&lt;&gt;"",Table_Styles[[#This Row],[Height Default]],""))</f>
        <v/>
      </c>
      <c r="BO88" s="15"/>
      <c r="BP88" s="15"/>
      <c r="BQ88" s="15" t="str">
        <f>IF(Table_Styles[[#This Row],[Top]]&lt;&gt;"",Table_Styles[[#This Row],[Top]],IF(Table_Styles[[#This Row],[Top Default]]&lt;&gt;"",Table_Styles[[#This Row],[Top Default]],""))</f>
        <v/>
      </c>
      <c r="BR88" s="15"/>
      <c r="BS88" s="15"/>
      <c r="BT88" s="15" t="str">
        <f>IF(Table_Styles[[#This Row],[Right]]&lt;&gt;"",Table_Styles[[#This Row],[Right]],IF(Table_Styles[[#This Row],[Right Default]]&lt;&gt;"",Table_Styles[[#This Row],[Right Default]],""))</f>
        <v/>
      </c>
      <c r="BU88" s="15"/>
      <c r="BV88" s="15"/>
      <c r="BW88" s="15" t="str">
        <f>IF(Table_Styles[[#This Row],[Bottom]]&lt;&gt;"",Table_Styles[[#This Row],[Bottom]],IF(Table_Styles[[#This Row],[Bottom Default]]&lt;&gt;"",Table_Styles[[#This Row],[Bottom Default]],""))</f>
        <v/>
      </c>
      <c r="BX88" s="15"/>
      <c r="BY88" s="15"/>
      <c r="BZ88" s="15" t="str">
        <f>IF(Table_Styles[[#This Row],[Left]]&lt;&gt;"",Table_Styles[[#This Row],[Left]],IF(Table_Styles[[#This Row],[Left Default]]&lt;&gt;"",Table_Styles[[#This Row],[Left Default]],""))</f>
        <v/>
      </c>
      <c r="CA88" s="34"/>
      <c r="CB88" s="17" t="str">
        <f>IF(AND(Table_Styles[[#This Row],[Selector]]&lt;&gt;"",Table_Styles[[#This Row],[Font Family Used]]&lt;&gt;"",Table_Styles[[#This Row],[Font Weight Used]]&lt;&gt;""),Table_Styles[[#This Row],[Font Family Used]]&amp;" "&amp;Table_Styles[[#This Row],[Font Weight Used]],"")</f>
        <v/>
      </c>
      <c r="CC88" s="17" t="str">
        <f ca="1">IF(AND(Table_Styles[[#This Row],[Selector]],COUNTIF(OFFSET(CC:CC,0,0,ROW()-1,1),"="&amp;Table_Styles[[#This Row],[Font]])=0),Table_Styles[[#This Row],[Font]],"")</f>
        <v/>
      </c>
      <c r="CD88" s="17" t="str">
        <f ca="1">IF(Table_Styles[[#This Row],[Unique Font]]&lt;&gt;"",
"{""fontFamily"":"""&amp;Table_Styles[[#This Row],[Font Family Used]]&amp;""",""fontWeight"":"&amp;Table_Styles[[#This Row],[Font Weight Used]]&amp;"}","")</f>
        <v/>
      </c>
      <c r="CE88"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#65686b;background: #f3f3f3;border: none</v>
      </c>
      <c r="CF88" s="17" t="str">
        <f>IF(AND(Table_Styles[[#This Row],[Selector]]&lt;&gt;"", Table_Styles[[#This Row],[Config Properties]]&lt;&gt;""),
Table_Styles[[#This Row],[Selector]]&amp;" { "&amp;Table_Styles[[#This Row],[Config Properties]]&amp;" }","")</f>
        <v>nav .btn.btn-secondary:active { color: #65686b;background: #f3f3f3;border: none }</v>
      </c>
      <c r="CG88" s="17" t="str">
        <f xml:space="preserve">
SUBSTITUTE(SUBSTITUTE(SUBSTITUTE(SUBSTITUTE(SUBSTITUTE(SUBSTITUTE(SUBSTITUTE(SUBSTITUTE(Table_Styles[[#This Row],[Config]],
" {","{"),
"{ ","{"),
" }","}"),
"} ","}"),
" ,",","),
", ",","),
" :",":"),
": ",":")</f>
        <v>nav .btn.btn-secondary:active{color:#65686b;background:#f3f3f3;border:none}</v>
      </c>
    </row>
    <row r="89" spans="2:85" ht="29.25" thickBot="1">
      <c r="B89" s="18" t="s">
        <v>679</v>
      </c>
      <c r="C89" s="18"/>
      <c r="D89" s="33"/>
      <c r="E89" s="33"/>
      <c r="F89" s="18" t="str">
        <f>IF(Table_Styles[[#This Row],[Font Family]]&lt;&gt;"",Table_Styles[[#This Row],[Font Family]],IF(Table_Styles[[#This Row],[Font Family Default]]&lt;&gt;"",Table_Styles[[#This Row],[Font Family Default]],""))</f>
        <v/>
      </c>
      <c r="G89" s="33"/>
      <c r="H89" s="33"/>
      <c r="I89" s="18" t="str">
        <f>IF(Table_Styles[[#This Row],[Font Size]]&lt;&gt;"",Table_Styles[[#This Row],[Font Size]],IF(Table_Styles[[#This Row],[Font Size Default]]&lt;&gt;"",Table_Styles[[#This Row],[Font Size Default]],""))</f>
        <v/>
      </c>
      <c r="J89" s="33"/>
      <c r="K89" s="33"/>
      <c r="L89" s="18" t="str">
        <f>IF(Table_Styles[[#This Row],[Font Weight]]&lt;&gt;"",Table_Styles[[#This Row],[Font Weight]],IF(Table_Styles[[#This Row],[Font Weight Default]]&lt;&gt;"",Table_Styles[[#This Row],[Font Weight Default]],""))</f>
        <v/>
      </c>
      <c r="M89" s="33"/>
      <c r="N89" s="33"/>
      <c r="O89" s="18" t="str">
        <f>IF(Table_Styles[[#This Row],[Colour]]&lt;&gt;"",Table_Styles[[#This Row],[Colour]],IF(Table_Styles[[#This Row],[Colour Default]]&lt;&gt;"",Table_Styles[[#This Row],[Colour Default]],""))</f>
        <v/>
      </c>
      <c r="P89" s="33"/>
      <c r="Q89" s="33"/>
      <c r="R89" s="18" t="str">
        <f>IF(Table_Styles[[#This Row],[Background]]&lt;&gt;"",Table_Styles[[#This Row],[Background]],IF(Table_Styles[[#This Row],[Background Default]]&lt;&gt;"",Table_Styles[[#This Row],[Background Default]],""))</f>
        <v/>
      </c>
      <c r="S89" s="33"/>
      <c r="T89" s="33"/>
      <c r="U89" s="18" t="str">
        <f>IF(Table_Styles[[#This Row],[Border]]&lt;&gt;"",Table_Styles[[#This Row],[Border]],IF(Table_Styles[[#This Row],[Border Default]]&lt;&gt;"",Table_Styles[[#This Row],[Border Default]],""))</f>
        <v/>
      </c>
      <c r="V89" s="33"/>
      <c r="W89" s="33"/>
      <c r="X89" s="18" t="str">
        <f>IF(Table_Styles[[#This Row],[Border Radius]]&lt;&gt;"",Table_Styles[[#This Row],[Border Radius]],IF(Table_Styles[[#This Row],[Border Radius Default]]&lt;&gt;"",Table_Styles[[#This Row],[Border Radius Default]],""))</f>
        <v/>
      </c>
      <c r="Y89" s="33"/>
      <c r="Z89" s="33"/>
      <c r="AA89" s="18" t="str">
        <f>IF(Table_Styles[[#This Row],[MT]]&lt;&gt;"",Table_Styles[[#This Row],[MT]],IF(Table_Styles[[#This Row],[MT Default]]&lt;&gt;"",Table_Styles[[#This Row],[MT Default]],""))</f>
        <v/>
      </c>
      <c r="AB89" s="33"/>
      <c r="AC89" s="33"/>
      <c r="AD89" s="18" t="str">
        <f>IF(Table_Styles[[#This Row],[MR]]&lt;&gt;"",Table_Styles[[#This Row],[MR]],IF(Table_Styles[[#This Row],[MR Default]]&lt;&gt;"",Table_Styles[[#This Row],[MR Default]],""))</f>
        <v/>
      </c>
      <c r="AE89" s="33"/>
      <c r="AF89" s="33"/>
      <c r="AG89" s="18" t="str">
        <f>IF(Table_Styles[[#This Row],[MB]]&lt;&gt;"",Table_Styles[[#This Row],[MB]],IF(Table_Styles[[#This Row],[MB Default]]&lt;&gt;"",Table_Styles[[#This Row],[MB Default]],""))</f>
        <v/>
      </c>
      <c r="AH89" s="33"/>
      <c r="AI89" s="33"/>
      <c r="AJ89" s="18" t="str">
        <f>IF(Table_Styles[[#This Row],[ML]]&lt;&gt;"",Table_Styles[[#This Row],[ML]],IF(Table_Styles[[#This Row],[ML Default]]&lt;&gt;"",Table_Styles[[#This Row],[ML Default]],""))</f>
        <v/>
      </c>
      <c r="AK89" s="33"/>
      <c r="AL89" s="33"/>
      <c r="AM89" s="18" t="str">
        <f>IF(Table_Styles[[#This Row],[PT]]&lt;&gt;"",Table_Styles[[#This Row],[PT]],IF(Table_Styles[[#This Row],[PT Default]]&lt;&gt;"",Table_Styles[[#This Row],[PT Default]],""))</f>
        <v/>
      </c>
      <c r="AN89" s="33"/>
      <c r="AO89" s="33"/>
      <c r="AP89" s="18" t="str">
        <f>IF(Table_Styles[[#This Row],[PR]]&lt;&gt;"",Table_Styles[[#This Row],[PR]],IF(Table_Styles[[#This Row],[PR Default]]&lt;&gt;"",Table_Styles[[#This Row],[PR Default]],""))</f>
        <v/>
      </c>
      <c r="AQ89" s="33"/>
      <c r="AR89" s="33"/>
      <c r="AS89" s="18" t="str">
        <f>IF(Table_Styles[[#This Row],[PB]]&lt;&gt;"",Table_Styles[[#This Row],[PB]],IF(Table_Styles[[#This Row],[PB Default]]&lt;&gt;"",Table_Styles[[#This Row],[PB Default]],""))</f>
        <v/>
      </c>
      <c r="AT89" s="33"/>
      <c r="AU89" s="33"/>
      <c r="AV89" s="18" t="str">
        <f>IF(Table_Styles[[#This Row],[PL]]&lt;&gt;"",Table_Styles[[#This Row],[PL]],IF(Table_Styles[[#This Row],[PL Default]]&lt;&gt;"",Table_Styles[[#This Row],[PL Default]],""))</f>
        <v/>
      </c>
      <c r="AW89" s="33"/>
      <c r="AX89" s="33"/>
      <c r="AY89" s="18" t="str">
        <f>IF(Table_Styles[[#This Row],[BT]]&lt;&gt;"",Table_Styles[[#This Row],[BT]],IF(Table_Styles[[#This Row],[BT Default]]&lt;&gt;"",Table_Styles[[#This Row],[BT Default]],""))</f>
        <v/>
      </c>
      <c r="AZ89" s="33"/>
      <c r="BA89" s="33"/>
      <c r="BB89" s="18" t="str">
        <f>IF(Table_Styles[[#This Row],[BR]]&lt;&gt;"",Table_Styles[[#This Row],[BR]],IF(Table_Styles[[#This Row],[BR Default]]&lt;&gt;"",Table_Styles[[#This Row],[BR Default]],""))</f>
        <v/>
      </c>
      <c r="BC89" s="33"/>
      <c r="BD89" s="33"/>
      <c r="BE89" s="18" t="str">
        <f>IF(Table_Styles[[#This Row],[BB]]&lt;&gt;"",Table_Styles[[#This Row],[BB]],IF(Table_Styles[[#This Row],[BB Default]]&lt;&gt;"",Table_Styles[[#This Row],[BB Default]],""))</f>
        <v/>
      </c>
      <c r="BF89" s="33"/>
      <c r="BG89" s="33"/>
      <c r="BH89" s="18" t="str">
        <f>IF(Table_Styles[[#This Row],[BL]]&lt;&gt;"",Table_Styles[[#This Row],[BL]],IF(Table_Styles[[#This Row],[BL Default]]&lt;&gt;"",Table_Styles[[#This Row],[BL Default]],""))</f>
        <v/>
      </c>
      <c r="BI89" s="33"/>
      <c r="BJ89" s="33"/>
      <c r="BK89" s="18" t="str">
        <f>IF(Table_Styles[[#This Row],[Width]]&lt;&gt;"",Table_Styles[[#This Row],[Width]],IF(Table_Styles[[#This Row],[Width Default]]&lt;&gt;"",Table_Styles[[#This Row],[Width Default]],""))</f>
        <v/>
      </c>
      <c r="BL89" s="33"/>
      <c r="BM89" s="33"/>
      <c r="BN89" s="18" t="str">
        <f>IF(Table_Styles[[#This Row],[Height]]&lt;&gt;"",Table_Styles[[#This Row],[Height]],IF(Table_Styles[[#This Row],[Height Default]]&lt;&gt;"",Table_Styles[[#This Row],[Height Default]],""))</f>
        <v/>
      </c>
      <c r="BO89" s="18"/>
      <c r="BP89" s="18"/>
      <c r="BQ89" s="18" t="str">
        <f>IF(Table_Styles[[#This Row],[Top]]&lt;&gt;"",Table_Styles[[#This Row],[Top]],IF(Table_Styles[[#This Row],[Top Default]]&lt;&gt;"",Table_Styles[[#This Row],[Top Default]],""))</f>
        <v/>
      </c>
      <c r="BR89" s="18"/>
      <c r="BS89" s="18"/>
      <c r="BT89" s="18" t="str">
        <f>IF(Table_Styles[[#This Row],[Right]]&lt;&gt;"",Table_Styles[[#This Row],[Right]],IF(Table_Styles[[#This Row],[Right Default]]&lt;&gt;"",Table_Styles[[#This Row],[Right Default]],""))</f>
        <v/>
      </c>
      <c r="BU89" s="18"/>
      <c r="BV89" s="18"/>
      <c r="BW89" s="18" t="str">
        <f>IF(Table_Styles[[#This Row],[Bottom]]&lt;&gt;"",Table_Styles[[#This Row],[Bottom]],IF(Table_Styles[[#This Row],[Bottom Default]]&lt;&gt;"",Table_Styles[[#This Row],[Bottom Default]],""))</f>
        <v/>
      </c>
      <c r="BX89" s="18"/>
      <c r="BY89" s="18"/>
      <c r="BZ89" s="18" t="str">
        <f>IF(Table_Styles[[#This Row],[Left]]&lt;&gt;"",Table_Styles[[#This Row],[Left]],IF(Table_Styles[[#This Row],[Left Default]]&lt;&gt;"",Table_Styles[[#This Row],[Left Default]],""))</f>
        <v/>
      </c>
      <c r="CA89" s="33"/>
      <c r="CB89" s="18" t="str">
        <f>IF(AND(Table_Styles[[#This Row],[Selector]]&lt;&gt;"",Table_Styles[[#This Row],[Font Family Used]]&lt;&gt;"",Table_Styles[[#This Row],[Font Weight Used]]&lt;&gt;""),Table_Styles[[#This Row],[Font Family Used]]&amp;" "&amp;Table_Styles[[#This Row],[Font Weight Used]],"")</f>
        <v/>
      </c>
      <c r="CC89" s="18" t="str">
        <f ca="1">IF(AND(Table_Styles[[#This Row],[Selector]],COUNTIF(OFFSET(CC:CC,0,0,ROW()-1,1),"="&amp;Table_Styles[[#This Row],[Font]])=0),Table_Styles[[#This Row],[Font]],"")</f>
        <v/>
      </c>
      <c r="CD89" s="18" t="str">
        <f ca="1">IF(Table_Styles[[#This Row],[Unique Font]]&lt;&gt;"",
"{""fontFamily"":"""&amp;Table_Styles[[#This Row],[Font Family Used]]&amp;""",""fontWeight"":"&amp;Table_Styles[[#This Row],[Font Weight Used]]&amp;"}","")</f>
        <v/>
      </c>
      <c r="CE89"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89" s="18" t="str">
        <f>IF(AND(Table_Styles[[#This Row],[Selector]]&lt;&gt;"", Table_Styles[[#This Row],[Config Properties]]&lt;&gt;""),
Table_Styles[[#This Row],[Selector]]&amp;" { "&amp;Table_Styles[[#This Row],[Config Properties]]&amp;" }","")</f>
        <v/>
      </c>
      <c r="CG89" s="18" t="str">
        <f xml:space="preserve">
SUBSTITUTE(SUBSTITUTE(SUBSTITUTE(SUBSTITUTE(SUBSTITUTE(SUBSTITUTE(SUBSTITUTE(SUBSTITUTE(Table_Styles[[#This Row],[Config]],
" {","{"),
"{ ","{"),
" }","}"),
"} ","}"),
" ,",","),
", ",","),
" :",":"),
": ",":")</f>
        <v/>
      </c>
    </row>
    <row r="90" spans="2:85" ht="21" customHeight="1">
      <c r="B90" s="17" t="s">
        <v>680</v>
      </c>
      <c r="C90" s="17" t="s">
        <v>681</v>
      </c>
      <c r="D90" s="34"/>
      <c r="E90" s="34" t="str">
        <f>Settings_Styling_Font_Headings</f>
        <v>Arvo</v>
      </c>
      <c r="F90" s="15" t="str">
        <f>IF(Table_Styles[[#This Row],[Font Family]]&lt;&gt;"",Table_Styles[[#This Row],[Font Family]],IF(Table_Styles[[#This Row],[Font Family Default]]&lt;&gt;"",Table_Styles[[#This Row],[Font Family Default]],""))</f>
        <v>Arvo</v>
      </c>
      <c r="G90" s="34" t="s">
        <v>535</v>
      </c>
      <c r="H90" s="87" t="s">
        <v>525</v>
      </c>
      <c r="I90" s="15" t="str">
        <f>IF(Table_Styles[[#This Row],[Font Size]]&lt;&gt;"",Table_Styles[[#This Row],[Font Size]],IF(Table_Styles[[#This Row],[Font Size Default]]&lt;&gt;"",Table_Styles[[#This Row],[Font Size Default]],""))</f>
        <v>24px</v>
      </c>
      <c r="J90" s="34"/>
      <c r="K90" s="34">
        <v>400</v>
      </c>
      <c r="L90" s="15">
        <f>IF(Table_Styles[[#This Row],[Font Weight]]&lt;&gt;"",Table_Styles[[#This Row],[Font Weight]],IF(Table_Styles[[#This Row],[Font Weight Default]]&lt;&gt;"",Table_Styles[[#This Row],[Font Weight Default]],""))</f>
        <v>400</v>
      </c>
      <c r="M90" s="34"/>
      <c r="N90" s="34"/>
      <c r="O90" s="15" t="str">
        <f>IF(Table_Styles[[#This Row],[Colour]]&lt;&gt;"",Table_Styles[[#This Row],[Colour]],IF(Table_Styles[[#This Row],[Colour Default]]&lt;&gt;"",Table_Styles[[#This Row],[Colour Default]],""))</f>
        <v/>
      </c>
      <c r="P90" s="34"/>
      <c r="Q90" s="34"/>
      <c r="R90" s="15" t="str">
        <f>IF(Table_Styles[[#This Row],[Background]]&lt;&gt;"",Table_Styles[[#This Row],[Background]],IF(Table_Styles[[#This Row],[Background Default]]&lt;&gt;"",Table_Styles[[#This Row],[Background Default]],""))</f>
        <v/>
      </c>
      <c r="S90" s="34"/>
      <c r="T90" s="34"/>
      <c r="U90" s="15" t="str">
        <f>IF(Table_Styles[[#This Row],[Border]]&lt;&gt;"",Table_Styles[[#This Row],[Border]],IF(Table_Styles[[#This Row],[Border Default]]&lt;&gt;"",Table_Styles[[#This Row],[Border Default]],""))</f>
        <v/>
      </c>
      <c r="V90" s="34"/>
      <c r="W90" s="34"/>
      <c r="X90" s="15" t="str">
        <f>IF(Table_Styles[[#This Row],[Border Radius]]&lt;&gt;"",Table_Styles[[#This Row],[Border Radius]],IF(Table_Styles[[#This Row],[Border Radius Default]]&lt;&gt;"",Table_Styles[[#This Row],[Border Radius Default]],""))</f>
        <v/>
      </c>
      <c r="Y90" s="34"/>
      <c r="Z90" s="36" t="s">
        <v>511</v>
      </c>
      <c r="AA90" s="15" t="str">
        <f>IF(Table_Styles[[#This Row],[MT]]&lt;&gt;"",Table_Styles[[#This Row],[MT]],IF(Table_Styles[[#This Row],[MT Default]]&lt;&gt;"",Table_Styles[[#This Row],[MT Default]],""))</f>
        <v>30px</v>
      </c>
      <c r="AB90" s="34"/>
      <c r="AC90" s="34"/>
      <c r="AD90" s="15" t="str">
        <f>IF(Table_Styles[[#This Row],[MR]]&lt;&gt;"",Table_Styles[[#This Row],[MR]],IF(Table_Styles[[#This Row],[MR Default]]&lt;&gt;"",Table_Styles[[#This Row],[MR Default]],""))</f>
        <v/>
      </c>
      <c r="AE90" s="34"/>
      <c r="AF90" s="36" t="s">
        <v>592</v>
      </c>
      <c r="AG90" s="15" t="str">
        <f>IF(Table_Styles[[#This Row],[MB]]&lt;&gt;"",Table_Styles[[#This Row],[MB]],IF(Table_Styles[[#This Row],[MB Default]]&lt;&gt;"",Table_Styles[[#This Row],[MB Default]],""))</f>
        <v>3px</v>
      </c>
      <c r="AH90" s="34"/>
      <c r="AI90" s="34"/>
      <c r="AJ90" s="15" t="str">
        <f>IF(Table_Styles[[#This Row],[ML]]&lt;&gt;"",Table_Styles[[#This Row],[ML]],IF(Table_Styles[[#This Row],[ML Default]]&lt;&gt;"",Table_Styles[[#This Row],[ML Default]],""))</f>
        <v/>
      </c>
      <c r="AK90" s="34"/>
      <c r="AL90" s="34"/>
      <c r="AM90" s="15" t="str">
        <f>IF(Table_Styles[[#This Row],[PT]]&lt;&gt;"",Table_Styles[[#This Row],[PT]],IF(Table_Styles[[#This Row],[PT Default]]&lt;&gt;"",Table_Styles[[#This Row],[PT Default]],""))</f>
        <v/>
      </c>
      <c r="AN90" s="34"/>
      <c r="AO90" s="34"/>
      <c r="AP90" s="15" t="str">
        <f>IF(Table_Styles[[#This Row],[PR]]&lt;&gt;"",Table_Styles[[#This Row],[PR]],IF(Table_Styles[[#This Row],[PR Default]]&lt;&gt;"",Table_Styles[[#This Row],[PR Default]],""))</f>
        <v/>
      </c>
      <c r="AQ90" s="34"/>
      <c r="AR90" s="87" t="s">
        <v>533</v>
      </c>
      <c r="AS90" s="15" t="str">
        <f>IF(Table_Styles[[#This Row],[PB]]&lt;&gt;"",Table_Styles[[#This Row],[PB]],IF(Table_Styles[[#This Row],[PB Default]]&lt;&gt;"",Table_Styles[[#This Row],[PB Default]],""))</f>
        <v>10px</v>
      </c>
      <c r="AT90" s="34"/>
      <c r="AU90" s="34"/>
      <c r="AV90" s="15" t="str">
        <f>IF(Table_Styles[[#This Row],[PL]]&lt;&gt;"",Table_Styles[[#This Row],[PL]],IF(Table_Styles[[#This Row],[PL Default]]&lt;&gt;"",Table_Styles[[#This Row],[PL Default]],""))</f>
        <v/>
      </c>
      <c r="AW90" s="34"/>
      <c r="AX90" s="34"/>
      <c r="AY90" s="15" t="str">
        <f>IF(Table_Styles[[#This Row],[BT]]&lt;&gt;"",Table_Styles[[#This Row],[BT]],IF(Table_Styles[[#This Row],[BT Default]]&lt;&gt;"",Table_Styles[[#This Row],[BT Default]],""))</f>
        <v/>
      </c>
      <c r="AZ90" s="34"/>
      <c r="BA90" s="34"/>
      <c r="BB90" s="15" t="str">
        <f>IF(Table_Styles[[#This Row],[BR]]&lt;&gt;"",Table_Styles[[#This Row],[BR]],IF(Table_Styles[[#This Row],[BR Default]]&lt;&gt;"",Table_Styles[[#This Row],[BR Default]],""))</f>
        <v/>
      </c>
      <c r="BC90" s="34"/>
      <c r="BD90" s="34"/>
      <c r="BE90" s="15" t="str">
        <f>IF(Table_Styles[[#This Row],[BB]]&lt;&gt;"",Table_Styles[[#This Row],[BB]],IF(Table_Styles[[#This Row],[BB Default]]&lt;&gt;"",Table_Styles[[#This Row],[BB Default]],""))</f>
        <v/>
      </c>
      <c r="BF90" s="34"/>
      <c r="BG90" s="34"/>
      <c r="BH90" s="15" t="str">
        <f>IF(Table_Styles[[#This Row],[BL]]&lt;&gt;"",Table_Styles[[#This Row],[BL]],IF(Table_Styles[[#This Row],[BL Default]]&lt;&gt;"",Table_Styles[[#This Row],[BL Default]],""))</f>
        <v/>
      </c>
      <c r="BI90" s="34"/>
      <c r="BJ90" s="34"/>
      <c r="BK90" s="15" t="str">
        <f>IF(Table_Styles[[#This Row],[Width]]&lt;&gt;"",Table_Styles[[#This Row],[Width]],IF(Table_Styles[[#This Row],[Width Default]]&lt;&gt;"",Table_Styles[[#This Row],[Width Default]],""))</f>
        <v/>
      </c>
      <c r="BL90" s="34"/>
      <c r="BM90" s="34"/>
      <c r="BN90" s="15" t="str">
        <f>IF(Table_Styles[[#This Row],[Height]]&lt;&gt;"",Table_Styles[[#This Row],[Height]],IF(Table_Styles[[#This Row],[Height Default]]&lt;&gt;"",Table_Styles[[#This Row],[Height Default]],""))</f>
        <v/>
      </c>
      <c r="BO90" s="15"/>
      <c r="BP90" s="15"/>
      <c r="BQ90" s="15" t="str">
        <f>IF(Table_Styles[[#This Row],[Top]]&lt;&gt;"",Table_Styles[[#This Row],[Top]],IF(Table_Styles[[#This Row],[Top Default]]&lt;&gt;"",Table_Styles[[#This Row],[Top Default]],""))</f>
        <v/>
      </c>
      <c r="BR90" s="15"/>
      <c r="BS90" s="15"/>
      <c r="BT90" s="15" t="str">
        <f>IF(Table_Styles[[#This Row],[Right]]&lt;&gt;"",Table_Styles[[#This Row],[Right]],IF(Table_Styles[[#This Row],[Right Default]]&lt;&gt;"",Table_Styles[[#This Row],[Right Default]],""))</f>
        <v/>
      </c>
      <c r="BU90" s="15"/>
      <c r="BV90" s="15"/>
      <c r="BW90" s="15" t="str">
        <f>IF(Table_Styles[[#This Row],[Bottom]]&lt;&gt;"",Table_Styles[[#This Row],[Bottom]],IF(Table_Styles[[#This Row],[Bottom Default]]&lt;&gt;"",Table_Styles[[#This Row],[Bottom Default]],""))</f>
        <v/>
      </c>
      <c r="BX90" s="15"/>
      <c r="BY90" s="15"/>
      <c r="BZ90" s="15" t="str">
        <f>IF(Table_Styles[[#This Row],[Left]]&lt;&gt;"",Table_Styles[[#This Row],[Left]],IF(Table_Styles[[#This Row],[Left Default]]&lt;&gt;"",Table_Styles[[#This Row],[Left Default]],""))</f>
        <v/>
      </c>
      <c r="CA90" s="34"/>
      <c r="CB90" s="17" t="str">
        <f>IF(AND(Table_Styles[[#This Row],[Selector]]&lt;&gt;"",Table_Styles[[#This Row],[Font Family Used]]&lt;&gt;"",Table_Styles[[#This Row],[Font Weight Used]]&lt;&gt;""),Table_Styles[[#This Row],[Font Family Used]]&amp;" "&amp;Table_Styles[[#This Row],[Font Weight Used]],"")</f>
        <v>Arvo 400</v>
      </c>
      <c r="CC90" s="17" t="str">
        <f ca="1">IF(AND(Table_Styles[[#This Row],[Selector]],COUNTIF(OFFSET(CC:CC,0,0,ROW()-1,1),"="&amp;Table_Styles[[#This Row],[Font]])=0),Table_Styles[[#This Row],[Font]],"")</f>
        <v>Arvo 400</v>
      </c>
      <c r="CD90" s="17" t="str">
        <f ca="1">IF(Table_Styles[[#This Row],[Unique Font]]&lt;&gt;"",
"{""fontFamily"":"""&amp;Table_Styles[[#This Row],[Font Family Used]]&amp;""",""fontWeight"":"&amp;Table_Styles[[#This Row],[Font Weight Used]]&amp;"}","")</f>
        <v>{"fontFamily":"Arvo","fontWeight":400}</v>
      </c>
      <c r="CE90"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24px;font-weight: 400;margin-top: 30px;margin-bottom: 3px;padding-bottom: 10px</v>
      </c>
      <c r="CF90" s="17" t="str">
        <f>IF(AND(Table_Styles[[#This Row],[Selector]]&lt;&gt;"", Table_Styles[[#This Row],[Config Properties]]&lt;&gt;""),
Table_Styles[[#This Row],[Selector]]&amp;" { "&amp;Table_Styles[[#This Row],[Config Properties]]&amp;" }","")</f>
        <v>nav#progress-bar h4 { font-family: 'Arvo';font-size: 24px;font-weight: 400;margin-top: 30px;margin-bottom: 3px;padding-bottom: 10px }</v>
      </c>
      <c r="CG90" s="17" t="str">
        <f xml:space="preserve">
SUBSTITUTE(SUBSTITUTE(SUBSTITUTE(SUBSTITUTE(SUBSTITUTE(SUBSTITUTE(SUBSTITUTE(SUBSTITUTE(Table_Styles[[#This Row],[Config]],
" {","{"),
"{ ","{"),
" }","}"),
"} ","}"),
" ,",","),
", ",","),
" :",":"),
": ",":")</f>
        <v>nav#progress-bar h4{font-family:'Arvo';font-size:24px;font-weight:400;margin-top:30px;margin-bottom:3px;padding-bottom:10px}</v>
      </c>
    </row>
    <row r="91" spans="2:85" ht="21" customHeight="1">
      <c r="B91" s="17" t="s">
        <v>682</v>
      </c>
      <c r="C91" s="37" t="s">
        <v>683</v>
      </c>
      <c r="D91" s="34"/>
      <c r="E91" s="34"/>
      <c r="F91" s="15" t="str">
        <f>IF(Table_Styles[[#This Row],[Font Family]]&lt;&gt;"",Table_Styles[[#This Row],[Font Family]],IF(Table_Styles[[#This Row],[Font Family Default]]&lt;&gt;"",Table_Styles[[#This Row],[Font Family Default]],""))</f>
        <v/>
      </c>
      <c r="G91" s="34"/>
      <c r="H91" s="34"/>
      <c r="I91" s="15" t="str">
        <f>IF(Table_Styles[[#This Row],[Font Size]]&lt;&gt;"",Table_Styles[[#This Row],[Font Size]],IF(Table_Styles[[#This Row],[Font Size Default]]&lt;&gt;"",Table_Styles[[#This Row],[Font Size Default]],""))</f>
        <v/>
      </c>
      <c r="J91" s="34"/>
      <c r="K91" s="34"/>
      <c r="L91" s="15" t="str">
        <f>IF(Table_Styles[[#This Row],[Font Weight]]&lt;&gt;"",Table_Styles[[#This Row],[Font Weight]],IF(Table_Styles[[#This Row],[Font Weight Default]]&lt;&gt;"",Table_Styles[[#This Row],[Font Weight Default]],""))</f>
        <v/>
      </c>
      <c r="M91" s="34"/>
      <c r="N91" s="34" t="str">
        <f>Colour_Foreground_1</f>
        <v>#65686b</v>
      </c>
      <c r="O91" s="15" t="str">
        <f>IF(Table_Styles[[#This Row],[Colour]]&lt;&gt;"",Table_Styles[[#This Row],[Colour]],IF(Table_Styles[[#This Row],[Colour Default]]&lt;&gt;"",Table_Styles[[#This Row],[Colour Default]],""))</f>
        <v>#65686b</v>
      </c>
      <c r="P91" s="34"/>
      <c r="Q91" s="34"/>
      <c r="R91" s="15" t="str">
        <f>IF(Table_Styles[[#This Row],[Background]]&lt;&gt;"",Table_Styles[[#This Row],[Background]],IF(Table_Styles[[#This Row],[Background Default]]&lt;&gt;"",Table_Styles[[#This Row],[Background Default]],""))</f>
        <v/>
      </c>
      <c r="S91" s="34"/>
      <c r="T91" s="34"/>
      <c r="U91" s="15" t="str">
        <f>IF(Table_Styles[[#This Row],[Border]]&lt;&gt;"",Table_Styles[[#This Row],[Border]],IF(Table_Styles[[#This Row],[Border Default]]&lt;&gt;"",Table_Styles[[#This Row],[Border Default]],""))</f>
        <v/>
      </c>
      <c r="V91" s="34"/>
      <c r="W91" s="34"/>
      <c r="X91" s="15" t="str">
        <f>IF(Table_Styles[[#This Row],[Border Radius]]&lt;&gt;"",Table_Styles[[#This Row],[Border Radius]],IF(Table_Styles[[#This Row],[Border Radius Default]]&lt;&gt;"",Table_Styles[[#This Row],[Border Radius Default]],""))</f>
        <v/>
      </c>
      <c r="Y91" s="34"/>
      <c r="Z91" s="34"/>
      <c r="AA91" s="15" t="str">
        <f>IF(Table_Styles[[#This Row],[MT]]&lt;&gt;"",Table_Styles[[#This Row],[MT]],IF(Table_Styles[[#This Row],[MT Default]]&lt;&gt;"",Table_Styles[[#This Row],[MT Default]],""))</f>
        <v/>
      </c>
      <c r="AB91" s="34"/>
      <c r="AC91" s="34"/>
      <c r="AD91" s="15" t="str">
        <f>IF(Table_Styles[[#This Row],[MR]]&lt;&gt;"",Table_Styles[[#This Row],[MR]],IF(Table_Styles[[#This Row],[MR Default]]&lt;&gt;"",Table_Styles[[#This Row],[MR Default]],""))</f>
        <v/>
      </c>
      <c r="AE91" s="34"/>
      <c r="AF91" s="34"/>
      <c r="AG91" s="15" t="str">
        <f>IF(Table_Styles[[#This Row],[MB]]&lt;&gt;"",Table_Styles[[#This Row],[MB]],IF(Table_Styles[[#This Row],[MB Default]]&lt;&gt;"",Table_Styles[[#This Row],[MB Default]],""))</f>
        <v/>
      </c>
      <c r="AH91" s="34"/>
      <c r="AI91" s="34"/>
      <c r="AJ91" s="15" t="str">
        <f>IF(Table_Styles[[#This Row],[ML]]&lt;&gt;"",Table_Styles[[#This Row],[ML]],IF(Table_Styles[[#This Row],[ML Default]]&lt;&gt;"",Table_Styles[[#This Row],[ML Default]],""))</f>
        <v/>
      </c>
      <c r="AK91" s="34"/>
      <c r="AL91" s="34"/>
      <c r="AM91" s="15" t="str">
        <f>IF(Table_Styles[[#This Row],[PT]]&lt;&gt;"",Table_Styles[[#This Row],[PT]],IF(Table_Styles[[#This Row],[PT Default]]&lt;&gt;"",Table_Styles[[#This Row],[PT Default]],""))</f>
        <v/>
      </c>
      <c r="AN91" s="34"/>
      <c r="AO91" s="34"/>
      <c r="AP91" s="15" t="str">
        <f>IF(Table_Styles[[#This Row],[PR]]&lt;&gt;"",Table_Styles[[#This Row],[PR]],IF(Table_Styles[[#This Row],[PR Default]]&lt;&gt;"",Table_Styles[[#This Row],[PR Default]],""))</f>
        <v/>
      </c>
      <c r="AQ91" s="34"/>
      <c r="AR91" s="34"/>
      <c r="AS91" s="15" t="str">
        <f>IF(Table_Styles[[#This Row],[PB]]&lt;&gt;"",Table_Styles[[#This Row],[PB]],IF(Table_Styles[[#This Row],[PB Default]]&lt;&gt;"",Table_Styles[[#This Row],[PB Default]],""))</f>
        <v/>
      </c>
      <c r="AT91" s="34"/>
      <c r="AU91" s="34"/>
      <c r="AV91" s="15" t="str">
        <f>IF(Table_Styles[[#This Row],[PL]]&lt;&gt;"",Table_Styles[[#This Row],[PL]],IF(Table_Styles[[#This Row],[PL Default]]&lt;&gt;"",Table_Styles[[#This Row],[PL Default]],""))</f>
        <v/>
      </c>
      <c r="AW91" s="34"/>
      <c r="AX91" s="34"/>
      <c r="AY91" s="15" t="str">
        <f>IF(Table_Styles[[#This Row],[BT]]&lt;&gt;"",Table_Styles[[#This Row],[BT]],IF(Table_Styles[[#This Row],[BT Default]]&lt;&gt;"",Table_Styles[[#This Row],[BT Default]],""))</f>
        <v/>
      </c>
      <c r="AZ91" s="34"/>
      <c r="BA91" s="34"/>
      <c r="BB91" s="15" t="str">
        <f>IF(Table_Styles[[#This Row],[BR]]&lt;&gt;"",Table_Styles[[#This Row],[BR]],IF(Table_Styles[[#This Row],[BR Default]]&lt;&gt;"",Table_Styles[[#This Row],[BR Default]],""))</f>
        <v/>
      </c>
      <c r="BC91" s="34"/>
      <c r="BD91" s="34" t="str">
        <f>"4px solid "&amp;Colour_Accent_1</f>
        <v>4px solid #006ac6</v>
      </c>
      <c r="BE91" s="15" t="str">
        <f>IF(Table_Styles[[#This Row],[BB]]&lt;&gt;"",Table_Styles[[#This Row],[BB]],IF(Table_Styles[[#This Row],[BB Default]]&lt;&gt;"",Table_Styles[[#This Row],[BB Default]],""))</f>
        <v>4px solid #006ac6</v>
      </c>
      <c r="BF91" s="34"/>
      <c r="BG91" s="34"/>
      <c r="BH91" s="15" t="str">
        <f>IF(Table_Styles[[#This Row],[BL]]&lt;&gt;"",Table_Styles[[#This Row],[BL]],IF(Table_Styles[[#This Row],[BL Default]]&lt;&gt;"",Table_Styles[[#This Row],[BL Default]],""))</f>
        <v/>
      </c>
      <c r="BI91" s="34"/>
      <c r="BJ91" s="34"/>
      <c r="BK91" s="15" t="str">
        <f>IF(Table_Styles[[#This Row],[Width]]&lt;&gt;"",Table_Styles[[#This Row],[Width]],IF(Table_Styles[[#This Row],[Width Default]]&lt;&gt;"",Table_Styles[[#This Row],[Width Default]],""))</f>
        <v/>
      </c>
      <c r="BL91" s="34"/>
      <c r="BM91" s="34"/>
      <c r="BN91" s="15" t="str">
        <f>IF(Table_Styles[[#This Row],[Height]]&lt;&gt;"",Table_Styles[[#This Row],[Height]],IF(Table_Styles[[#This Row],[Height Default]]&lt;&gt;"",Table_Styles[[#This Row],[Height Default]],""))</f>
        <v/>
      </c>
      <c r="BO91" s="15"/>
      <c r="BP91" s="15"/>
      <c r="BQ91" s="15" t="str">
        <f>IF(Table_Styles[[#This Row],[Top]]&lt;&gt;"",Table_Styles[[#This Row],[Top]],IF(Table_Styles[[#This Row],[Top Default]]&lt;&gt;"",Table_Styles[[#This Row],[Top Default]],""))</f>
        <v/>
      </c>
      <c r="BR91" s="15"/>
      <c r="BS91" s="15"/>
      <c r="BT91" s="15" t="str">
        <f>IF(Table_Styles[[#This Row],[Right]]&lt;&gt;"",Table_Styles[[#This Row],[Right]],IF(Table_Styles[[#This Row],[Right Default]]&lt;&gt;"",Table_Styles[[#This Row],[Right Default]],""))</f>
        <v/>
      </c>
      <c r="BU91" s="15"/>
      <c r="BV91" s="15"/>
      <c r="BW91" s="15" t="str">
        <f>IF(Table_Styles[[#This Row],[Bottom]]&lt;&gt;"",Table_Styles[[#This Row],[Bottom]],IF(Table_Styles[[#This Row],[Bottom Default]]&lt;&gt;"",Table_Styles[[#This Row],[Bottom Default]],""))</f>
        <v/>
      </c>
      <c r="BX91" s="15"/>
      <c r="BY91" s="15"/>
      <c r="BZ91" s="15" t="str">
        <f>IF(Table_Styles[[#This Row],[Left]]&lt;&gt;"",Table_Styles[[#This Row],[Left]],IF(Table_Styles[[#This Row],[Left Default]]&lt;&gt;"",Table_Styles[[#This Row],[Left Default]],""))</f>
        <v/>
      </c>
      <c r="CA91" s="34"/>
      <c r="CB91" s="17" t="str">
        <f>IF(AND(Table_Styles[[#This Row],[Selector]]&lt;&gt;"",Table_Styles[[#This Row],[Font Family Used]]&lt;&gt;"",Table_Styles[[#This Row],[Font Weight Used]]&lt;&gt;""),Table_Styles[[#This Row],[Font Family Used]]&amp;" "&amp;Table_Styles[[#This Row],[Font Weight Used]],"")</f>
        <v/>
      </c>
      <c r="CC91" s="17" t="str">
        <f ca="1">IF(AND(Table_Styles[[#This Row],[Selector]],COUNTIF(OFFSET(CC:CC,0,0,ROW()-1,1),"="&amp;Table_Styles[[#This Row],[Font]])=0),Table_Styles[[#This Row],[Font]],"")</f>
        <v/>
      </c>
      <c r="CD91" s="17" t="str">
        <f ca="1">IF(Table_Styles[[#This Row],[Unique Font]]&lt;&gt;"",
"{""fontFamily"":"""&amp;Table_Styles[[#This Row],[Font Family Used]]&amp;""",""fontWeight"":"&amp;Table_Styles[[#This Row],[Font Weight Used]]&amp;"}","")</f>
        <v/>
      </c>
      <c r="CE91"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#65686b;border-bottom: 4px solid #006ac6</v>
      </c>
      <c r="CF91" s="17" t="str">
        <f>IF(AND(Table_Styles[[#This Row],[Selector]]&lt;&gt;"", Table_Styles[[#This Row],[Config Properties]]&lt;&gt;""),
Table_Styles[[#This Row],[Selector]]&amp;" { "&amp;Table_Styles[[#This Row],[Config Properties]]&amp;" }","")</f>
        <v>nav#progress-bar h4.active { color: #65686b;border-bottom: 4px solid #006ac6 }</v>
      </c>
      <c r="CG91" s="17" t="str">
        <f xml:space="preserve">
SUBSTITUTE(SUBSTITUTE(SUBSTITUTE(SUBSTITUTE(SUBSTITUTE(SUBSTITUTE(SUBSTITUTE(SUBSTITUTE(Table_Styles[[#This Row],[Config]],
" {","{"),
"{ ","{"),
" }","}"),
"} ","}"),
" ,",","),
", ",","),
" :",":"),
": ",":")</f>
        <v>nav#progress-bar h4.active{color:#65686b;border-bottom:4px solid #006ac6}</v>
      </c>
    </row>
    <row r="92" spans="2:85" ht="21" customHeight="1">
      <c r="B92" s="17" t="s">
        <v>684</v>
      </c>
      <c r="C92" s="17" t="s">
        <v>685</v>
      </c>
      <c r="D92" s="34"/>
      <c r="E92" s="34"/>
      <c r="F92" s="15" t="str">
        <f>IF(Table_Styles[[#This Row],[Font Family]]&lt;&gt;"",Table_Styles[[#This Row],[Font Family]],IF(Table_Styles[[#This Row],[Font Family Default]]&lt;&gt;"",Table_Styles[[#This Row],[Font Family Default]],""))</f>
        <v/>
      </c>
      <c r="G92" s="34"/>
      <c r="H92" s="34"/>
      <c r="I92" s="15" t="str">
        <f>IF(Table_Styles[[#This Row],[Font Size]]&lt;&gt;"",Table_Styles[[#This Row],[Font Size]],IF(Table_Styles[[#This Row],[Font Size Default]]&lt;&gt;"",Table_Styles[[#This Row],[Font Size Default]],""))</f>
        <v/>
      </c>
      <c r="J92" s="34"/>
      <c r="K92" s="34"/>
      <c r="L92" s="15" t="str">
        <f>IF(Table_Styles[[#This Row],[Font Weight]]&lt;&gt;"",Table_Styles[[#This Row],[Font Weight]],IF(Table_Styles[[#This Row],[Font Weight Default]]&lt;&gt;"",Table_Styles[[#This Row],[Font Weight Default]],""))</f>
        <v/>
      </c>
      <c r="M92" s="34"/>
      <c r="N92" s="87" t="s">
        <v>686</v>
      </c>
      <c r="O92" s="15" t="str">
        <f>IF(Table_Styles[[#This Row],[Colour]]&lt;&gt;"",Table_Styles[[#This Row],[Colour]],IF(Table_Styles[[#This Row],[Colour Default]]&lt;&gt;"",Table_Styles[[#This Row],[Colour Default]],""))</f>
        <v>#d6dce0</v>
      </c>
      <c r="P92" s="34"/>
      <c r="Q92" s="34"/>
      <c r="R92" s="15" t="str">
        <f>IF(Table_Styles[[#This Row],[Background]]&lt;&gt;"",Table_Styles[[#This Row],[Background]],IF(Table_Styles[[#This Row],[Background Default]]&lt;&gt;"",Table_Styles[[#This Row],[Background Default]],""))</f>
        <v/>
      </c>
      <c r="S92" s="34"/>
      <c r="T92" s="34"/>
      <c r="U92" s="15" t="str">
        <f>IF(Table_Styles[[#This Row],[Border]]&lt;&gt;"",Table_Styles[[#This Row],[Border]],IF(Table_Styles[[#This Row],[Border Default]]&lt;&gt;"",Table_Styles[[#This Row],[Border Default]],""))</f>
        <v/>
      </c>
      <c r="V92" s="34"/>
      <c r="W92" s="34"/>
      <c r="X92" s="15" t="str">
        <f>IF(Table_Styles[[#This Row],[Border Radius]]&lt;&gt;"",Table_Styles[[#This Row],[Border Radius]],IF(Table_Styles[[#This Row],[Border Radius Default]]&lt;&gt;"",Table_Styles[[#This Row],[Border Radius Default]],""))</f>
        <v/>
      </c>
      <c r="Y92" s="34"/>
      <c r="Z92" s="34"/>
      <c r="AA92" s="15" t="str">
        <f>IF(Table_Styles[[#This Row],[MT]]&lt;&gt;"",Table_Styles[[#This Row],[MT]],IF(Table_Styles[[#This Row],[MT Default]]&lt;&gt;"",Table_Styles[[#This Row],[MT Default]],""))</f>
        <v/>
      </c>
      <c r="AB92" s="34"/>
      <c r="AC92" s="34"/>
      <c r="AD92" s="15" t="str">
        <f>IF(Table_Styles[[#This Row],[MR]]&lt;&gt;"",Table_Styles[[#This Row],[MR]],IF(Table_Styles[[#This Row],[MR Default]]&lt;&gt;"",Table_Styles[[#This Row],[MR Default]],""))</f>
        <v/>
      </c>
      <c r="AE92" s="34"/>
      <c r="AF92" s="34"/>
      <c r="AG92" s="15" t="str">
        <f>IF(Table_Styles[[#This Row],[MB]]&lt;&gt;"",Table_Styles[[#This Row],[MB]],IF(Table_Styles[[#This Row],[MB Default]]&lt;&gt;"",Table_Styles[[#This Row],[MB Default]],""))</f>
        <v/>
      </c>
      <c r="AH92" s="34"/>
      <c r="AI92" s="34"/>
      <c r="AJ92" s="15" t="str">
        <f>IF(Table_Styles[[#This Row],[ML]]&lt;&gt;"",Table_Styles[[#This Row],[ML]],IF(Table_Styles[[#This Row],[ML Default]]&lt;&gt;"",Table_Styles[[#This Row],[ML Default]],""))</f>
        <v/>
      </c>
      <c r="AK92" s="34"/>
      <c r="AL92" s="34"/>
      <c r="AM92" s="15" t="str">
        <f>IF(Table_Styles[[#This Row],[PT]]&lt;&gt;"",Table_Styles[[#This Row],[PT]],IF(Table_Styles[[#This Row],[PT Default]]&lt;&gt;"",Table_Styles[[#This Row],[PT Default]],""))</f>
        <v/>
      </c>
      <c r="AN92" s="34"/>
      <c r="AO92" s="34"/>
      <c r="AP92" s="15" t="str">
        <f>IF(Table_Styles[[#This Row],[PR]]&lt;&gt;"",Table_Styles[[#This Row],[PR]],IF(Table_Styles[[#This Row],[PR Default]]&lt;&gt;"",Table_Styles[[#This Row],[PR Default]],""))</f>
        <v/>
      </c>
      <c r="AQ92" s="34"/>
      <c r="AR92" s="34"/>
      <c r="AS92" s="15" t="str">
        <f>IF(Table_Styles[[#This Row],[PB]]&lt;&gt;"",Table_Styles[[#This Row],[PB]],IF(Table_Styles[[#This Row],[PB Default]]&lt;&gt;"",Table_Styles[[#This Row],[PB Default]],""))</f>
        <v/>
      </c>
      <c r="AT92" s="34"/>
      <c r="AU92" s="34"/>
      <c r="AV92" s="15" t="str">
        <f>IF(Table_Styles[[#This Row],[PL]]&lt;&gt;"",Table_Styles[[#This Row],[PL]],IF(Table_Styles[[#This Row],[PL Default]]&lt;&gt;"",Table_Styles[[#This Row],[PL Default]],""))</f>
        <v/>
      </c>
      <c r="AW92" s="34"/>
      <c r="AX92" s="34"/>
      <c r="AY92" s="15" t="str">
        <f>IF(Table_Styles[[#This Row],[BT]]&lt;&gt;"",Table_Styles[[#This Row],[BT]],IF(Table_Styles[[#This Row],[BT Default]]&lt;&gt;"",Table_Styles[[#This Row],[BT Default]],""))</f>
        <v/>
      </c>
      <c r="AZ92" s="34"/>
      <c r="BA92" s="34"/>
      <c r="BB92" s="15" t="str">
        <f>IF(Table_Styles[[#This Row],[BR]]&lt;&gt;"",Table_Styles[[#This Row],[BR]],IF(Table_Styles[[#This Row],[BR Default]]&lt;&gt;"",Table_Styles[[#This Row],[BR Default]],""))</f>
        <v/>
      </c>
      <c r="BC92" s="34"/>
      <c r="BD92" s="87" t="s">
        <v>687</v>
      </c>
      <c r="BE92" s="15" t="str">
        <f>IF(Table_Styles[[#This Row],[BB]]&lt;&gt;"",Table_Styles[[#This Row],[BB]],IF(Table_Styles[[#This Row],[BB Default]]&lt;&gt;"",Table_Styles[[#This Row],[BB Default]],""))</f>
        <v>4px solid #e4eaee</v>
      </c>
      <c r="BF92" s="34"/>
      <c r="BG92" s="34"/>
      <c r="BH92" s="15" t="str">
        <f>IF(Table_Styles[[#This Row],[BL]]&lt;&gt;"",Table_Styles[[#This Row],[BL]],IF(Table_Styles[[#This Row],[BL Default]]&lt;&gt;"",Table_Styles[[#This Row],[BL Default]],""))</f>
        <v/>
      </c>
      <c r="BI92" s="34"/>
      <c r="BJ92" s="34"/>
      <c r="BK92" s="15" t="str">
        <f>IF(Table_Styles[[#This Row],[Width]]&lt;&gt;"",Table_Styles[[#This Row],[Width]],IF(Table_Styles[[#This Row],[Width Default]]&lt;&gt;"",Table_Styles[[#This Row],[Width Default]],""))</f>
        <v/>
      </c>
      <c r="BL92" s="34"/>
      <c r="BM92" s="34"/>
      <c r="BN92" s="15" t="str">
        <f>IF(Table_Styles[[#This Row],[Height]]&lt;&gt;"",Table_Styles[[#This Row],[Height]],IF(Table_Styles[[#This Row],[Height Default]]&lt;&gt;"",Table_Styles[[#This Row],[Height Default]],""))</f>
        <v/>
      </c>
      <c r="BO92" s="15"/>
      <c r="BP92" s="15"/>
      <c r="BQ92" s="15" t="str">
        <f>IF(Table_Styles[[#This Row],[Top]]&lt;&gt;"",Table_Styles[[#This Row],[Top]],IF(Table_Styles[[#This Row],[Top Default]]&lt;&gt;"",Table_Styles[[#This Row],[Top Default]],""))</f>
        <v/>
      </c>
      <c r="BR92" s="15"/>
      <c r="BS92" s="15"/>
      <c r="BT92" s="15" t="str">
        <f>IF(Table_Styles[[#This Row],[Right]]&lt;&gt;"",Table_Styles[[#This Row],[Right]],IF(Table_Styles[[#This Row],[Right Default]]&lt;&gt;"",Table_Styles[[#This Row],[Right Default]],""))</f>
        <v/>
      </c>
      <c r="BU92" s="15"/>
      <c r="BV92" s="15"/>
      <c r="BW92" s="15" t="str">
        <f>IF(Table_Styles[[#This Row],[Bottom]]&lt;&gt;"",Table_Styles[[#This Row],[Bottom]],IF(Table_Styles[[#This Row],[Bottom Default]]&lt;&gt;"",Table_Styles[[#This Row],[Bottom Default]],""))</f>
        <v/>
      </c>
      <c r="BX92" s="15"/>
      <c r="BY92" s="15"/>
      <c r="BZ92" s="15" t="str">
        <f>IF(Table_Styles[[#This Row],[Left]]&lt;&gt;"",Table_Styles[[#This Row],[Left]],IF(Table_Styles[[#This Row],[Left Default]]&lt;&gt;"",Table_Styles[[#This Row],[Left Default]],""))</f>
        <v/>
      </c>
      <c r="CA92" s="34"/>
      <c r="CB92" s="17" t="str">
        <f>IF(AND(Table_Styles[[#This Row],[Selector]]&lt;&gt;"",Table_Styles[[#This Row],[Font Family Used]]&lt;&gt;"",Table_Styles[[#This Row],[Font Weight Used]]&lt;&gt;""),Table_Styles[[#This Row],[Font Family Used]]&amp;" "&amp;Table_Styles[[#This Row],[Font Weight Used]],"")</f>
        <v/>
      </c>
      <c r="CC92" s="17" t="str">
        <f ca="1">IF(AND(Table_Styles[[#This Row],[Selector]],COUNTIF(OFFSET(CC:CC,0,0,ROW()-1,1),"="&amp;Table_Styles[[#This Row],[Font]])=0),Table_Styles[[#This Row],[Font]],"")</f>
        <v/>
      </c>
      <c r="CD92" s="17" t="str">
        <f ca="1">IF(Table_Styles[[#This Row],[Unique Font]]&lt;&gt;"",
"{""fontFamily"":"""&amp;Table_Styles[[#This Row],[Font Family Used]]&amp;""",""fontWeight"":"&amp;Table_Styles[[#This Row],[Font Weight Used]]&amp;"}","")</f>
        <v/>
      </c>
      <c r="CE92"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#d6dce0;border-bottom: 4px solid #e4eaee</v>
      </c>
      <c r="CF92" s="17" t="str">
        <f>IF(AND(Table_Styles[[#This Row],[Selector]]&lt;&gt;"", Table_Styles[[#This Row],[Config Properties]]&lt;&gt;""),
Table_Styles[[#This Row],[Selector]]&amp;" { "&amp;Table_Styles[[#This Row],[Config Properties]]&amp;" }","")</f>
        <v>nav#progress-bar h4.inactive { color: #d6dce0;border-bottom: 4px solid #e4eaee }</v>
      </c>
      <c r="CG92" s="17" t="str">
        <f xml:space="preserve">
SUBSTITUTE(SUBSTITUTE(SUBSTITUTE(SUBSTITUTE(SUBSTITUTE(SUBSTITUTE(SUBSTITUTE(SUBSTITUTE(Table_Styles[[#This Row],[Config]],
" {","{"),
"{ ","{"),
" }","}"),
"} ","}"),
" ,",","),
", ",","),
" :",":"),
": ",":")</f>
        <v>nav#progress-bar h4.inactive{color:#d6dce0;border-bottom:4px solid #e4eaee}</v>
      </c>
    </row>
    <row r="93" spans="2:85" ht="29.25" thickBot="1">
      <c r="B93" s="18" t="s">
        <v>518</v>
      </c>
      <c r="C93" s="18"/>
      <c r="D93" s="33"/>
      <c r="E93" s="33"/>
      <c r="F93" s="18" t="str">
        <f>IF(Table_Styles[[#This Row],[Font Family]]&lt;&gt;"",Table_Styles[[#This Row],[Font Family]],IF(Table_Styles[[#This Row],[Font Family Default]]&lt;&gt;"",Table_Styles[[#This Row],[Font Family Default]],""))</f>
        <v/>
      </c>
      <c r="G93" s="33"/>
      <c r="H93" s="33"/>
      <c r="I93" s="18" t="str">
        <f>IF(Table_Styles[[#This Row],[Font Size]]&lt;&gt;"",Table_Styles[[#This Row],[Font Size]],IF(Table_Styles[[#This Row],[Font Size Default]]&lt;&gt;"",Table_Styles[[#This Row],[Font Size Default]],""))</f>
        <v/>
      </c>
      <c r="J93" s="33"/>
      <c r="K93" s="33"/>
      <c r="L93" s="18" t="str">
        <f>IF(Table_Styles[[#This Row],[Font Weight]]&lt;&gt;"",Table_Styles[[#This Row],[Font Weight]],IF(Table_Styles[[#This Row],[Font Weight Default]]&lt;&gt;"",Table_Styles[[#This Row],[Font Weight Default]],""))</f>
        <v/>
      </c>
      <c r="M93" s="33"/>
      <c r="N93" s="33"/>
      <c r="O93" s="18" t="str">
        <f>IF(Table_Styles[[#This Row],[Colour]]&lt;&gt;"",Table_Styles[[#This Row],[Colour]],IF(Table_Styles[[#This Row],[Colour Default]]&lt;&gt;"",Table_Styles[[#This Row],[Colour Default]],""))</f>
        <v/>
      </c>
      <c r="P93" s="33"/>
      <c r="Q93" s="33"/>
      <c r="R93" s="18" t="str">
        <f>IF(Table_Styles[[#This Row],[Background]]&lt;&gt;"",Table_Styles[[#This Row],[Background]],IF(Table_Styles[[#This Row],[Background Default]]&lt;&gt;"",Table_Styles[[#This Row],[Background Default]],""))</f>
        <v/>
      </c>
      <c r="S93" s="33"/>
      <c r="T93" s="33"/>
      <c r="U93" s="18" t="str">
        <f>IF(Table_Styles[[#This Row],[Border]]&lt;&gt;"",Table_Styles[[#This Row],[Border]],IF(Table_Styles[[#This Row],[Border Default]]&lt;&gt;"",Table_Styles[[#This Row],[Border Default]],""))</f>
        <v/>
      </c>
      <c r="V93" s="33"/>
      <c r="W93" s="33"/>
      <c r="X93" s="18" t="str">
        <f>IF(Table_Styles[[#This Row],[Border Radius]]&lt;&gt;"",Table_Styles[[#This Row],[Border Radius]],IF(Table_Styles[[#This Row],[Border Radius Default]]&lt;&gt;"",Table_Styles[[#This Row],[Border Radius Default]],""))</f>
        <v/>
      </c>
      <c r="Y93" s="33"/>
      <c r="Z93" s="33"/>
      <c r="AA93" s="18" t="str">
        <f>IF(Table_Styles[[#This Row],[MT]]&lt;&gt;"",Table_Styles[[#This Row],[MT]],IF(Table_Styles[[#This Row],[MT Default]]&lt;&gt;"",Table_Styles[[#This Row],[MT Default]],""))</f>
        <v/>
      </c>
      <c r="AB93" s="33"/>
      <c r="AC93" s="33"/>
      <c r="AD93" s="18" t="str">
        <f>IF(Table_Styles[[#This Row],[MR]]&lt;&gt;"",Table_Styles[[#This Row],[MR]],IF(Table_Styles[[#This Row],[MR Default]]&lt;&gt;"",Table_Styles[[#This Row],[MR Default]],""))</f>
        <v/>
      </c>
      <c r="AE93" s="33"/>
      <c r="AF93" s="33"/>
      <c r="AG93" s="18" t="str">
        <f>IF(Table_Styles[[#This Row],[MB]]&lt;&gt;"",Table_Styles[[#This Row],[MB]],IF(Table_Styles[[#This Row],[MB Default]]&lt;&gt;"",Table_Styles[[#This Row],[MB Default]],""))</f>
        <v/>
      </c>
      <c r="AH93" s="33"/>
      <c r="AI93" s="33"/>
      <c r="AJ93" s="18" t="str">
        <f>IF(Table_Styles[[#This Row],[ML]]&lt;&gt;"",Table_Styles[[#This Row],[ML]],IF(Table_Styles[[#This Row],[ML Default]]&lt;&gt;"",Table_Styles[[#This Row],[ML Default]],""))</f>
        <v/>
      </c>
      <c r="AK93" s="33"/>
      <c r="AL93" s="33"/>
      <c r="AM93" s="18" t="str">
        <f>IF(Table_Styles[[#This Row],[PT]]&lt;&gt;"",Table_Styles[[#This Row],[PT]],IF(Table_Styles[[#This Row],[PT Default]]&lt;&gt;"",Table_Styles[[#This Row],[PT Default]],""))</f>
        <v/>
      </c>
      <c r="AN93" s="33"/>
      <c r="AO93" s="33"/>
      <c r="AP93" s="18" t="str">
        <f>IF(Table_Styles[[#This Row],[PR]]&lt;&gt;"",Table_Styles[[#This Row],[PR]],IF(Table_Styles[[#This Row],[PR Default]]&lt;&gt;"",Table_Styles[[#This Row],[PR Default]],""))</f>
        <v/>
      </c>
      <c r="AQ93" s="33"/>
      <c r="AR93" s="33"/>
      <c r="AS93" s="18" t="str">
        <f>IF(Table_Styles[[#This Row],[PB]]&lt;&gt;"",Table_Styles[[#This Row],[PB]],IF(Table_Styles[[#This Row],[PB Default]]&lt;&gt;"",Table_Styles[[#This Row],[PB Default]],""))</f>
        <v/>
      </c>
      <c r="AT93" s="33"/>
      <c r="AU93" s="33"/>
      <c r="AV93" s="18" t="str">
        <f>IF(Table_Styles[[#This Row],[PL]]&lt;&gt;"",Table_Styles[[#This Row],[PL]],IF(Table_Styles[[#This Row],[PL Default]]&lt;&gt;"",Table_Styles[[#This Row],[PL Default]],""))</f>
        <v/>
      </c>
      <c r="AW93" s="33"/>
      <c r="AX93" s="33"/>
      <c r="AY93" s="18" t="str">
        <f>IF(Table_Styles[[#This Row],[BT]]&lt;&gt;"",Table_Styles[[#This Row],[BT]],IF(Table_Styles[[#This Row],[BT Default]]&lt;&gt;"",Table_Styles[[#This Row],[BT Default]],""))</f>
        <v/>
      </c>
      <c r="AZ93" s="33"/>
      <c r="BA93" s="33"/>
      <c r="BB93" s="18" t="str">
        <f>IF(Table_Styles[[#This Row],[BR]]&lt;&gt;"",Table_Styles[[#This Row],[BR]],IF(Table_Styles[[#This Row],[BR Default]]&lt;&gt;"",Table_Styles[[#This Row],[BR Default]],""))</f>
        <v/>
      </c>
      <c r="BC93" s="33"/>
      <c r="BD93" s="33"/>
      <c r="BE93" s="18" t="str">
        <f>IF(Table_Styles[[#This Row],[BB]]&lt;&gt;"",Table_Styles[[#This Row],[BB]],IF(Table_Styles[[#This Row],[BB Default]]&lt;&gt;"",Table_Styles[[#This Row],[BB Default]],""))</f>
        <v/>
      </c>
      <c r="BF93" s="33"/>
      <c r="BG93" s="33"/>
      <c r="BH93" s="18" t="str">
        <f>IF(Table_Styles[[#This Row],[BL]]&lt;&gt;"",Table_Styles[[#This Row],[BL]],IF(Table_Styles[[#This Row],[BL Default]]&lt;&gt;"",Table_Styles[[#This Row],[BL Default]],""))</f>
        <v/>
      </c>
      <c r="BI93" s="33"/>
      <c r="BJ93" s="33"/>
      <c r="BK93" s="18" t="str">
        <f>IF(Table_Styles[[#This Row],[Width]]&lt;&gt;"",Table_Styles[[#This Row],[Width]],IF(Table_Styles[[#This Row],[Width Default]]&lt;&gt;"",Table_Styles[[#This Row],[Width Default]],""))</f>
        <v/>
      </c>
      <c r="BL93" s="33"/>
      <c r="BM93" s="33"/>
      <c r="BN93" s="18" t="str">
        <f>IF(Table_Styles[[#This Row],[Height]]&lt;&gt;"",Table_Styles[[#This Row],[Height]],IF(Table_Styles[[#This Row],[Height Default]]&lt;&gt;"",Table_Styles[[#This Row],[Height Default]],""))</f>
        <v/>
      </c>
      <c r="BO93" s="18"/>
      <c r="BP93" s="18"/>
      <c r="BQ93" s="18" t="str">
        <f>IF(Table_Styles[[#This Row],[Top]]&lt;&gt;"",Table_Styles[[#This Row],[Top]],IF(Table_Styles[[#This Row],[Top Default]]&lt;&gt;"",Table_Styles[[#This Row],[Top Default]],""))</f>
        <v/>
      </c>
      <c r="BR93" s="18"/>
      <c r="BS93" s="18"/>
      <c r="BT93" s="18" t="str">
        <f>IF(Table_Styles[[#This Row],[Right]]&lt;&gt;"",Table_Styles[[#This Row],[Right]],IF(Table_Styles[[#This Row],[Right Default]]&lt;&gt;"",Table_Styles[[#This Row],[Right Default]],""))</f>
        <v/>
      </c>
      <c r="BU93" s="18"/>
      <c r="BV93" s="18"/>
      <c r="BW93" s="18" t="str">
        <f>IF(Table_Styles[[#This Row],[Bottom]]&lt;&gt;"",Table_Styles[[#This Row],[Bottom]],IF(Table_Styles[[#This Row],[Bottom Default]]&lt;&gt;"",Table_Styles[[#This Row],[Bottom Default]],""))</f>
        <v/>
      </c>
      <c r="BX93" s="18"/>
      <c r="BY93" s="18"/>
      <c r="BZ93" s="18" t="str">
        <f>IF(Table_Styles[[#This Row],[Left]]&lt;&gt;"",Table_Styles[[#This Row],[Left]],IF(Table_Styles[[#This Row],[Left Default]]&lt;&gt;"",Table_Styles[[#This Row],[Left Default]],""))</f>
        <v/>
      </c>
      <c r="CA93" s="33"/>
      <c r="CB93" s="18" t="str">
        <f>IF(AND(Table_Styles[[#This Row],[Selector]]&lt;&gt;"",Table_Styles[[#This Row],[Font Family Used]]&lt;&gt;"",Table_Styles[[#This Row],[Font Weight Used]]&lt;&gt;""),Table_Styles[[#This Row],[Font Family Used]]&amp;" "&amp;Table_Styles[[#This Row],[Font Weight Used]],"")</f>
        <v/>
      </c>
      <c r="CC93" s="18" t="str">
        <f ca="1">IF(AND(Table_Styles[[#This Row],[Selector]],COUNTIF(OFFSET(CC:CC,0,0,ROW()-1,1),"="&amp;Table_Styles[[#This Row],[Font]])=0),Table_Styles[[#This Row],[Font]],"")</f>
        <v/>
      </c>
      <c r="CD93" s="18" t="str">
        <f ca="1">IF(Table_Styles[[#This Row],[Unique Font]]&lt;&gt;"",
"{""fontFamily"":"""&amp;Table_Styles[[#This Row],[Font Family Used]]&amp;""",""fontWeight"":"&amp;Table_Styles[[#This Row],[Font Weight Used]]&amp;"}","")</f>
        <v/>
      </c>
      <c r="CE93"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93" s="18" t="str">
        <f>IF(AND(Table_Styles[[#This Row],[Selector]]&lt;&gt;"", Table_Styles[[#This Row],[Config Properties]]&lt;&gt;""),
Table_Styles[[#This Row],[Selector]]&amp;" { "&amp;Table_Styles[[#This Row],[Config Properties]]&amp;" }","")</f>
        <v/>
      </c>
      <c r="CG93" s="18" t="str">
        <f xml:space="preserve">
SUBSTITUTE(SUBSTITUTE(SUBSTITUTE(SUBSTITUTE(SUBSTITUTE(SUBSTITUTE(SUBSTITUTE(SUBSTITUTE(Table_Styles[[#This Row],[Config]],
" {","{"),
"{ ","{"),
" }","}"),
"} ","}"),
" ,",","),
", ",","),
" :",":"),
": ",":")</f>
        <v/>
      </c>
    </row>
    <row r="94" spans="2:85" ht="21" customHeight="1">
      <c r="B94" t="s">
        <v>625</v>
      </c>
      <c r="C94" s="37" t="s">
        <v>688</v>
      </c>
      <c r="D94"/>
      <c r="E94"/>
      <c r="F94" t="str">
        <f>IF(Table_Styles[[#This Row],[Font Family]]&lt;&gt;"",Table_Styles[[#This Row],[Font Family]],IF(Table_Styles[[#This Row],[Font Family Default]]&lt;&gt;"",Table_Styles[[#This Row],[Font Family Default]],""))</f>
        <v/>
      </c>
      <c r="G94"/>
      <c r="H94"/>
      <c r="I94" t="str">
        <f>IF(Table_Styles[[#This Row],[Font Size]]&lt;&gt;"",Table_Styles[[#This Row],[Font Size]],IF(Table_Styles[[#This Row],[Font Size Default]]&lt;&gt;"",Table_Styles[[#This Row],[Font Size Default]],""))</f>
        <v/>
      </c>
      <c r="J94"/>
      <c r="K94"/>
      <c r="L94" t="str">
        <f>IF(Table_Styles[[#This Row],[Font Weight]]&lt;&gt;"",Table_Styles[[#This Row],[Font Weight]],IF(Table_Styles[[#This Row],[Font Weight Default]]&lt;&gt;"",Table_Styles[[#This Row],[Font Weight Default]],""))</f>
        <v/>
      </c>
      <c r="M94"/>
      <c r="N94"/>
      <c r="O94" t="str">
        <f>IF(Table_Styles[[#This Row],[Colour]]&lt;&gt;"",Table_Styles[[#This Row],[Colour]],IF(Table_Styles[[#This Row],[Colour Default]]&lt;&gt;"",Table_Styles[[#This Row],[Colour Default]],""))</f>
        <v/>
      </c>
      <c r="P94"/>
      <c r="Q94"/>
      <c r="R94" t="str">
        <f>IF(Table_Styles[[#This Row],[Background]]&lt;&gt;"",Table_Styles[[#This Row],[Background]],IF(Table_Styles[[#This Row],[Background Default]]&lt;&gt;"",Table_Styles[[#This Row],[Background Default]],""))</f>
        <v/>
      </c>
      <c r="S94"/>
      <c r="T94"/>
      <c r="U94" t="str">
        <f>IF(Table_Styles[[#This Row],[Border]]&lt;&gt;"",Table_Styles[[#This Row],[Border]],IF(Table_Styles[[#This Row],[Border Default]]&lt;&gt;"",Table_Styles[[#This Row],[Border Default]],""))</f>
        <v/>
      </c>
      <c r="V94"/>
      <c r="W94"/>
      <c r="X94" t="str">
        <f>IF(Table_Styles[[#This Row],[Border Radius]]&lt;&gt;"",Table_Styles[[#This Row],[Border Radius]],IF(Table_Styles[[#This Row],[Border Radius Default]]&lt;&gt;"",Table_Styles[[#This Row],[Border Radius Default]],""))</f>
        <v/>
      </c>
      <c r="Y94"/>
      <c r="Z94"/>
      <c r="AA94" t="str">
        <f>IF(Table_Styles[[#This Row],[MT]]&lt;&gt;"",Table_Styles[[#This Row],[MT]],IF(Table_Styles[[#This Row],[MT Default]]&lt;&gt;"",Table_Styles[[#This Row],[MT Default]],""))</f>
        <v/>
      </c>
      <c r="AB94"/>
      <c r="AC94"/>
      <c r="AD94" t="str">
        <f>IF(Table_Styles[[#This Row],[MR]]&lt;&gt;"",Table_Styles[[#This Row],[MR]],IF(Table_Styles[[#This Row],[MR Default]]&lt;&gt;"",Table_Styles[[#This Row],[MR Default]],""))</f>
        <v/>
      </c>
      <c r="AE94"/>
      <c r="AF94"/>
      <c r="AG94" t="str">
        <f>IF(Table_Styles[[#This Row],[MB]]&lt;&gt;"",Table_Styles[[#This Row],[MB]],IF(Table_Styles[[#This Row],[MB Default]]&lt;&gt;"",Table_Styles[[#This Row],[MB Default]],""))</f>
        <v/>
      </c>
      <c r="AH94"/>
      <c r="AI94"/>
      <c r="AJ94" t="str">
        <f>IF(Table_Styles[[#This Row],[ML]]&lt;&gt;"",Table_Styles[[#This Row],[ML]],IF(Table_Styles[[#This Row],[ML Default]]&lt;&gt;"",Table_Styles[[#This Row],[ML Default]],""))</f>
        <v/>
      </c>
      <c r="AK94"/>
      <c r="AL94"/>
      <c r="AM94" t="str">
        <f>IF(Table_Styles[[#This Row],[PT]]&lt;&gt;"",Table_Styles[[#This Row],[PT]],IF(Table_Styles[[#This Row],[PT Default]]&lt;&gt;"",Table_Styles[[#This Row],[PT Default]],""))</f>
        <v/>
      </c>
      <c r="AN94"/>
      <c r="AO94"/>
      <c r="AP94" t="str">
        <f>IF(Table_Styles[[#This Row],[PR]]&lt;&gt;"",Table_Styles[[#This Row],[PR]],IF(Table_Styles[[#This Row],[PR Default]]&lt;&gt;"",Table_Styles[[#This Row],[PR Default]],""))</f>
        <v/>
      </c>
      <c r="AQ94"/>
      <c r="AR94"/>
      <c r="AS94" t="str">
        <f>IF(Table_Styles[[#This Row],[PB]]&lt;&gt;"",Table_Styles[[#This Row],[PB]],IF(Table_Styles[[#This Row],[PB Default]]&lt;&gt;"",Table_Styles[[#This Row],[PB Default]],""))</f>
        <v/>
      </c>
      <c r="AT94"/>
      <c r="AU94"/>
      <c r="AV94" t="str">
        <f>IF(Table_Styles[[#This Row],[PL]]&lt;&gt;"",Table_Styles[[#This Row],[PL]],IF(Table_Styles[[#This Row],[PL Default]]&lt;&gt;"",Table_Styles[[#This Row],[PL Default]],""))</f>
        <v/>
      </c>
      <c r="AW94"/>
      <c r="AX94"/>
      <c r="AY94" t="str">
        <f>IF(Table_Styles[[#This Row],[BT]]&lt;&gt;"",Table_Styles[[#This Row],[BT]],IF(Table_Styles[[#This Row],[BT Default]]&lt;&gt;"",Table_Styles[[#This Row],[BT Default]],""))</f>
        <v/>
      </c>
      <c r="AZ94"/>
      <c r="BA94"/>
      <c r="BB94" t="str">
        <f>IF(Table_Styles[[#This Row],[BR]]&lt;&gt;"",Table_Styles[[#This Row],[BR]],IF(Table_Styles[[#This Row],[BR Default]]&lt;&gt;"",Table_Styles[[#This Row],[BR Default]],""))</f>
        <v/>
      </c>
      <c r="BC94"/>
      <c r="BD94"/>
      <c r="BE94" t="str">
        <f>IF(Table_Styles[[#This Row],[BB]]&lt;&gt;"",Table_Styles[[#This Row],[BB]],IF(Table_Styles[[#This Row],[BB Default]]&lt;&gt;"",Table_Styles[[#This Row],[BB Default]],""))</f>
        <v/>
      </c>
      <c r="BF94"/>
      <c r="BG94"/>
      <c r="BH94" t="str">
        <f>IF(Table_Styles[[#This Row],[BL]]&lt;&gt;"",Table_Styles[[#This Row],[BL]],IF(Table_Styles[[#This Row],[BL Default]]&lt;&gt;"",Table_Styles[[#This Row],[BL Default]],""))</f>
        <v/>
      </c>
      <c r="BI94"/>
      <c r="BJ94"/>
      <c r="BK94" t="str">
        <f>IF(Table_Styles[[#This Row],[Width]]&lt;&gt;"",Table_Styles[[#This Row],[Width]],IF(Table_Styles[[#This Row],[Width Default]]&lt;&gt;"",Table_Styles[[#This Row],[Width Default]],""))</f>
        <v/>
      </c>
      <c r="BL94"/>
      <c r="BM94"/>
      <c r="BN94" t="str">
        <f>IF(Table_Styles[[#This Row],[Height]]&lt;&gt;"",Table_Styles[[#This Row],[Height]],IF(Table_Styles[[#This Row],[Height Default]]&lt;&gt;"",Table_Styles[[#This Row],[Height Default]],""))</f>
        <v/>
      </c>
      <c r="BO94"/>
      <c r="BP94"/>
      <c r="BQ94" t="str">
        <f>IF(Table_Styles[[#This Row],[Top]]&lt;&gt;"",Table_Styles[[#This Row],[Top]],IF(Table_Styles[[#This Row],[Top Default]]&lt;&gt;"",Table_Styles[[#This Row],[Top Default]],""))</f>
        <v/>
      </c>
      <c r="BR94"/>
      <c r="BS94"/>
      <c r="BT94" t="str">
        <f>IF(Table_Styles[[#This Row],[Right]]&lt;&gt;"",Table_Styles[[#This Row],[Right]],IF(Table_Styles[[#This Row],[Right Default]]&lt;&gt;"",Table_Styles[[#This Row],[Right Default]],""))</f>
        <v/>
      </c>
      <c r="BU94"/>
      <c r="BV94"/>
      <c r="BW94" t="str">
        <f>IF(Table_Styles[[#This Row],[Bottom]]&lt;&gt;"",Table_Styles[[#This Row],[Bottom]],IF(Table_Styles[[#This Row],[Bottom Default]]&lt;&gt;"",Table_Styles[[#This Row],[Bottom Default]],""))</f>
        <v/>
      </c>
      <c r="BX94"/>
      <c r="BY94"/>
      <c r="BZ94" t="str">
        <f>IF(Table_Styles[[#This Row],[Left]]&lt;&gt;"",Table_Styles[[#This Row],[Left]],IF(Table_Styles[[#This Row],[Left Default]]&lt;&gt;"",Table_Styles[[#This Row],[Left Default]],""))</f>
        <v/>
      </c>
      <c r="CA94"/>
      <c r="CB94" t="str">
        <f>IF(AND(Table_Styles[[#This Row],[Selector]]&lt;&gt;"",Table_Styles[[#This Row],[Font Family Used]]&lt;&gt;"",Table_Styles[[#This Row],[Font Weight Used]]&lt;&gt;""),Table_Styles[[#This Row],[Font Family Used]]&amp;" "&amp;Table_Styles[[#This Row],[Font Weight Used]],"")</f>
        <v/>
      </c>
      <c r="CC94" t="str">
        <f ca="1">IF(AND(Table_Styles[[#This Row],[Selector]],COUNTIF(OFFSET(CC:CC,0,0,ROW()-1,1),"="&amp;Table_Styles[[#This Row],[Font]])=0),Table_Styles[[#This Row],[Font]],"")</f>
        <v/>
      </c>
      <c r="CD94" t="str">
        <f ca="1">IF(Table_Styles[[#This Row],[Unique Font]]&lt;&gt;"",
"{""fontFamily"":"""&amp;Table_Styles[[#This Row],[Font Family Used]]&amp;""",""fontWeight"":"&amp;Table_Styles[[#This Row],[Font Weight Used]]&amp;"}","")</f>
        <v/>
      </c>
      <c r="CE9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94" t="str">
        <f>IF(AND(Table_Styles[[#This Row],[Selector]]&lt;&gt;"", Table_Styles[[#This Row],[Config Properties]]&lt;&gt;""),
Table_Styles[[#This Row],[Selector]]&amp;" { "&amp;Table_Styles[[#This Row],[Config Properties]]&amp;" }","")</f>
        <v/>
      </c>
      <c r="CG94" t="str">
        <f xml:space="preserve">
SUBSTITUTE(SUBSTITUTE(SUBSTITUTE(SUBSTITUTE(SUBSTITUTE(SUBSTITUTE(SUBSTITUTE(SUBSTITUTE(Table_Styles[[#This Row],[Config]],
" {","{"),
"{ ","{"),
" }","}"),
"} ","}"),
" ,",","),
", ",","),
" :",":"),
": ",":")</f>
        <v/>
      </c>
    </row>
    <row r="95" spans="2:85" ht="21" customHeight="1">
      <c r="B95" s="17" t="s">
        <v>2</v>
      </c>
      <c r="C95" s="37" t="s">
        <v>689</v>
      </c>
      <c r="D95" s="34"/>
      <c r="E95" s="34" t="str">
        <f>Settings_Styling_Font_Body_Text</f>
        <v>Arvo</v>
      </c>
      <c r="F95" s="15" t="str">
        <f>IF(Table_Styles[[#This Row],[Font Family]]&lt;&gt;"",Table_Styles[[#This Row],[Font Family]],IF(Table_Styles[[#This Row],[Font Family Default]]&lt;&gt;"",Table_Styles[[#This Row],[Font Family Default]],""))</f>
        <v>Arvo</v>
      </c>
      <c r="G95" s="34"/>
      <c r="H95" s="34"/>
      <c r="I95" s="15" t="str">
        <f>IF(Table_Styles[[#This Row],[Font Size]]&lt;&gt;"",Table_Styles[[#This Row],[Font Size]],IF(Table_Styles[[#This Row],[Font Size Default]]&lt;&gt;"",Table_Styles[[#This Row],[Font Size Default]],""))</f>
        <v/>
      </c>
      <c r="J95" s="34"/>
      <c r="K95" s="34">
        <f>Settings_Styling_Font_Weight_Body_Text</f>
        <v>300</v>
      </c>
      <c r="L95" s="15">
        <f>IF(Table_Styles[[#This Row],[Font Weight]]&lt;&gt;"",Table_Styles[[#This Row],[Font Weight]],IF(Table_Styles[[#This Row],[Font Weight Default]]&lt;&gt;"",Table_Styles[[#This Row],[Font Weight Default]],""))</f>
        <v>300</v>
      </c>
      <c r="M95" s="34"/>
      <c r="N95" s="34" t="str">
        <f>Colour_Background_1</f>
        <v>#FFFFFF</v>
      </c>
      <c r="O95" s="15" t="str">
        <f>IF(Table_Styles[[#This Row],[Colour]]&lt;&gt;"",Table_Styles[[#This Row],[Colour]],IF(Table_Styles[[#This Row],[Colour Default]]&lt;&gt;"",Table_Styles[[#This Row],[Colour Default]],""))</f>
        <v>#FFFFFF</v>
      </c>
      <c r="P95" s="87"/>
      <c r="Q95" s="34" t="str">
        <f>Colour_Accent_2</f>
        <v>#006ac6</v>
      </c>
      <c r="R95" s="15" t="str">
        <f>IF(Table_Styles[[#This Row],[Background]]&lt;&gt;"",Table_Styles[[#This Row],[Background]],IF(Table_Styles[[#This Row],[Background Default]]&lt;&gt;"",Table_Styles[[#This Row],[Background Default]],""))</f>
        <v>#006ac6</v>
      </c>
      <c r="S95" s="34"/>
      <c r="T95" s="34"/>
      <c r="U95" s="15" t="str">
        <f>IF(Table_Styles[[#This Row],[Border]]&lt;&gt;"",Table_Styles[[#This Row],[Border]],IF(Table_Styles[[#This Row],[Border Default]]&lt;&gt;"",Table_Styles[[#This Row],[Border Default]],""))</f>
        <v/>
      </c>
      <c r="V95" s="34"/>
      <c r="W95" s="34"/>
      <c r="X95" s="15" t="str">
        <f>IF(Table_Styles[[#This Row],[Border Radius]]&lt;&gt;"",Table_Styles[[#This Row],[Border Radius]],IF(Table_Styles[[#This Row],[Border Radius Default]]&lt;&gt;"",Table_Styles[[#This Row],[Border Radius Default]],""))</f>
        <v/>
      </c>
      <c r="Y95" s="34"/>
      <c r="Z95" s="34"/>
      <c r="AA95" s="15" t="str">
        <f>IF(Table_Styles[[#This Row],[MT]]&lt;&gt;"",Table_Styles[[#This Row],[MT]],IF(Table_Styles[[#This Row],[MT Default]]&lt;&gt;"",Table_Styles[[#This Row],[MT Default]],""))</f>
        <v/>
      </c>
      <c r="AB95" s="34"/>
      <c r="AC95" s="34"/>
      <c r="AD95" s="15" t="str">
        <f>IF(Table_Styles[[#This Row],[MR]]&lt;&gt;"",Table_Styles[[#This Row],[MR]],IF(Table_Styles[[#This Row],[MR Default]]&lt;&gt;"",Table_Styles[[#This Row],[MR Default]],""))</f>
        <v/>
      </c>
      <c r="AE95" s="34"/>
      <c r="AF95" s="34"/>
      <c r="AG95" s="15" t="str">
        <f>IF(Table_Styles[[#This Row],[MB]]&lt;&gt;"",Table_Styles[[#This Row],[MB]],IF(Table_Styles[[#This Row],[MB Default]]&lt;&gt;"",Table_Styles[[#This Row],[MB Default]],""))</f>
        <v/>
      </c>
      <c r="AH95" s="34"/>
      <c r="AI95" s="34"/>
      <c r="AJ95" s="15" t="str">
        <f>IF(Table_Styles[[#This Row],[ML]]&lt;&gt;"",Table_Styles[[#This Row],[ML]],IF(Table_Styles[[#This Row],[ML Default]]&lt;&gt;"",Table_Styles[[#This Row],[ML Default]],""))</f>
        <v/>
      </c>
      <c r="AK95" s="34"/>
      <c r="AL95" s="34" t="s">
        <v>525</v>
      </c>
      <c r="AM95" s="15" t="str">
        <f>IF(Table_Styles[[#This Row],[PT]]&lt;&gt;"",Table_Styles[[#This Row],[PT]],IF(Table_Styles[[#This Row],[PT Default]]&lt;&gt;"",Table_Styles[[#This Row],[PT Default]],""))</f>
        <v>20px</v>
      </c>
      <c r="AN95" s="34"/>
      <c r="AO95" s="34" t="s">
        <v>525</v>
      </c>
      <c r="AP95" s="15" t="str">
        <f>IF(Table_Styles[[#This Row],[PR]]&lt;&gt;"",Table_Styles[[#This Row],[PR]],IF(Table_Styles[[#This Row],[PR Default]]&lt;&gt;"",Table_Styles[[#This Row],[PR Default]],""))</f>
        <v>20px</v>
      </c>
      <c r="AQ95" s="34"/>
      <c r="AR95" s="34" t="s">
        <v>525</v>
      </c>
      <c r="AS95" s="15" t="str">
        <f>IF(Table_Styles[[#This Row],[PB]]&lt;&gt;"",Table_Styles[[#This Row],[PB]],IF(Table_Styles[[#This Row],[PB Default]]&lt;&gt;"",Table_Styles[[#This Row],[PB Default]],""))</f>
        <v>20px</v>
      </c>
      <c r="AT95" s="34"/>
      <c r="AU95" s="34" t="s">
        <v>525</v>
      </c>
      <c r="AV95" s="15" t="str">
        <f>IF(Table_Styles[[#This Row],[PL]]&lt;&gt;"",Table_Styles[[#This Row],[PL]],IF(Table_Styles[[#This Row],[PL Default]]&lt;&gt;"",Table_Styles[[#This Row],[PL Default]],""))</f>
        <v>20px</v>
      </c>
      <c r="AW95" s="34"/>
      <c r="AX95" s="34"/>
      <c r="AY95" s="15" t="str">
        <f>IF(Table_Styles[[#This Row],[BT]]&lt;&gt;"",Table_Styles[[#This Row],[BT]],IF(Table_Styles[[#This Row],[BT Default]]&lt;&gt;"",Table_Styles[[#This Row],[BT Default]],""))</f>
        <v/>
      </c>
      <c r="AZ95" s="34"/>
      <c r="BA95" s="34"/>
      <c r="BB95" s="15" t="str">
        <f>IF(Table_Styles[[#This Row],[BR]]&lt;&gt;"",Table_Styles[[#This Row],[BR]],IF(Table_Styles[[#This Row],[BR Default]]&lt;&gt;"",Table_Styles[[#This Row],[BR Default]],""))</f>
        <v/>
      </c>
      <c r="BC95" s="34"/>
      <c r="BD95" s="34"/>
      <c r="BE95" s="15" t="str">
        <f>IF(Table_Styles[[#This Row],[BB]]&lt;&gt;"",Table_Styles[[#This Row],[BB]],IF(Table_Styles[[#This Row],[BB Default]]&lt;&gt;"",Table_Styles[[#This Row],[BB Default]],""))</f>
        <v/>
      </c>
      <c r="BF95" s="34"/>
      <c r="BG95" s="34"/>
      <c r="BH95" s="15" t="str">
        <f>IF(Table_Styles[[#This Row],[BL]]&lt;&gt;"",Table_Styles[[#This Row],[BL]],IF(Table_Styles[[#This Row],[BL Default]]&lt;&gt;"",Table_Styles[[#This Row],[BL Default]],""))</f>
        <v/>
      </c>
      <c r="BI95" s="34"/>
      <c r="BJ95" s="34"/>
      <c r="BK95" s="15" t="str">
        <f>IF(Table_Styles[[#This Row],[Width]]&lt;&gt;"",Table_Styles[[#This Row],[Width]],IF(Table_Styles[[#This Row],[Width Default]]&lt;&gt;"",Table_Styles[[#This Row],[Width Default]],""))</f>
        <v/>
      </c>
      <c r="BL95" s="34"/>
      <c r="BM95" s="34"/>
      <c r="BN95" s="15" t="str">
        <f>IF(Table_Styles[[#This Row],[Height]]&lt;&gt;"",Table_Styles[[#This Row],[Height]],IF(Table_Styles[[#This Row],[Height Default]]&lt;&gt;"",Table_Styles[[#This Row],[Height Default]],""))</f>
        <v/>
      </c>
      <c r="BO95" s="15"/>
      <c r="BP95" s="15"/>
      <c r="BQ95" s="15" t="str">
        <f>IF(Table_Styles[[#This Row],[Top]]&lt;&gt;"",Table_Styles[[#This Row],[Top]],IF(Table_Styles[[#This Row],[Top Default]]&lt;&gt;"",Table_Styles[[#This Row],[Top Default]],""))</f>
        <v/>
      </c>
      <c r="BR95" s="15"/>
      <c r="BS95" s="15"/>
      <c r="BT95" s="15" t="str">
        <f>IF(Table_Styles[[#This Row],[Right]]&lt;&gt;"",Table_Styles[[#This Row],[Right]],IF(Table_Styles[[#This Row],[Right Default]]&lt;&gt;"",Table_Styles[[#This Row],[Right Default]],""))</f>
        <v/>
      </c>
      <c r="BU95" s="15"/>
      <c r="BV95" s="15"/>
      <c r="BW95" s="15" t="str">
        <f>IF(Table_Styles[[#This Row],[Bottom]]&lt;&gt;"",Table_Styles[[#This Row],[Bottom]],IF(Table_Styles[[#This Row],[Bottom Default]]&lt;&gt;"",Table_Styles[[#This Row],[Bottom Default]],""))</f>
        <v/>
      </c>
      <c r="BX95" s="15"/>
      <c r="BY95" s="15"/>
      <c r="BZ95" s="15" t="str">
        <f>IF(Table_Styles[[#This Row],[Left]]&lt;&gt;"",Table_Styles[[#This Row],[Left]],IF(Table_Styles[[#This Row],[Left Default]]&lt;&gt;"",Table_Styles[[#This Row],[Left Default]],""))</f>
        <v/>
      </c>
      <c r="CA95" s="34"/>
      <c r="CB95" s="17" t="str">
        <f>IF(AND(Table_Styles[[#This Row],[Selector]]&lt;&gt;"",Table_Styles[[#This Row],[Font Family Used]]&lt;&gt;"",Table_Styles[[#This Row],[Font Weight Used]]&lt;&gt;""),Table_Styles[[#This Row],[Font Family Used]]&amp;" "&amp;Table_Styles[[#This Row],[Font Weight Used]],"")</f>
        <v>Arvo 300</v>
      </c>
      <c r="CC95" s="17" t="str">
        <f ca="1">IF(AND(Table_Styles[[#This Row],[Selector]],COUNTIF(OFFSET(CC:CC,0,0,ROW()-1,1),"="&amp;Table_Styles[[#This Row],[Font]])=0),Table_Styles[[#This Row],[Font]],"")</f>
        <v/>
      </c>
      <c r="CD95" s="17" t="str">
        <f ca="1">IF(Table_Styles[[#This Row],[Unique Font]]&lt;&gt;"",
"{""fontFamily"":"""&amp;Table_Styles[[#This Row],[Font Family Used]]&amp;""",""fontWeight"":"&amp;Table_Styles[[#This Row],[Font Weight Used]]&amp;"}","")</f>
        <v/>
      </c>
      <c r="CE95"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'Arvo';font-weight: 300;color: #FFFFFF;background: #006ac6;padding-top: 20px;padding-right: 20px;padding-bottom: 20px;padding-left: 20px</v>
      </c>
      <c r="CF95" s="17" t="str">
        <f>IF(AND(Table_Styles[[#This Row],[Selector]]&lt;&gt;"", Table_Styles[[#This Row],[Config Properties]]&lt;&gt;""),
Table_Styles[[#This Row],[Selector]]&amp;" { "&amp;Table_Styles[[#This Row],[Config Properties]]&amp;" }","")</f>
        <v>#sidebar .header { font-family: 'Arvo';font-weight: 300;color: #FFFFFF;background: #006ac6;padding-top: 20px;padding-right: 20px;padding-bottom: 20px;padding-left: 20px }</v>
      </c>
      <c r="CG95" s="17" t="str">
        <f xml:space="preserve">
SUBSTITUTE(SUBSTITUTE(SUBSTITUTE(SUBSTITUTE(SUBSTITUTE(SUBSTITUTE(SUBSTITUTE(SUBSTITUTE(Table_Styles[[#This Row],[Config]],
" {","{"),
"{ ","{"),
" }","}"),
"} ","}"),
" ,",","),
", ",","),
" :",":"),
": ",":")</f>
        <v>#sidebar .header{font-family:'Arvo';font-weight:300;color:#FFFFFF;background:#006ac6;padding-top:20px;padding-right:20px;padding-bottom:20px;padding-left:20px}</v>
      </c>
    </row>
    <row r="96" spans="2:85" ht="21" customHeight="1">
      <c r="B96" s="91" t="s">
        <v>508</v>
      </c>
      <c r="C96" s="91" t="s">
        <v>690</v>
      </c>
      <c r="D96" s="34"/>
      <c r="E96" s="34" t="str">
        <f>Settings_Styling_Font_Body_Text</f>
        <v>Arvo</v>
      </c>
      <c r="F96" s="15" t="str">
        <f>IF(Table_Styles[[#This Row],[Font Family]]&lt;&gt;"",Table_Styles[[#This Row],[Font Family]],IF(Table_Styles[[#This Row],[Font Family Default]]&lt;&gt;"",Table_Styles[[#This Row],[Font Family Default]],""))</f>
        <v>Arvo</v>
      </c>
      <c r="G96" s="34"/>
      <c r="H96" s="34"/>
      <c r="I96" s="15" t="str">
        <f>IF(Table_Styles[[#This Row],[Font Size]]&lt;&gt;"",Table_Styles[[#This Row],[Font Size]],IF(Table_Styles[[#This Row],[Font Size Default]]&lt;&gt;"",Table_Styles[[#This Row],[Font Size Default]],""))</f>
        <v/>
      </c>
      <c r="J96" s="34"/>
      <c r="K96" s="34">
        <f>Settings_Styling_Font_Weight_Body_Text</f>
        <v>300</v>
      </c>
      <c r="L96" s="15">
        <f>IF(Table_Styles[[#This Row],[Font Weight]]&lt;&gt;"",Table_Styles[[#This Row],[Font Weight]],IF(Table_Styles[[#This Row],[Font Weight Default]]&lt;&gt;"",Table_Styles[[#This Row],[Font Weight Default]],""))</f>
        <v>300</v>
      </c>
      <c r="M96" s="15"/>
      <c r="N96" s="34" t="str">
        <f>Colour_Background_1</f>
        <v>#FFFFFF</v>
      </c>
      <c r="O96" s="15" t="str">
        <f>IF(Table_Styles[[#This Row],[Colour]]&lt;&gt;"",Table_Styles[[#This Row],[Colour]],IF(Table_Styles[[#This Row],[Colour Default]]&lt;&gt;"",Table_Styles[[#This Row],[Colour Default]],""))</f>
        <v>#FFFFFF</v>
      </c>
      <c r="P96" s="36" t="s">
        <v>691</v>
      </c>
      <c r="Q96" s="34" t="str">
        <f>Colour_Foreground_1</f>
        <v>#65686b</v>
      </c>
      <c r="R96" s="15" t="str">
        <f>IF(Table_Styles[[#This Row],[Background]]&lt;&gt;"",Table_Styles[[#This Row],[Background]],IF(Table_Styles[[#This Row],[Background Default]]&lt;&gt;"",Table_Styles[[#This Row],[Background Default]],""))</f>
        <v>#44474a</v>
      </c>
      <c r="S96" s="34"/>
      <c r="T96" s="34"/>
      <c r="U96" s="15" t="str">
        <f>IF(Table_Styles[[#This Row],[Border]]&lt;&gt;"",Table_Styles[[#This Row],[Border]],IF(Table_Styles[[#This Row],[Border Default]]&lt;&gt;"",Table_Styles[[#This Row],[Border Default]],""))</f>
        <v/>
      </c>
      <c r="V96" s="34"/>
      <c r="W96" s="34"/>
      <c r="X96" s="15" t="str">
        <f>IF(Table_Styles[[#This Row],[Border Radius]]&lt;&gt;"",Table_Styles[[#This Row],[Border Radius]],IF(Table_Styles[[#This Row],[Border Radius Default]]&lt;&gt;"",Table_Styles[[#This Row],[Border Radius Default]],""))</f>
        <v/>
      </c>
      <c r="Y96" s="34"/>
      <c r="Z96" s="34"/>
      <c r="AA96" s="15" t="str">
        <f>IF(Table_Styles[[#This Row],[MT]]&lt;&gt;"",Table_Styles[[#This Row],[MT]],IF(Table_Styles[[#This Row],[MT Default]]&lt;&gt;"",Table_Styles[[#This Row],[MT Default]],""))</f>
        <v/>
      </c>
      <c r="AB96" s="34"/>
      <c r="AC96" s="34"/>
      <c r="AD96" s="15" t="str">
        <f>IF(Table_Styles[[#This Row],[MR]]&lt;&gt;"",Table_Styles[[#This Row],[MR]],IF(Table_Styles[[#This Row],[MR Default]]&lt;&gt;"",Table_Styles[[#This Row],[MR Default]],""))</f>
        <v/>
      </c>
      <c r="AE96" s="34"/>
      <c r="AF96" s="34" t="s">
        <v>533</v>
      </c>
      <c r="AG96" s="15" t="str">
        <f>IF(Table_Styles[[#This Row],[MB]]&lt;&gt;"",Table_Styles[[#This Row],[MB]],IF(Table_Styles[[#This Row],[MB Default]]&lt;&gt;"",Table_Styles[[#This Row],[MB Default]],""))</f>
        <v>10px</v>
      </c>
      <c r="AH96" s="34"/>
      <c r="AI96" s="34"/>
      <c r="AJ96" s="15" t="str">
        <f>IF(Table_Styles[[#This Row],[ML]]&lt;&gt;"",Table_Styles[[#This Row],[ML]],IF(Table_Styles[[#This Row],[ML Default]]&lt;&gt;"",Table_Styles[[#This Row],[ML Default]],""))</f>
        <v/>
      </c>
      <c r="AK96" s="34"/>
      <c r="AL96" s="34" t="s">
        <v>525</v>
      </c>
      <c r="AM96" s="15" t="str">
        <f>IF(Table_Styles[[#This Row],[PT]]&lt;&gt;"",Table_Styles[[#This Row],[PT]],IF(Table_Styles[[#This Row],[PT Default]]&lt;&gt;"",Table_Styles[[#This Row],[PT Default]],""))</f>
        <v>20px</v>
      </c>
      <c r="AN96" s="34"/>
      <c r="AO96" s="34" t="s">
        <v>525</v>
      </c>
      <c r="AP96" s="15" t="str">
        <f>IF(Table_Styles[[#This Row],[PR]]&lt;&gt;"",Table_Styles[[#This Row],[PR]],IF(Table_Styles[[#This Row],[PR Default]]&lt;&gt;"",Table_Styles[[#This Row],[PR Default]],""))</f>
        <v>20px</v>
      </c>
      <c r="AQ96" s="34"/>
      <c r="AR96" s="34" t="s">
        <v>525</v>
      </c>
      <c r="AS96" s="15" t="str">
        <f>IF(Table_Styles[[#This Row],[PB]]&lt;&gt;"",Table_Styles[[#This Row],[PB]],IF(Table_Styles[[#This Row],[PB Default]]&lt;&gt;"",Table_Styles[[#This Row],[PB Default]],""))</f>
        <v>20px</v>
      </c>
      <c r="AT96" s="34"/>
      <c r="AU96" s="34" t="s">
        <v>525</v>
      </c>
      <c r="AV96" s="15" t="str">
        <f>IF(Table_Styles[[#This Row],[PL]]&lt;&gt;"",Table_Styles[[#This Row],[PL]],IF(Table_Styles[[#This Row],[PL Default]]&lt;&gt;"",Table_Styles[[#This Row],[PL Default]],""))</f>
        <v>20px</v>
      </c>
      <c r="AW96" s="34"/>
      <c r="AX96" s="34"/>
      <c r="AY96" s="15" t="str">
        <f>IF(Table_Styles[[#This Row],[BT]]&lt;&gt;"",Table_Styles[[#This Row],[BT]],IF(Table_Styles[[#This Row],[BT Default]]&lt;&gt;"",Table_Styles[[#This Row],[BT Default]],""))</f>
        <v/>
      </c>
      <c r="AZ96" s="34"/>
      <c r="BA96" s="34"/>
      <c r="BB96" s="15" t="str">
        <f>IF(Table_Styles[[#This Row],[BR]]&lt;&gt;"",Table_Styles[[#This Row],[BR]],IF(Table_Styles[[#This Row],[BR Default]]&lt;&gt;"",Table_Styles[[#This Row],[BR Default]],""))</f>
        <v/>
      </c>
      <c r="BC96" s="34"/>
      <c r="BD96" s="34"/>
      <c r="BE96" s="15" t="str">
        <f>IF(Table_Styles[[#This Row],[BB]]&lt;&gt;"",Table_Styles[[#This Row],[BB]],IF(Table_Styles[[#This Row],[BB Default]]&lt;&gt;"",Table_Styles[[#This Row],[BB Default]],""))</f>
        <v/>
      </c>
      <c r="BF96" s="34"/>
      <c r="BG96" s="34"/>
      <c r="BH96" s="15" t="str">
        <f>IF(Table_Styles[[#This Row],[BL]]&lt;&gt;"",Table_Styles[[#This Row],[BL]],IF(Table_Styles[[#This Row],[BL Default]]&lt;&gt;"",Table_Styles[[#This Row],[BL Default]],""))</f>
        <v/>
      </c>
      <c r="BI96" s="34"/>
      <c r="BJ96" s="34"/>
      <c r="BK96" s="15" t="str">
        <f>IF(Table_Styles[[#This Row],[Width]]&lt;&gt;"",Table_Styles[[#This Row],[Width]],IF(Table_Styles[[#This Row],[Width Default]]&lt;&gt;"",Table_Styles[[#This Row],[Width Default]],""))</f>
        <v/>
      </c>
      <c r="BL96" s="34"/>
      <c r="BM96" s="34"/>
      <c r="BN96" s="15" t="str">
        <f>IF(Table_Styles[[#This Row],[Height]]&lt;&gt;"",Table_Styles[[#This Row],[Height]],IF(Table_Styles[[#This Row],[Height Default]]&lt;&gt;"",Table_Styles[[#This Row],[Height Default]],""))</f>
        <v/>
      </c>
      <c r="BO96" s="15"/>
      <c r="BP96" s="15"/>
      <c r="BQ96" s="15" t="str">
        <f>IF(Table_Styles[[#This Row],[Top]]&lt;&gt;"",Table_Styles[[#This Row],[Top]],IF(Table_Styles[[#This Row],[Top Default]]&lt;&gt;"",Table_Styles[[#This Row],[Top Default]],""))</f>
        <v/>
      </c>
      <c r="BR96" s="15"/>
      <c r="BS96" s="15"/>
      <c r="BT96" s="15" t="str">
        <f>IF(Table_Styles[[#This Row],[Right]]&lt;&gt;"",Table_Styles[[#This Row],[Right]],IF(Table_Styles[[#This Row],[Right Default]]&lt;&gt;"",Table_Styles[[#This Row],[Right Default]],""))</f>
        <v/>
      </c>
      <c r="BU96" s="15"/>
      <c r="BV96" s="15"/>
      <c r="BW96" s="15" t="str">
        <f>IF(Table_Styles[[#This Row],[Bottom]]&lt;&gt;"",Table_Styles[[#This Row],[Bottom]],IF(Table_Styles[[#This Row],[Bottom Default]]&lt;&gt;"",Table_Styles[[#This Row],[Bottom Default]],""))</f>
        <v/>
      </c>
      <c r="BX96" s="15"/>
      <c r="BY96" s="15"/>
      <c r="BZ96" s="15" t="str">
        <f>IF(Table_Styles[[#This Row],[Left]]&lt;&gt;"",Table_Styles[[#This Row],[Left]],IF(Table_Styles[[#This Row],[Left Default]]&lt;&gt;"",Table_Styles[[#This Row],[Left Default]],""))</f>
        <v/>
      </c>
      <c r="CA96" s="34"/>
      <c r="CB96" s="17" t="str">
        <f>IF(AND(Table_Styles[[#This Row],[Selector]]&lt;&gt;"",Table_Styles[[#This Row],[Font Family Used]]&lt;&gt;"",Table_Styles[[#This Row],[Font Weight Used]]&lt;&gt;""),Table_Styles[[#This Row],[Font Family Used]]&amp;" "&amp;Table_Styles[[#This Row],[Font Weight Used]],"")</f>
        <v>Arvo 300</v>
      </c>
      <c r="CC96" s="17" t="str">
        <f ca="1">IF(AND(Table_Styles[[#This Row],[Selector]],COUNTIF(OFFSET(CC:CC,0,0,ROW()-1,1),"="&amp;Table_Styles[[#This Row],[Font]])=0),Table_Styles[[#This Row],[Font]],"")</f>
        <v/>
      </c>
      <c r="CD96" s="17" t="str">
        <f ca="1">IF(Table_Styles[[#This Row],[Unique Font]]&lt;&gt;"",
"{""fontFamily"":"""&amp;Table_Styles[[#This Row],[Font Family Used]]&amp;""",""fontWeight"":"&amp;Table_Styles[[#This Row],[Font Weight Used]]&amp;"}","")</f>
        <v/>
      </c>
      <c r="CE96"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'Arvo';font-weight: 300;color: #FFFFFF;background: #44474a;margin-bottom: 10px;padding-top: 20px;padding-right: 20px;padding-bottom: 20px;padding-left: 20px</v>
      </c>
      <c r="CF96" s="17" t="str">
        <f>IF(AND(Table_Styles[[#This Row],[Selector]]&lt;&gt;"", Table_Styles[[#This Row],[Config Properties]]&lt;&gt;""),
Table_Styles[[#This Row],[Selector]]&amp;" { "&amp;Table_Styles[[#This Row],[Config Properties]]&amp;" }","")</f>
        <v>#sidebar .body { font-family: 'Arvo';font-weight: 300;color: #FFFFFF;background: #44474a;margin-bottom: 10px;padding-top: 20px;padding-right: 20px;padding-bottom: 20px;padding-left: 20px }</v>
      </c>
      <c r="CG96" s="17" t="str">
        <f xml:space="preserve">
SUBSTITUTE(SUBSTITUTE(SUBSTITUTE(SUBSTITUTE(SUBSTITUTE(SUBSTITUTE(SUBSTITUTE(SUBSTITUTE(Table_Styles[[#This Row],[Config]],
" {","{"),
"{ ","{"),
" }","}"),
"} ","}"),
" ,",","),
", ",","),
" :",":"),
": ",":")</f>
        <v>#sidebar .body{font-family:'Arvo';font-weight:300;color:#FFFFFF;background:#44474a;margin-bottom:10px;padding-top:20px;padding-right:20px;padding-bottom:20px;padding-left:20px}</v>
      </c>
    </row>
    <row r="97" spans="2:85" ht="21" customHeight="1">
      <c r="B97" s="17" t="s">
        <v>692</v>
      </c>
      <c r="C97" s="91" t="s">
        <v>693</v>
      </c>
      <c r="D97" s="49"/>
      <c r="E97" s="34"/>
      <c r="F97" s="15" t="str">
        <f>IF(Table_Styles[[#This Row],[Font Family]]&lt;&gt;"",Table_Styles[[#This Row],[Font Family]],IF(Table_Styles[[#This Row],[Font Family Default]]&lt;&gt;"",Table_Styles[[#This Row],[Font Family Default]],""))</f>
        <v/>
      </c>
      <c r="G97" s="49"/>
      <c r="H97" s="34"/>
      <c r="I97" s="15" t="str">
        <f>IF(Table_Styles[[#This Row],[Font Size]]&lt;&gt;"",Table_Styles[[#This Row],[Font Size]],IF(Table_Styles[[#This Row],[Font Size Default]]&lt;&gt;"",Table_Styles[[#This Row],[Font Size Default]],""))</f>
        <v/>
      </c>
      <c r="J97" s="49"/>
      <c r="K97" s="34"/>
      <c r="L97" s="15" t="str">
        <f>IF(Table_Styles[[#This Row],[Font Weight]]&lt;&gt;"",Table_Styles[[#This Row],[Font Weight]],IF(Table_Styles[[#This Row],[Font Weight Default]]&lt;&gt;"",Table_Styles[[#This Row],[Font Weight Default]],""))</f>
        <v/>
      </c>
      <c r="M97" s="49"/>
      <c r="N97" s="34"/>
      <c r="O97" s="15" t="str">
        <f>IF(Table_Styles[[#This Row],[Colour]]&lt;&gt;"",Table_Styles[[#This Row],[Colour]],IF(Table_Styles[[#This Row],[Colour Default]]&lt;&gt;"",Table_Styles[[#This Row],[Colour Default]],""))</f>
        <v/>
      </c>
      <c r="P97" s="49"/>
      <c r="Q97" s="34" t="str">
        <f>Colour_Foreground_1</f>
        <v>#65686b</v>
      </c>
      <c r="R97" s="15" t="str">
        <f>IF(Table_Styles[[#This Row],[Background]]&lt;&gt;"",Table_Styles[[#This Row],[Background]],IF(Table_Styles[[#This Row],[Background Default]]&lt;&gt;"",Table_Styles[[#This Row],[Background Default]],""))</f>
        <v>#65686b</v>
      </c>
      <c r="S97" s="49"/>
      <c r="T97" s="34"/>
      <c r="U97" s="15" t="str">
        <f>IF(Table_Styles[[#This Row],[Border]]&lt;&gt;"",Table_Styles[[#This Row],[Border]],IF(Table_Styles[[#This Row],[Border Default]]&lt;&gt;"",Table_Styles[[#This Row],[Border Default]],""))</f>
        <v/>
      </c>
      <c r="V97" s="34"/>
      <c r="W97" s="34"/>
      <c r="X97" s="15" t="str">
        <f>IF(Table_Styles[[#This Row],[Border Radius]]&lt;&gt;"",Table_Styles[[#This Row],[Border Radius]],IF(Table_Styles[[#This Row],[Border Radius Default]]&lt;&gt;"",Table_Styles[[#This Row],[Border Radius Default]],""))</f>
        <v/>
      </c>
      <c r="Y97" s="49"/>
      <c r="Z97" s="34"/>
      <c r="AA97" s="15" t="str">
        <f>IF(Table_Styles[[#This Row],[MT]]&lt;&gt;"",Table_Styles[[#This Row],[MT]],IF(Table_Styles[[#This Row],[MT Default]]&lt;&gt;"",Table_Styles[[#This Row],[MT Default]],""))</f>
        <v/>
      </c>
      <c r="AB97" s="49"/>
      <c r="AC97" s="34"/>
      <c r="AD97" s="15" t="str">
        <f>IF(Table_Styles[[#This Row],[MR]]&lt;&gt;"",Table_Styles[[#This Row],[MR]],IF(Table_Styles[[#This Row],[MR Default]]&lt;&gt;"",Table_Styles[[#This Row],[MR Default]],""))</f>
        <v/>
      </c>
      <c r="AE97" s="49"/>
      <c r="AF97" s="34"/>
      <c r="AG97" s="15" t="str">
        <f>IF(Table_Styles[[#This Row],[MB]]&lt;&gt;"",Table_Styles[[#This Row],[MB]],IF(Table_Styles[[#This Row],[MB Default]]&lt;&gt;"",Table_Styles[[#This Row],[MB Default]],""))</f>
        <v/>
      </c>
      <c r="AH97" s="49"/>
      <c r="AI97" s="34"/>
      <c r="AJ97" s="15" t="str">
        <f>IF(Table_Styles[[#This Row],[ML]]&lt;&gt;"",Table_Styles[[#This Row],[ML]],IF(Table_Styles[[#This Row],[ML Default]]&lt;&gt;"",Table_Styles[[#This Row],[ML Default]],""))</f>
        <v/>
      </c>
      <c r="AK97" s="49"/>
      <c r="AL97" s="34" t="s">
        <v>525</v>
      </c>
      <c r="AM97" s="15" t="str">
        <f>IF(Table_Styles[[#This Row],[PT]]&lt;&gt;"",Table_Styles[[#This Row],[PT]],IF(Table_Styles[[#This Row],[PT Default]]&lt;&gt;"",Table_Styles[[#This Row],[PT Default]],""))</f>
        <v>20px</v>
      </c>
      <c r="AN97" s="49"/>
      <c r="AO97" s="34" t="s">
        <v>525</v>
      </c>
      <c r="AP97" s="15" t="str">
        <f>IF(Table_Styles[[#This Row],[PR]]&lt;&gt;"",Table_Styles[[#This Row],[PR]],IF(Table_Styles[[#This Row],[PR Default]]&lt;&gt;"",Table_Styles[[#This Row],[PR Default]],""))</f>
        <v>20px</v>
      </c>
      <c r="AQ97" s="49"/>
      <c r="AR97" s="34" t="s">
        <v>525</v>
      </c>
      <c r="AS97" s="15" t="str">
        <f>IF(Table_Styles[[#This Row],[PB]]&lt;&gt;"",Table_Styles[[#This Row],[PB]],IF(Table_Styles[[#This Row],[PB Default]]&lt;&gt;"",Table_Styles[[#This Row],[PB Default]],""))</f>
        <v>20px</v>
      </c>
      <c r="AT97" s="49"/>
      <c r="AU97" s="34" t="s">
        <v>525</v>
      </c>
      <c r="AV97" s="15" t="str">
        <f>IF(Table_Styles[[#This Row],[PL]]&lt;&gt;"",Table_Styles[[#This Row],[PL]],IF(Table_Styles[[#This Row],[PL Default]]&lt;&gt;"",Table_Styles[[#This Row],[PL Default]],""))</f>
        <v>20px</v>
      </c>
      <c r="AW97" s="49"/>
      <c r="AX97" s="34"/>
      <c r="AY97" s="15" t="str">
        <f>IF(Table_Styles[[#This Row],[BT]]&lt;&gt;"",Table_Styles[[#This Row],[BT]],IF(Table_Styles[[#This Row],[BT Default]]&lt;&gt;"",Table_Styles[[#This Row],[BT Default]],""))</f>
        <v/>
      </c>
      <c r="AZ97" s="49"/>
      <c r="BA97" s="34"/>
      <c r="BB97" s="15" t="str">
        <f>IF(Table_Styles[[#This Row],[BR]]&lt;&gt;"",Table_Styles[[#This Row],[BR]],IF(Table_Styles[[#This Row],[BR Default]]&lt;&gt;"",Table_Styles[[#This Row],[BR Default]],""))</f>
        <v/>
      </c>
      <c r="BC97" s="49"/>
      <c r="BD97" s="34"/>
      <c r="BE97" s="15" t="str">
        <f>IF(Table_Styles[[#This Row],[BB]]&lt;&gt;"",Table_Styles[[#This Row],[BB]],IF(Table_Styles[[#This Row],[BB Default]]&lt;&gt;"",Table_Styles[[#This Row],[BB Default]],""))</f>
        <v/>
      </c>
      <c r="BF97" s="49"/>
      <c r="BG97" s="34"/>
      <c r="BH97" s="15" t="str">
        <f>IF(Table_Styles[[#This Row],[BL]]&lt;&gt;"",Table_Styles[[#This Row],[BL]],IF(Table_Styles[[#This Row],[BL Default]]&lt;&gt;"",Table_Styles[[#This Row],[BL Default]],""))</f>
        <v/>
      </c>
      <c r="BI97" s="34"/>
      <c r="BJ97" s="34"/>
      <c r="BK97" s="15" t="str">
        <f>IF(Table_Styles[[#This Row],[Width]]&lt;&gt;"",Table_Styles[[#This Row],[Width]],IF(Table_Styles[[#This Row],[Width Default]]&lt;&gt;"",Table_Styles[[#This Row],[Width Default]],""))</f>
        <v/>
      </c>
      <c r="BL97" s="34"/>
      <c r="BM97" s="34"/>
      <c r="BN97" s="15" t="str">
        <f>IF(Table_Styles[[#This Row],[Height]]&lt;&gt;"",Table_Styles[[#This Row],[Height]],IF(Table_Styles[[#This Row],[Height Default]]&lt;&gt;"",Table_Styles[[#This Row],[Height Default]],""))</f>
        <v/>
      </c>
      <c r="BO97" s="15"/>
      <c r="BP97" s="15"/>
      <c r="BQ97" s="15" t="str">
        <f>IF(Table_Styles[[#This Row],[Top]]&lt;&gt;"",Table_Styles[[#This Row],[Top]],IF(Table_Styles[[#This Row],[Top Default]]&lt;&gt;"",Table_Styles[[#This Row],[Top Default]],""))</f>
        <v/>
      </c>
      <c r="BR97" s="15"/>
      <c r="BS97" s="15"/>
      <c r="BT97" s="15" t="str">
        <f>IF(Table_Styles[[#This Row],[Right]]&lt;&gt;"",Table_Styles[[#This Row],[Right]],IF(Table_Styles[[#This Row],[Right Default]]&lt;&gt;"",Table_Styles[[#This Row],[Right Default]],""))</f>
        <v/>
      </c>
      <c r="BU97" s="15"/>
      <c r="BV97" s="15"/>
      <c r="BW97" s="15" t="str">
        <f>IF(Table_Styles[[#This Row],[Bottom]]&lt;&gt;"",Table_Styles[[#This Row],[Bottom]],IF(Table_Styles[[#This Row],[Bottom Default]]&lt;&gt;"",Table_Styles[[#This Row],[Bottom Default]],""))</f>
        <v/>
      </c>
      <c r="BX97" s="15"/>
      <c r="BY97" s="15"/>
      <c r="BZ97" s="15" t="str">
        <f>IF(Table_Styles[[#This Row],[Left]]&lt;&gt;"",Table_Styles[[#This Row],[Left]],IF(Table_Styles[[#This Row],[Left Default]]&lt;&gt;"",Table_Styles[[#This Row],[Left Default]],""))</f>
        <v/>
      </c>
      <c r="CA97" s="49"/>
      <c r="CB97" s="17" t="str">
        <f>IF(AND(Table_Styles[[#This Row],[Selector]]&lt;&gt;"",Table_Styles[[#This Row],[Font Family Used]]&lt;&gt;"",Table_Styles[[#This Row],[Font Weight Used]]&lt;&gt;""),Table_Styles[[#This Row],[Font Family Used]]&amp;" "&amp;Table_Styles[[#This Row],[Font Weight Used]],"")</f>
        <v/>
      </c>
      <c r="CC97" s="17" t="str">
        <f ca="1">IF(AND(Table_Styles[[#This Row],[Selector]],COUNTIF(OFFSET(CC:CC,0,0,ROW()-1,1),"="&amp;Table_Styles[[#This Row],[Font]])=0),Table_Styles[[#This Row],[Font]],"")</f>
        <v/>
      </c>
      <c r="CD97" s="17" t="str">
        <f ca="1">IF(Table_Styles[[#This Row],[Unique Font]]&lt;&gt;"",
"{""fontFamily"":"""&amp;Table_Styles[[#This Row],[Font Family Used]]&amp;""",""fontWeight"":"&amp;Table_Styles[[#This Row],[Font Weight Used]]&amp;"}","")</f>
        <v/>
      </c>
      <c r="CE97"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#65686b;padding-top: 20px;padding-right: 20px;padding-bottom: 20px;padding-left: 20px</v>
      </c>
      <c r="CF97" s="17" t="str">
        <f>IF(AND(Table_Styles[[#This Row],[Selector]]&lt;&gt;"", Table_Styles[[#This Row],[Config Properties]]&lt;&gt;""),
Table_Styles[[#This Row],[Selector]]&amp;" { "&amp;Table_Styles[[#This Row],[Config Properties]]&amp;" }","")</f>
        <v>#sidebar .footer { background: #65686b;padding-top: 20px;padding-right: 20px;padding-bottom: 20px;padding-left: 20px }</v>
      </c>
      <c r="CG97" s="17" t="str">
        <f xml:space="preserve">
SUBSTITUTE(SUBSTITUTE(SUBSTITUTE(SUBSTITUTE(SUBSTITUTE(SUBSTITUTE(SUBSTITUTE(SUBSTITUTE(Table_Styles[[#This Row],[Config]],
" {","{"),
"{ ","{"),
" }","}"),
"} ","}"),
" ,",","),
", ",","),
" :",":"),
": ",":")</f>
        <v>#sidebar .footer{background:#65686b;padding-top:20px;padding-right:20px;padding-bottom:20px;padding-left:20px}</v>
      </c>
    </row>
    <row r="98" spans="2:85" ht="21" customHeight="1">
      <c r="B98" s="17" t="s">
        <v>19</v>
      </c>
      <c r="C98" s="37" t="s">
        <v>694</v>
      </c>
      <c r="D98" s="34"/>
      <c r="E98" s="34" t="str">
        <f>Settings_Styling_Font_Body_Text</f>
        <v>Arvo</v>
      </c>
      <c r="F98" s="15" t="str">
        <f>IF(Table_Styles[[#This Row],[Font Family]]&lt;&gt;"",Table_Styles[[#This Row],[Font Family]],IF(Table_Styles[[#This Row],[Font Family Default]]&lt;&gt;"",Table_Styles[[#This Row],[Font Family Default]],""))</f>
        <v>Arvo</v>
      </c>
      <c r="G98" s="34"/>
      <c r="H98" s="87" t="s">
        <v>545</v>
      </c>
      <c r="I98" s="15" t="str">
        <f>IF(Table_Styles[[#This Row],[Font Size]]&lt;&gt;"",Table_Styles[[#This Row],[Font Size]],IF(Table_Styles[[#This Row],[Font Size Default]]&lt;&gt;"",Table_Styles[[#This Row],[Font Size Default]],""))</f>
        <v>16px</v>
      </c>
      <c r="J98" s="34"/>
      <c r="K98" s="34">
        <f>Settings_Styling_Font_Weight_Labels</f>
        <v>700</v>
      </c>
      <c r="L98" s="15">
        <f>IF(Table_Styles[[#This Row],[Font Weight]]&lt;&gt;"",Table_Styles[[#This Row],[Font Weight]],IF(Table_Styles[[#This Row],[Font Weight Default]]&lt;&gt;"",Table_Styles[[#This Row],[Font Weight Default]],""))</f>
        <v>700</v>
      </c>
      <c r="M98" s="15"/>
      <c r="N98" s="34" t="str">
        <f>Colour_Background_1</f>
        <v>#FFFFFF</v>
      </c>
      <c r="O98" s="15" t="str">
        <f>IF(Table_Styles[[#This Row],[Colour]]&lt;&gt;"",Table_Styles[[#This Row],[Colour]],IF(Table_Styles[[#This Row],[Colour Default]]&lt;&gt;"",Table_Styles[[#This Row],[Colour Default]],""))</f>
        <v>#FFFFFF</v>
      </c>
      <c r="P98" s="34"/>
      <c r="Q98" s="34"/>
      <c r="R98" s="15" t="str">
        <f>IF(Table_Styles[[#This Row],[Background]]&lt;&gt;"",Table_Styles[[#This Row],[Background]],IF(Table_Styles[[#This Row],[Background Default]]&lt;&gt;"",Table_Styles[[#This Row],[Background Default]],""))</f>
        <v/>
      </c>
      <c r="S98" s="34"/>
      <c r="T98" s="34"/>
      <c r="U98" s="15" t="str">
        <f>IF(Table_Styles[[#This Row],[Border]]&lt;&gt;"",Table_Styles[[#This Row],[Border]],IF(Table_Styles[[#This Row],[Border Default]]&lt;&gt;"",Table_Styles[[#This Row],[Border Default]],""))</f>
        <v/>
      </c>
      <c r="V98" s="34"/>
      <c r="W98" s="34"/>
      <c r="X98" s="15" t="str">
        <f>IF(Table_Styles[[#This Row],[Border Radius]]&lt;&gt;"",Table_Styles[[#This Row],[Border Radius]],IF(Table_Styles[[#This Row],[Border Radius Default]]&lt;&gt;"",Table_Styles[[#This Row],[Border Radius Default]],""))</f>
        <v/>
      </c>
      <c r="Y98" s="34"/>
      <c r="Z98" s="34">
        <v>0</v>
      </c>
      <c r="AA98" s="15">
        <f>IF(Table_Styles[[#This Row],[MT]]&lt;&gt;"",Table_Styles[[#This Row],[MT]],IF(Table_Styles[[#This Row],[MT Default]]&lt;&gt;"",Table_Styles[[#This Row],[MT Default]],""))</f>
        <v>0</v>
      </c>
      <c r="AB98" s="34"/>
      <c r="AC98" s="34"/>
      <c r="AD98" s="15" t="str">
        <f>IF(Table_Styles[[#This Row],[MR]]&lt;&gt;"",Table_Styles[[#This Row],[MR]],IF(Table_Styles[[#This Row],[MR Default]]&lt;&gt;"",Table_Styles[[#This Row],[MR Default]],""))</f>
        <v/>
      </c>
      <c r="AE98" s="34"/>
      <c r="AF98" s="34" t="s">
        <v>538</v>
      </c>
      <c r="AG98" s="15" t="str">
        <f>IF(Table_Styles[[#This Row],[MB]]&lt;&gt;"",Table_Styles[[#This Row],[MB]],IF(Table_Styles[[#This Row],[MB Default]]&lt;&gt;"",Table_Styles[[#This Row],[MB Default]],""))</f>
        <v>5px</v>
      </c>
      <c r="AH98" s="34"/>
      <c r="AI98" s="34"/>
      <c r="AJ98" s="15" t="str">
        <f>IF(Table_Styles[[#This Row],[ML]]&lt;&gt;"",Table_Styles[[#This Row],[ML]],IF(Table_Styles[[#This Row],[ML Default]]&lt;&gt;"",Table_Styles[[#This Row],[ML Default]],""))</f>
        <v/>
      </c>
      <c r="AK98" s="34"/>
      <c r="AL98" s="34"/>
      <c r="AM98" s="15" t="str">
        <f>IF(Table_Styles[[#This Row],[PT]]&lt;&gt;"",Table_Styles[[#This Row],[PT]],IF(Table_Styles[[#This Row],[PT Default]]&lt;&gt;"",Table_Styles[[#This Row],[PT Default]],""))</f>
        <v/>
      </c>
      <c r="AN98" s="34"/>
      <c r="AO98" s="34"/>
      <c r="AP98" s="15" t="str">
        <f>IF(Table_Styles[[#This Row],[PR]]&lt;&gt;"",Table_Styles[[#This Row],[PR]],IF(Table_Styles[[#This Row],[PR Default]]&lt;&gt;"",Table_Styles[[#This Row],[PR Default]],""))</f>
        <v/>
      </c>
      <c r="AQ98" s="34"/>
      <c r="AR98" s="34"/>
      <c r="AS98" s="15" t="str">
        <f>IF(Table_Styles[[#This Row],[PB]]&lt;&gt;"",Table_Styles[[#This Row],[PB]],IF(Table_Styles[[#This Row],[PB Default]]&lt;&gt;"",Table_Styles[[#This Row],[PB Default]],""))</f>
        <v/>
      </c>
      <c r="AT98" s="34"/>
      <c r="AU98" s="34"/>
      <c r="AV98" s="15" t="str">
        <f>IF(Table_Styles[[#This Row],[PL]]&lt;&gt;"",Table_Styles[[#This Row],[PL]],IF(Table_Styles[[#This Row],[PL Default]]&lt;&gt;"",Table_Styles[[#This Row],[PL Default]],""))</f>
        <v/>
      </c>
      <c r="AW98" s="34"/>
      <c r="AX98" s="34"/>
      <c r="AY98" s="15" t="str">
        <f>IF(Table_Styles[[#This Row],[BT]]&lt;&gt;"",Table_Styles[[#This Row],[BT]],IF(Table_Styles[[#This Row],[BT Default]]&lt;&gt;"",Table_Styles[[#This Row],[BT Default]],""))</f>
        <v/>
      </c>
      <c r="AZ98" s="34"/>
      <c r="BA98" s="34"/>
      <c r="BB98" s="15" t="str">
        <f>IF(Table_Styles[[#This Row],[BR]]&lt;&gt;"",Table_Styles[[#This Row],[BR]],IF(Table_Styles[[#This Row],[BR Default]]&lt;&gt;"",Table_Styles[[#This Row],[BR Default]],""))</f>
        <v/>
      </c>
      <c r="BC98" s="34"/>
      <c r="BD98" s="34"/>
      <c r="BE98" s="15" t="str">
        <f>IF(Table_Styles[[#This Row],[BB]]&lt;&gt;"",Table_Styles[[#This Row],[BB]],IF(Table_Styles[[#This Row],[BB Default]]&lt;&gt;"",Table_Styles[[#This Row],[BB Default]],""))</f>
        <v/>
      </c>
      <c r="BF98" s="34"/>
      <c r="BG98" s="34"/>
      <c r="BH98" s="15" t="str">
        <f>IF(Table_Styles[[#This Row],[BL]]&lt;&gt;"",Table_Styles[[#This Row],[BL]],IF(Table_Styles[[#This Row],[BL Default]]&lt;&gt;"",Table_Styles[[#This Row],[BL Default]],""))</f>
        <v/>
      </c>
      <c r="BI98" s="34"/>
      <c r="BJ98" s="34"/>
      <c r="BK98" s="15" t="str">
        <f>IF(Table_Styles[[#This Row],[Width]]&lt;&gt;"",Table_Styles[[#This Row],[Width]],IF(Table_Styles[[#This Row],[Width Default]]&lt;&gt;"",Table_Styles[[#This Row],[Width Default]],""))</f>
        <v/>
      </c>
      <c r="BL98" s="34"/>
      <c r="BM98" s="34"/>
      <c r="BN98" s="15" t="str">
        <f>IF(Table_Styles[[#This Row],[Height]]&lt;&gt;"",Table_Styles[[#This Row],[Height]],IF(Table_Styles[[#This Row],[Height Default]]&lt;&gt;"",Table_Styles[[#This Row],[Height Default]],""))</f>
        <v/>
      </c>
      <c r="BO98" s="15"/>
      <c r="BP98" s="15"/>
      <c r="BQ98" s="15" t="str">
        <f>IF(Table_Styles[[#This Row],[Top]]&lt;&gt;"",Table_Styles[[#This Row],[Top]],IF(Table_Styles[[#This Row],[Top Default]]&lt;&gt;"",Table_Styles[[#This Row],[Top Default]],""))</f>
        <v/>
      </c>
      <c r="BR98" s="15"/>
      <c r="BS98" s="15"/>
      <c r="BT98" s="15" t="str">
        <f>IF(Table_Styles[[#This Row],[Right]]&lt;&gt;"",Table_Styles[[#This Row],[Right]],IF(Table_Styles[[#This Row],[Right Default]]&lt;&gt;"",Table_Styles[[#This Row],[Right Default]],""))</f>
        <v/>
      </c>
      <c r="BU98" s="15"/>
      <c r="BV98" s="15"/>
      <c r="BW98" s="15" t="str">
        <f>IF(Table_Styles[[#This Row],[Bottom]]&lt;&gt;"",Table_Styles[[#This Row],[Bottom]],IF(Table_Styles[[#This Row],[Bottom Default]]&lt;&gt;"",Table_Styles[[#This Row],[Bottom Default]],""))</f>
        <v/>
      </c>
      <c r="BX98" s="15"/>
      <c r="BY98" s="15"/>
      <c r="BZ98" s="15" t="str">
        <f>IF(Table_Styles[[#This Row],[Left]]&lt;&gt;"",Table_Styles[[#This Row],[Left]],IF(Table_Styles[[#This Row],[Left Default]]&lt;&gt;"",Table_Styles[[#This Row],[Left Default]],""))</f>
        <v/>
      </c>
      <c r="CA98" s="34"/>
      <c r="CB98" s="17" t="str">
        <f>IF(AND(Table_Styles[[#This Row],[Selector]]&lt;&gt;"",Table_Styles[[#This Row],[Font Family Used]]&lt;&gt;"",Table_Styles[[#This Row],[Font Weight Used]]&lt;&gt;""),Table_Styles[[#This Row],[Font Family Used]]&amp;" "&amp;Table_Styles[[#This Row],[Font Weight Used]],"")</f>
        <v>Arvo 700</v>
      </c>
      <c r="CC98" s="17" t="str">
        <f ca="1">IF(AND(Table_Styles[[#This Row],[Selector]],COUNTIF(OFFSET(CC:CC,0,0,ROW()-1,1),"="&amp;Table_Styles[[#This Row],[Font]])=0),Table_Styles[[#This Row],[Font]],"")</f>
        <v/>
      </c>
      <c r="CD98" s="17" t="str">
        <f ca="1">IF(Table_Styles[[#This Row],[Unique Font]]&lt;&gt;"",
"{""fontFamily"":"""&amp;Table_Styles[[#This Row],[Font Family Used]]&amp;""",""fontWeight"":"&amp;Table_Styles[[#This Row],[Font Weight Used]]&amp;"}","")</f>
        <v/>
      </c>
      <c r="CE98"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16px;font-weight: 700;color: #FFFFFF;margin-top: 0;margin-bottom: 5px</v>
      </c>
      <c r="CF98" s="17" t="str">
        <f>IF(AND(Table_Styles[[#This Row],[Selector]]&lt;&gt;"", Table_Styles[[#This Row],[Config Properties]]&lt;&gt;""),
Table_Styles[[#This Row],[Selector]]&amp;" { "&amp;Table_Styles[[#This Row],[Config Properties]]&amp;" }","")</f>
        <v>#sidebar .body h3 { font-family: 'Arvo';font-size: 16px;font-weight: 700;color: #FFFFFF;margin-top: 0;margin-bottom: 5px }</v>
      </c>
      <c r="CG98" s="17" t="str">
        <f xml:space="preserve">
SUBSTITUTE(SUBSTITUTE(SUBSTITUTE(SUBSTITUTE(SUBSTITUTE(SUBSTITUTE(SUBSTITUTE(SUBSTITUTE(Table_Styles[[#This Row],[Config]],
" {","{"),
"{ ","{"),
" }","}"),
"} ","}"),
" ,",","),
", ",","),
" :",":"),
": ",":")</f>
        <v>#sidebar .body h3{font-family:'Arvo';font-size:16px;font-weight:700;color:#FFFFFF;margin-top:0;margin-bottom:5px}</v>
      </c>
    </row>
    <row r="99" spans="2:85" ht="21" customHeight="1">
      <c r="B99" s="17" t="s">
        <v>285</v>
      </c>
      <c r="C99" s="37" t="s">
        <v>695</v>
      </c>
      <c r="D99" s="34"/>
      <c r="E99" s="34" t="str">
        <f>Settings_Styling_Font_Body_Text</f>
        <v>Arvo</v>
      </c>
      <c r="F99" s="15" t="str">
        <f>IF(Table_Styles[[#This Row],[Font Family]]&lt;&gt;"",Table_Styles[[#This Row],[Font Family]],IF(Table_Styles[[#This Row],[Font Family Default]]&lt;&gt;"",Table_Styles[[#This Row],[Font Family Default]],""))</f>
        <v>Arvo</v>
      </c>
      <c r="G99" s="34"/>
      <c r="H99" s="36" t="s">
        <v>546</v>
      </c>
      <c r="I99" s="15" t="str">
        <f>IF(Table_Styles[[#This Row],[Font Size]]&lt;&gt;"",Table_Styles[[#This Row],[Font Size]],IF(Table_Styles[[#This Row],[Font Size Default]]&lt;&gt;"",Table_Styles[[#This Row],[Font Size Default]],""))</f>
        <v>14px</v>
      </c>
      <c r="J99" s="34"/>
      <c r="K99" s="34">
        <v>300</v>
      </c>
      <c r="L99" s="15">
        <f>IF(Table_Styles[[#This Row],[Font Weight]]&lt;&gt;"",Table_Styles[[#This Row],[Font Weight]],IF(Table_Styles[[#This Row],[Font Weight Default]]&lt;&gt;"",Table_Styles[[#This Row],[Font Weight Default]],""))</f>
        <v>300</v>
      </c>
      <c r="M99" s="15"/>
      <c r="N99" s="34" t="str">
        <f>Colour_Background_1</f>
        <v>#FFFFFF</v>
      </c>
      <c r="O99" s="15" t="str">
        <f>IF(Table_Styles[[#This Row],[Colour]]&lt;&gt;"",Table_Styles[[#This Row],[Colour]],IF(Table_Styles[[#This Row],[Colour Default]]&lt;&gt;"",Table_Styles[[#This Row],[Colour Default]],""))</f>
        <v>#FFFFFF</v>
      </c>
      <c r="P99" s="34"/>
      <c r="Q99" s="34"/>
      <c r="R99" s="15" t="str">
        <f>IF(Table_Styles[[#This Row],[Background]]&lt;&gt;"",Table_Styles[[#This Row],[Background]],IF(Table_Styles[[#This Row],[Background Default]]&lt;&gt;"",Table_Styles[[#This Row],[Background Default]],""))</f>
        <v/>
      </c>
      <c r="S99" s="34"/>
      <c r="T99" s="34"/>
      <c r="U99" s="15" t="str">
        <f>IF(Table_Styles[[#This Row],[Border]]&lt;&gt;"",Table_Styles[[#This Row],[Border]],IF(Table_Styles[[#This Row],[Border Default]]&lt;&gt;"",Table_Styles[[#This Row],[Border Default]],""))</f>
        <v/>
      </c>
      <c r="V99" s="34"/>
      <c r="W99" s="34"/>
      <c r="X99" s="15" t="str">
        <f>IF(Table_Styles[[#This Row],[Border Radius]]&lt;&gt;"",Table_Styles[[#This Row],[Border Radius]],IF(Table_Styles[[#This Row],[Border Radius Default]]&lt;&gt;"",Table_Styles[[#This Row],[Border Radius Default]],""))</f>
        <v/>
      </c>
      <c r="Y99" s="34"/>
      <c r="Z99" s="34">
        <v>0</v>
      </c>
      <c r="AA99" s="15">
        <f>IF(Table_Styles[[#This Row],[MT]]&lt;&gt;"",Table_Styles[[#This Row],[MT]],IF(Table_Styles[[#This Row],[MT Default]]&lt;&gt;"",Table_Styles[[#This Row],[MT Default]],""))</f>
        <v>0</v>
      </c>
      <c r="AB99" s="34"/>
      <c r="AC99" s="34"/>
      <c r="AD99" s="15" t="str">
        <f>IF(Table_Styles[[#This Row],[MR]]&lt;&gt;"",Table_Styles[[#This Row],[MR]],IF(Table_Styles[[#This Row],[MR Default]]&lt;&gt;"",Table_Styles[[#This Row],[MR Default]],""))</f>
        <v/>
      </c>
      <c r="AE99" s="34"/>
      <c r="AF99" s="34">
        <v>0</v>
      </c>
      <c r="AG99" s="15">
        <f>IF(Table_Styles[[#This Row],[MB]]&lt;&gt;"",Table_Styles[[#This Row],[MB]],IF(Table_Styles[[#This Row],[MB Default]]&lt;&gt;"",Table_Styles[[#This Row],[MB Default]],""))</f>
        <v>0</v>
      </c>
      <c r="AH99" s="34"/>
      <c r="AI99" s="34"/>
      <c r="AJ99" s="15" t="str">
        <f>IF(Table_Styles[[#This Row],[ML]]&lt;&gt;"",Table_Styles[[#This Row],[ML]],IF(Table_Styles[[#This Row],[ML Default]]&lt;&gt;"",Table_Styles[[#This Row],[ML Default]],""))</f>
        <v/>
      </c>
      <c r="AK99" s="34"/>
      <c r="AL99" s="34"/>
      <c r="AM99" s="15" t="str">
        <f>IF(Table_Styles[[#This Row],[PT]]&lt;&gt;"",Table_Styles[[#This Row],[PT]],IF(Table_Styles[[#This Row],[PT Default]]&lt;&gt;"",Table_Styles[[#This Row],[PT Default]],""))</f>
        <v/>
      </c>
      <c r="AN99" s="34"/>
      <c r="AO99" s="34"/>
      <c r="AP99" s="15" t="str">
        <f>IF(Table_Styles[[#This Row],[PR]]&lt;&gt;"",Table_Styles[[#This Row],[PR]],IF(Table_Styles[[#This Row],[PR Default]]&lt;&gt;"",Table_Styles[[#This Row],[PR Default]],""))</f>
        <v/>
      </c>
      <c r="AQ99" s="34"/>
      <c r="AR99" s="34"/>
      <c r="AS99" s="15" t="str">
        <f>IF(Table_Styles[[#This Row],[PB]]&lt;&gt;"",Table_Styles[[#This Row],[PB]],IF(Table_Styles[[#This Row],[PB Default]]&lt;&gt;"",Table_Styles[[#This Row],[PB Default]],""))</f>
        <v/>
      </c>
      <c r="AT99" s="34"/>
      <c r="AU99" s="34"/>
      <c r="AV99" s="15" t="str">
        <f>IF(Table_Styles[[#This Row],[PL]]&lt;&gt;"",Table_Styles[[#This Row],[PL]],IF(Table_Styles[[#This Row],[PL Default]]&lt;&gt;"",Table_Styles[[#This Row],[PL Default]],""))</f>
        <v/>
      </c>
      <c r="AW99" s="34"/>
      <c r="AX99" s="34"/>
      <c r="AY99" s="15" t="str">
        <f>IF(Table_Styles[[#This Row],[BT]]&lt;&gt;"",Table_Styles[[#This Row],[BT]],IF(Table_Styles[[#This Row],[BT Default]]&lt;&gt;"",Table_Styles[[#This Row],[BT Default]],""))</f>
        <v/>
      </c>
      <c r="AZ99" s="34"/>
      <c r="BA99" s="34"/>
      <c r="BB99" s="15" t="str">
        <f>IF(Table_Styles[[#This Row],[BR]]&lt;&gt;"",Table_Styles[[#This Row],[BR]],IF(Table_Styles[[#This Row],[BR Default]]&lt;&gt;"",Table_Styles[[#This Row],[BR Default]],""))</f>
        <v/>
      </c>
      <c r="BC99" s="34"/>
      <c r="BD99" s="34"/>
      <c r="BE99" s="15" t="str">
        <f>IF(Table_Styles[[#This Row],[BB]]&lt;&gt;"",Table_Styles[[#This Row],[BB]],IF(Table_Styles[[#This Row],[BB Default]]&lt;&gt;"",Table_Styles[[#This Row],[BB Default]],""))</f>
        <v/>
      </c>
      <c r="BF99" s="34"/>
      <c r="BG99" s="34"/>
      <c r="BH99" s="15" t="str">
        <f>IF(Table_Styles[[#This Row],[BL]]&lt;&gt;"",Table_Styles[[#This Row],[BL]],IF(Table_Styles[[#This Row],[BL Default]]&lt;&gt;"",Table_Styles[[#This Row],[BL Default]],""))</f>
        <v/>
      </c>
      <c r="BI99" s="34"/>
      <c r="BJ99" s="34"/>
      <c r="BK99" s="15" t="str">
        <f>IF(Table_Styles[[#This Row],[Width]]&lt;&gt;"",Table_Styles[[#This Row],[Width]],IF(Table_Styles[[#This Row],[Width Default]]&lt;&gt;"",Table_Styles[[#This Row],[Width Default]],""))</f>
        <v/>
      </c>
      <c r="BL99" s="34"/>
      <c r="BM99" s="34"/>
      <c r="BN99" s="15" t="str">
        <f>IF(Table_Styles[[#This Row],[Height]]&lt;&gt;"",Table_Styles[[#This Row],[Height]],IF(Table_Styles[[#This Row],[Height Default]]&lt;&gt;"",Table_Styles[[#This Row],[Height Default]],""))</f>
        <v/>
      </c>
      <c r="BO99" s="15"/>
      <c r="BP99" s="15"/>
      <c r="BQ99" s="15" t="str">
        <f>IF(Table_Styles[[#This Row],[Top]]&lt;&gt;"",Table_Styles[[#This Row],[Top]],IF(Table_Styles[[#This Row],[Top Default]]&lt;&gt;"",Table_Styles[[#This Row],[Top Default]],""))</f>
        <v/>
      </c>
      <c r="BR99" s="15"/>
      <c r="BS99" s="15"/>
      <c r="BT99" s="15" t="str">
        <f>IF(Table_Styles[[#This Row],[Right]]&lt;&gt;"",Table_Styles[[#This Row],[Right]],IF(Table_Styles[[#This Row],[Right Default]]&lt;&gt;"",Table_Styles[[#This Row],[Right Default]],""))</f>
        <v/>
      </c>
      <c r="BU99" s="15"/>
      <c r="BV99" s="15"/>
      <c r="BW99" s="15" t="str">
        <f>IF(Table_Styles[[#This Row],[Bottom]]&lt;&gt;"",Table_Styles[[#This Row],[Bottom]],IF(Table_Styles[[#This Row],[Bottom Default]]&lt;&gt;"",Table_Styles[[#This Row],[Bottom Default]],""))</f>
        <v/>
      </c>
      <c r="BX99" s="15"/>
      <c r="BY99" s="15"/>
      <c r="BZ99" s="15" t="str">
        <f>IF(Table_Styles[[#This Row],[Left]]&lt;&gt;"",Table_Styles[[#This Row],[Left]],IF(Table_Styles[[#This Row],[Left Default]]&lt;&gt;"",Table_Styles[[#This Row],[Left Default]],""))</f>
        <v/>
      </c>
      <c r="CA99" s="34"/>
      <c r="CB99" s="17" t="str">
        <f>IF(AND(Table_Styles[[#This Row],[Selector]]&lt;&gt;"",Table_Styles[[#This Row],[Font Family Used]]&lt;&gt;"",Table_Styles[[#This Row],[Font Weight Used]]&lt;&gt;""),Table_Styles[[#This Row],[Font Family Used]]&amp;" "&amp;Table_Styles[[#This Row],[Font Weight Used]],"")</f>
        <v>Arvo 300</v>
      </c>
      <c r="CC99" s="17" t="str">
        <f ca="1">IF(AND(Table_Styles[[#This Row],[Selector]],COUNTIF(OFFSET(CC:CC,0,0,ROW()-1,1),"="&amp;Table_Styles[[#This Row],[Font]])=0),Table_Styles[[#This Row],[Font]],"")</f>
        <v/>
      </c>
      <c r="CD99" s="17" t="str">
        <f ca="1">IF(Table_Styles[[#This Row],[Unique Font]]&lt;&gt;"",
"{""fontFamily"":"""&amp;Table_Styles[[#This Row],[Font Family Used]]&amp;""",""fontWeight"":"&amp;Table_Styles[[#This Row],[Font Weight Used]]&amp;"}","")</f>
        <v/>
      </c>
      <c r="CE99"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14px;font-weight: 300;color: #FFFFFF;margin-top: 0;margin-bottom: 0</v>
      </c>
      <c r="CF99" s="17" t="str">
        <f>IF(AND(Table_Styles[[#This Row],[Selector]]&lt;&gt;"", Table_Styles[[#This Row],[Config Properties]]&lt;&gt;""),
Table_Styles[[#This Row],[Selector]]&amp;" { "&amp;Table_Styles[[#This Row],[Config Properties]]&amp;" }","")</f>
        <v>#sidebar .body .message { font-family: 'Arvo';font-size: 14px;font-weight: 300;color: #FFFFFF;margin-top: 0;margin-bottom: 0 }</v>
      </c>
      <c r="CG99" s="17" t="str">
        <f xml:space="preserve">
SUBSTITUTE(SUBSTITUTE(SUBSTITUTE(SUBSTITUTE(SUBSTITUTE(SUBSTITUTE(SUBSTITUTE(SUBSTITUTE(Table_Styles[[#This Row],[Config]],
" {","{"),
"{ ","{"),
" }","}"),
"} ","}"),
" ,",","),
", ",","),
" :",":"),
": ",":")</f>
        <v>#sidebar .body .message{font-family:'Arvo';font-size:14px;font-weight:300;color:#FFFFFF;margin-top:0;margin-bottom:0}</v>
      </c>
    </row>
    <row r="100" spans="2:85" ht="21.75" thickBot="1">
      <c r="B100" s="54" t="s">
        <v>696</v>
      </c>
      <c r="C100" s="54"/>
      <c r="D100" s="62"/>
      <c r="E100" s="62"/>
      <c r="F100" s="54" t="str">
        <f>IF(Table_Styles[[#This Row],[Font Family]]&lt;&gt;"",Table_Styles[[#This Row],[Font Family]],IF(Table_Styles[[#This Row],[Font Family Default]]&lt;&gt;"",Table_Styles[[#This Row],[Font Family Default]],""))</f>
        <v/>
      </c>
      <c r="G100" s="62"/>
      <c r="H100" s="62"/>
      <c r="I100" s="54" t="str">
        <f>IF(Table_Styles[[#This Row],[Font Size]]&lt;&gt;"",Table_Styles[[#This Row],[Font Size]],IF(Table_Styles[[#This Row],[Font Size Default]]&lt;&gt;"",Table_Styles[[#This Row],[Font Size Default]],""))</f>
        <v/>
      </c>
      <c r="J100" s="62"/>
      <c r="K100" s="62"/>
      <c r="L100" s="54" t="str">
        <f>IF(Table_Styles[[#This Row],[Font Weight]]&lt;&gt;"",Table_Styles[[#This Row],[Font Weight]],IF(Table_Styles[[#This Row],[Font Weight Default]]&lt;&gt;"",Table_Styles[[#This Row],[Font Weight Default]],""))</f>
        <v/>
      </c>
      <c r="M100" s="62"/>
      <c r="N100" s="62"/>
      <c r="O100" s="54" t="str">
        <f>IF(Table_Styles[[#This Row],[Colour]]&lt;&gt;"",Table_Styles[[#This Row],[Colour]],IF(Table_Styles[[#This Row],[Colour Default]]&lt;&gt;"",Table_Styles[[#This Row],[Colour Default]],""))</f>
        <v/>
      </c>
      <c r="P100" s="62"/>
      <c r="Q100" s="62"/>
      <c r="R100" s="54" t="str">
        <f>IF(Table_Styles[[#This Row],[Background]]&lt;&gt;"",Table_Styles[[#This Row],[Background]],IF(Table_Styles[[#This Row],[Background Default]]&lt;&gt;"",Table_Styles[[#This Row],[Background Default]],""))</f>
        <v/>
      </c>
      <c r="S100" s="62"/>
      <c r="T100" s="62"/>
      <c r="U100" s="54" t="str">
        <f>IF(Table_Styles[[#This Row],[Border]]&lt;&gt;"",Table_Styles[[#This Row],[Border]],IF(Table_Styles[[#This Row],[Border Default]]&lt;&gt;"",Table_Styles[[#This Row],[Border Default]],""))</f>
        <v/>
      </c>
      <c r="V100" s="62"/>
      <c r="W100" s="62"/>
      <c r="X100" s="54" t="str">
        <f>IF(Table_Styles[[#This Row],[Border Radius]]&lt;&gt;"",Table_Styles[[#This Row],[Border Radius]],IF(Table_Styles[[#This Row],[Border Radius Default]]&lt;&gt;"",Table_Styles[[#This Row],[Border Radius Default]],""))</f>
        <v/>
      </c>
      <c r="Y100" s="62"/>
      <c r="Z100" s="62"/>
      <c r="AA100" s="54" t="str">
        <f>IF(Table_Styles[[#This Row],[MT]]&lt;&gt;"",Table_Styles[[#This Row],[MT]],IF(Table_Styles[[#This Row],[MT Default]]&lt;&gt;"",Table_Styles[[#This Row],[MT Default]],""))</f>
        <v/>
      </c>
      <c r="AB100" s="62"/>
      <c r="AC100" s="62"/>
      <c r="AD100" s="54" t="str">
        <f>IF(Table_Styles[[#This Row],[MR]]&lt;&gt;"",Table_Styles[[#This Row],[MR]],IF(Table_Styles[[#This Row],[MR Default]]&lt;&gt;"",Table_Styles[[#This Row],[MR Default]],""))</f>
        <v/>
      </c>
      <c r="AE100" s="62"/>
      <c r="AF100" s="62"/>
      <c r="AG100" s="54" t="str">
        <f>IF(Table_Styles[[#This Row],[MB]]&lt;&gt;"",Table_Styles[[#This Row],[MB]],IF(Table_Styles[[#This Row],[MB Default]]&lt;&gt;"",Table_Styles[[#This Row],[MB Default]],""))</f>
        <v/>
      </c>
      <c r="AH100" s="62"/>
      <c r="AI100" s="62"/>
      <c r="AJ100" s="54" t="str">
        <f>IF(Table_Styles[[#This Row],[ML]]&lt;&gt;"",Table_Styles[[#This Row],[ML]],IF(Table_Styles[[#This Row],[ML Default]]&lt;&gt;"",Table_Styles[[#This Row],[ML Default]],""))</f>
        <v/>
      </c>
      <c r="AK100" s="62"/>
      <c r="AL100" s="62"/>
      <c r="AM100" s="54" t="str">
        <f>IF(Table_Styles[[#This Row],[PT]]&lt;&gt;"",Table_Styles[[#This Row],[PT]],IF(Table_Styles[[#This Row],[PT Default]]&lt;&gt;"",Table_Styles[[#This Row],[PT Default]],""))</f>
        <v/>
      </c>
      <c r="AN100" s="62"/>
      <c r="AO100" s="62"/>
      <c r="AP100" s="54" t="str">
        <f>IF(Table_Styles[[#This Row],[PR]]&lt;&gt;"",Table_Styles[[#This Row],[PR]],IF(Table_Styles[[#This Row],[PR Default]]&lt;&gt;"",Table_Styles[[#This Row],[PR Default]],""))</f>
        <v/>
      </c>
      <c r="AQ100" s="62"/>
      <c r="AR100" s="62"/>
      <c r="AS100" s="54" t="str">
        <f>IF(Table_Styles[[#This Row],[PB]]&lt;&gt;"",Table_Styles[[#This Row],[PB]],IF(Table_Styles[[#This Row],[PB Default]]&lt;&gt;"",Table_Styles[[#This Row],[PB Default]],""))</f>
        <v/>
      </c>
      <c r="AT100" s="62"/>
      <c r="AU100" s="62"/>
      <c r="AV100" s="54" t="str">
        <f>IF(Table_Styles[[#This Row],[PL]]&lt;&gt;"",Table_Styles[[#This Row],[PL]],IF(Table_Styles[[#This Row],[PL Default]]&lt;&gt;"",Table_Styles[[#This Row],[PL Default]],""))</f>
        <v/>
      </c>
      <c r="AW100" s="62"/>
      <c r="AX100" s="62"/>
      <c r="AY100" s="54" t="str">
        <f>IF(Table_Styles[[#This Row],[BT]]&lt;&gt;"",Table_Styles[[#This Row],[BT]],IF(Table_Styles[[#This Row],[BT Default]]&lt;&gt;"",Table_Styles[[#This Row],[BT Default]],""))</f>
        <v/>
      </c>
      <c r="AZ100" s="62"/>
      <c r="BA100" s="62"/>
      <c r="BB100" s="54" t="str">
        <f>IF(Table_Styles[[#This Row],[BR]]&lt;&gt;"",Table_Styles[[#This Row],[BR]],IF(Table_Styles[[#This Row],[BR Default]]&lt;&gt;"",Table_Styles[[#This Row],[BR Default]],""))</f>
        <v/>
      </c>
      <c r="BC100" s="62"/>
      <c r="BD100" s="62"/>
      <c r="BE100" s="54" t="str">
        <f>IF(Table_Styles[[#This Row],[BB]]&lt;&gt;"",Table_Styles[[#This Row],[BB]],IF(Table_Styles[[#This Row],[BB Default]]&lt;&gt;"",Table_Styles[[#This Row],[BB Default]],""))</f>
        <v/>
      </c>
      <c r="BF100" s="62"/>
      <c r="BG100" s="62"/>
      <c r="BH100" s="54" t="str">
        <f>IF(Table_Styles[[#This Row],[BL]]&lt;&gt;"",Table_Styles[[#This Row],[BL]],IF(Table_Styles[[#This Row],[BL Default]]&lt;&gt;"",Table_Styles[[#This Row],[BL Default]],""))</f>
        <v/>
      </c>
      <c r="BI100" s="62"/>
      <c r="BJ100" s="62"/>
      <c r="BK100" s="54" t="str">
        <f>IF(Table_Styles[[#This Row],[Width]]&lt;&gt;"",Table_Styles[[#This Row],[Width]],IF(Table_Styles[[#This Row],[Width Default]]&lt;&gt;"",Table_Styles[[#This Row],[Width Default]],""))</f>
        <v/>
      </c>
      <c r="BL100" s="62"/>
      <c r="BM100" s="62"/>
      <c r="BN100" s="54" t="str">
        <f>IF(Table_Styles[[#This Row],[Height]]&lt;&gt;"",Table_Styles[[#This Row],[Height]],IF(Table_Styles[[#This Row],[Height Default]]&lt;&gt;"",Table_Styles[[#This Row],[Height Default]],""))</f>
        <v/>
      </c>
      <c r="BO100" s="54"/>
      <c r="BP100" s="54"/>
      <c r="BQ100" s="54" t="str">
        <f>IF(Table_Styles[[#This Row],[Top]]&lt;&gt;"",Table_Styles[[#This Row],[Top]],IF(Table_Styles[[#This Row],[Top Default]]&lt;&gt;"",Table_Styles[[#This Row],[Top Default]],""))</f>
        <v/>
      </c>
      <c r="BR100" s="54"/>
      <c r="BS100" s="54"/>
      <c r="BT100" s="54" t="str">
        <f>IF(Table_Styles[[#This Row],[Right]]&lt;&gt;"",Table_Styles[[#This Row],[Right]],IF(Table_Styles[[#This Row],[Right Default]]&lt;&gt;"",Table_Styles[[#This Row],[Right Default]],""))</f>
        <v/>
      </c>
      <c r="BU100" s="54"/>
      <c r="BV100" s="54"/>
      <c r="BW100" s="54" t="str">
        <f>IF(Table_Styles[[#This Row],[Bottom]]&lt;&gt;"",Table_Styles[[#This Row],[Bottom]],IF(Table_Styles[[#This Row],[Bottom Default]]&lt;&gt;"",Table_Styles[[#This Row],[Bottom Default]],""))</f>
        <v/>
      </c>
      <c r="BX100" s="54"/>
      <c r="BY100" s="54"/>
      <c r="BZ100" s="54" t="str">
        <f>IF(Table_Styles[[#This Row],[Left]]&lt;&gt;"",Table_Styles[[#This Row],[Left]],IF(Table_Styles[[#This Row],[Left Default]]&lt;&gt;"",Table_Styles[[#This Row],[Left Default]],""))</f>
        <v/>
      </c>
      <c r="CA100" s="62"/>
      <c r="CB100" s="54" t="str">
        <f>IF(AND(Table_Styles[[#This Row],[Selector]]&lt;&gt;"",Table_Styles[[#This Row],[Font Family Used]]&lt;&gt;"",Table_Styles[[#This Row],[Font Weight Used]]&lt;&gt;""),Table_Styles[[#This Row],[Font Family Used]]&amp;" "&amp;Table_Styles[[#This Row],[Font Weight Used]],"")</f>
        <v/>
      </c>
      <c r="CC100" s="54" t="str">
        <f ca="1">IF(AND(Table_Styles[[#This Row],[Selector]],COUNTIF(OFFSET(CC:CC,0,0,ROW()-1,1),"="&amp;Table_Styles[[#This Row],[Font]])=0),Table_Styles[[#This Row],[Font]],"")</f>
        <v/>
      </c>
      <c r="CD100" s="54" t="str">
        <f ca="1">IF(Table_Styles[[#This Row],[Unique Font]]&lt;&gt;"",
"{""fontFamily"":"""&amp;Table_Styles[[#This Row],[Font Family Used]]&amp;""",""fontWeight"":"&amp;Table_Styles[[#This Row],[Font Weight Used]]&amp;"}","")</f>
        <v/>
      </c>
      <c r="CE100" s="5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00" s="54" t="str">
        <f>IF(AND(Table_Styles[[#This Row],[Selector]]&lt;&gt;"", Table_Styles[[#This Row],[Config Properties]]&lt;&gt;""),
Table_Styles[[#This Row],[Selector]]&amp;" { "&amp;Table_Styles[[#This Row],[Config Properties]]&amp;" }","")</f>
        <v/>
      </c>
      <c r="CG100" s="54" t="str">
        <f xml:space="preserve">
SUBSTITUTE(SUBSTITUTE(SUBSTITUTE(SUBSTITUTE(SUBSTITUTE(SUBSTITUTE(SUBSTITUTE(SUBSTITUTE(Table_Styles[[#This Row],[Config]],
" {","{"),
"{ ","{"),
" }","}"),
"} ","}"),
" ,",","),
", ",","),
" :",":"),
": ",":")</f>
        <v/>
      </c>
    </row>
    <row r="101" spans="2:85" ht="21" customHeight="1">
      <c r="B101" s="37" t="s">
        <v>696</v>
      </c>
      <c r="C101" s="37" t="s">
        <v>697</v>
      </c>
      <c r="D101" s="34"/>
      <c r="E101" s="34"/>
      <c r="F101" s="15"/>
      <c r="G101" s="34"/>
      <c r="H101" s="34"/>
      <c r="I101" s="15"/>
      <c r="J101" s="34"/>
      <c r="K101" s="34"/>
      <c r="L101" s="15" t="str">
        <f>IF(Table_Styles[[#This Row],[Font Weight]]&lt;&gt;"",Table_Styles[[#This Row],[Font Weight]],IF(Table_Styles[[#This Row],[Font Weight Default]]&lt;&gt;"",Table_Styles[[#This Row],[Font Weight Default]],""))</f>
        <v/>
      </c>
      <c r="M101" s="15"/>
      <c r="N101" s="34"/>
      <c r="O101" s="15" t="str">
        <f>IF(Table_Styles[[#This Row],[Colour]]&lt;&gt;"",Table_Styles[[#This Row],[Colour]],IF(Table_Styles[[#This Row],[Colour Default]]&lt;&gt;"",Table_Styles[[#This Row],[Colour Default]],""))</f>
        <v/>
      </c>
      <c r="P101" s="34"/>
      <c r="Q101" s="34"/>
      <c r="R101" s="15" t="str">
        <f>IF(Table_Styles[[#This Row],[Background]]&lt;&gt;"",Table_Styles[[#This Row],[Background]],IF(Table_Styles[[#This Row],[Background Default]]&lt;&gt;"",Table_Styles[[#This Row],[Background Default]],""))</f>
        <v/>
      </c>
      <c r="S101" s="34"/>
      <c r="T101" s="34"/>
      <c r="U101" s="15" t="str">
        <f>IF(Table_Styles[[#This Row],[Border]]&lt;&gt;"",Table_Styles[[#This Row],[Border]],IF(Table_Styles[[#This Row],[Border Default]]&lt;&gt;"",Table_Styles[[#This Row],[Border Default]],""))</f>
        <v/>
      </c>
      <c r="V101" s="34"/>
      <c r="W101" s="34"/>
      <c r="X101" s="15" t="str">
        <f>IF(Table_Styles[[#This Row],[Border Radius]]&lt;&gt;"",Table_Styles[[#This Row],[Border Radius]],IF(Table_Styles[[#This Row],[Border Radius Default]]&lt;&gt;"",Table_Styles[[#This Row],[Border Radius Default]],""))</f>
        <v/>
      </c>
      <c r="Y101" s="34"/>
      <c r="Z101" s="34"/>
      <c r="AA101" s="15" t="str">
        <f>IF(Table_Styles[[#This Row],[MT]]&lt;&gt;"",Table_Styles[[#This Row],[MT]],IF(Table_Styles[[#This Row],[MT Default]]&lt;&gt;"",Table_Styles[[#This Row],[MT Default]],""))</f>
        <v/>
      </c>
      <c r="AB101" s="34"/>
      <c r="AC101" s="34"/>
      <c r="AD101" s="15" t="str">
        <f>IF(Table_Styles[[#This Row],[MR]]&lt;&gt;"",Table_Styles[[#This Row],[MR]],IF(Table_Styles[[#This Row],[MR Default]]&lt;&gt;"",Table_Styles[[#This Row],[MR Default]],""))</f>
        <v/>
      </c>
      <c r="AE101" s="34"/>
      <c r="AF101" s="34"/>
      <c r="AG101" s="15" t="str">
        <f>IF(Table_Styles[[#This Row],[MB]]&lt;&gt;"",Table_Styles[[#This Row],[MB]],IF(Table_Styles[[#This Row],[MB Default]]&lt;&gt;"",Table_Styles[[#This Row],[MB Default]],""))</f>
        <v/>
      </c>
      <c r="AH101" s="34"/>
      <c r="AI101" s="34"/>
      <c r="AJ101" s="15" t="str">
        <f>IF(Table_Styles[[#This Row],[ML]]&lt;&gt;"",Table_Styles[[#This Row],[ML]],IF(Table_Styles[[#This Row],[ML Default]]&lt;&gt;"",Table_Styles[[#This Row],[ML Default]],""))</f>
        <v/>
      </c>
      <c r="AK101" s="34"/>
      <c r="AL101" s="34"/>
      <c r="AM101" s="15" t="str">
        <f>IF(Table_Styles[[#This Row],[PT]]&lt;&gt;"",Table_Styles[[#This Row],[PT]],IF(Table_Styles[[#This Row],[PT Default]]&lt;&gt;"",Table_Styles[[#This Row],[PT Default]],""))</f>
        <v/>
      </c>
      <c r="AN101" s="34"/>
      <c r="AO101" s="34"/>
      <c r="AP101" s="15" t="str">
        <f>IF(Table_Styles[[#This Row],[PR]]&lt;&gt;"",Table_Styles[[#This Row],[PR]],IF(Table_Styles[[#This Row],[PR Default]]&lt;&gt;"",Table_Styles[[#This Row],[PR Default]],""))</f>
        <v/>
      </c>
      <c r="AQ101" s="34"/>
      <c r="AR101" s="34"/>
      <c r="AS101" s="15" t="str">
        <f>IF(Table_Styles[[#This Row],[PB]]&lt;&gt;"",Table_Styles[[#This Row],[PB]],IF(Table_Styles[[#This Row],[PB Default]]&lt;&gt;"",Table_Styles[[#This Row],[PB Default]],""))</f>
        <v/>
      </c>
      <c r="AT101" s="34"/>
      <c r="AU101" s="34"/>
      <c r="AV101" s="15" t="str">
        <f>IF(Table_Styles[[#This Row],[PL]]&lt;&gt;"",Table_Styles[[#This Row],[PL]],IF(Table_Styles[[#This Row],[PL Default]]&lt;&gt;"",Table_Styles[[#This Row],[PL Default]],""))</f>
        <v/>
      </c>
      <c r="AW101" s="34"/>
      <c r="AX101" s="34"/>
      <c r="AY101" s="15" t="str">
        <f>IF(Table_Styles[[#This Row],[BT]]&lt;&gt;"",Table_Styles[[#This Row],[BT]],IF(Table_Styles[[#This Row],[BT Default]]&lt;&gt;"",Table_Styles[[#This Row],[BT Default]],""))</f>
        <v/>
      </c>
      <c r="AZ101" s="34"/>
      <c r="BA101" s="34"/>
      <c r="BB101" s="15" t="str">
        <f>IF(Table_Styles[[#This Row],[BR]]&lt;&gt;"",Table_Styles[[#This Row],[BR]],IF(Table_Styles[[#This Row],[BR Default]]&lt;&gt;"",Table_Styles[[#This Row],[BR Default]],""))</f>
        <v/>
      </c>
      <c r="BC101" s="34"/>
      <c r="BD101" s="34"/>
      <c r="BE101" s="15" t="str">
        <f>IF(Table_Styles[[#This Row],[BB]]&lt;&gt;"",Table_Styles[[#This Row],[BB]],IF(Table_Styles[[#This Row],[BB Default]]&lt;&gt;"",Table_Styles[[#This Row],[BB Default]],""))</f>
        <v/>
      </c>
      <c r="BF101" s="34"/>
      <c r="BG101" s="34"/>
      <c r="BH101" s="15" t="str">
        <f>IF(Table_Styles[[#This Row],[BL]]&lt;&gt;"",Table_Styles[[#This Row],[BL]],IF(Table_Styles[[#This Row],[BL Default]]&lt;&gt;"",Table_Styles[[#This Row],[BL Default]],""))</f>
        <v/>
      </c>
      <c r="BI101" s="34"/>
      <c r="BJ101" s="34"/>
      <c r="BK101" s="15" t="str">
        <f>IF(Table_Styles[[#This Row],[Width]]&lt;&gt;"",Table_Styles[[#This Row],[Width]],IF(Table_Styles[[#This Row],[Width Default]]&lt;&gt;"",Table_Styles[[#This Row],[Width Default]],""))</f>
        <v/>
      </c>
      <c r="BL101" s="34"/>
      <c r="BM101" s="36" t="s">
        <v>698</v>
      </c>
      <c r="BN101" s="15" t="str">
        <f>IF(Table_Styles[[#This Row],[Height]]&lt;&gt;"",Table_Styles[[#This Row],[Height]],IF(Table_Styles[[#This Row],[Height Default]]&lt;&gt;"",Table_Styles[[#This Row],[Height Default]],""))</f>
        <v>62px</v>
      </c>
      <c r="BO101" s="15"/>
      <c r="BP101" s="15"/>
      <c r="BQ101" s="15" t="str">
        <f>IF(Table_Styles[[#This Row],[Top]]&lt;&gt;"",Table_Styles[[#This Row],[Top]],IF(Table_Styles[[#This Row],[Top Default]]&lt;&gt;"",Table_Styles[[#This Row],[Top Default]],""))</f>
        <v/>
      </c>
      <c r="BR101" s="15"/>
      <c r="BS101" s="15"/>
      <c r="BT101" s="15" t="str">
        <f>IF(Table_Styles[[#This Row],[Right]]&lt;&gt;"",Table_Styles[[#This Row],[Right]],IF(Table_Styles[[#This Row],[Right Default]]&lt;&gt;"",Table_Styles[[#This Row],[Right Default]],""))</f>
        <v/>
      </c>
      <c r="BU101" s="15"/>
      <c r="BV101" s="15"/>
      <c r="BW101" s="15" t="str">
        <f>IF(Table_Styles[[#This Row],[Bottom]]&lt;&gt;"",Table_Styles[[#This Row],[Bottom]],IF(Table_Styles[[#This Row],[Bottom Default]]&lt;&gt;"",Table_Styles[[#This Row],[Bottom Default]],""))</f>
        <v/>
      </c>
      <c r="BX101" s="15"/>
      <c r="BY101" s="15"/>
      <c r="BZ101" s="15" t="str">
        <f>IF(Table_Styles[[#This Row],[Left]]&lt;&gt;"",Table_Styles[[#This Row],[Left]],IF(Table_Styles[[#This Row],[Left Default]]&lt;&gt;"",Table_Styles[[#This Row],[Left Default]],""))</f>
        <v/>
      </c>
      <c r="CA101" s="34"/>
      <c r="CB101" s="17" t="str">
        <f>IF(AND(Table_Styles[[#This Row],[Selector]]&lt;&gt;"",Table_Styles[[#This Row],[Font Family Used]]&lt;&gt;"",Table_Styles[[#This Row],[Font Weight Used]]&lt;&gt;""),Table_Styles[[#This Row],[Font Family Used]]&amp;" "&amp;Table_Styles[[#This Row],[Font Weight Used]],"")</f>
        <v/>
      </c>
      <c r="CC101" s="17" t="str">
        <f ca="1">IF(AND(Table_Styles[[#This Row],[Selector]],COUNTIF(OFFSET(CC:CC,0,0,ROW()-1,1),"="&amp;Table_Styles[[#This Row],[Font]])=0),Table_Styles[[#This Row],[Font]],"")</f>
        <v/>
      </c>
      <c r="CD101" s="17" t="str">
        <f ca="1">IF(Table_Styles[[#This Row],[Unique Font]]&lt;&gt;"",
"{""fontFamily"":"""&amp;Table_Styles[[#This Row],[Font Family Used]]&amp;""",""fontWeight"":"&amp;Table_Styles[[#This Row],[Font Weight Used]]&amp;"}","")</f>
        <v/>
      </c>
      <c r="CE101"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height: 62px</v>
      </c>
      <c r="CF101" s="17" t="str">
        <f>IF(AND(Table_Styles[[#This Row],[Selector]]&lt;&gt;"", Table_Styles[[#This Row],[Config Properties]]&lt;&gt;""),
Table_Styles[[#This Row],[Selector]]&amp;" { "&amp;Table_Styles[[#This Row],[Config Properties]]&amp;" }","")</f>
        <v>#sidebar .body .price { height: 62px }</v>
      </c>
      <c r="CG101" s="17" t="str">
        <f xml:space="preserve">
SUBSTITUTE(SUBSTITUTE(SUBSTITUTE(SUBSTITUTE(SUBSTITUTE(SUBSTITUTE(SUBSTITUTE(SUBSTITUTE(Table_Styles[[#This Row],[Config]],
" {","{"),
"{ ","{"),
" }","}"),
"} ","}"),
" ,",","),
", ",","),
" :",":"),
": ",":")</f>
        <v>#sidebar .body .price{height:62px}</v>
      </c>
    </row>
    <row r="102" spans="2:85" ht="21" customHeight="1">
      <c r="B102" s="37" t="s">
        <v>699</v>
      </c>
      <c r="C102" s="37" t="s">
        <v>700</v>
      </c>
      <c r="D102" s="34"/>
      <c r="E102" s="34" t="str">
        <f>Settings_Styling_Font_Headings</f>
        <v>Arvo</v>
      </c>
      <c r="F102" s="15" t="str">
        <f>IF(Table_Styles[[#This Row],[Font Family]]&lt;&gt;"",Table_Styles[[#This Row],[Font Family]],IF(Table_Styles[[#This Row],[Font Family Default]]&lt;&gt;"",Table_Styles[[#This Row],[Font Family Default]],""))</f>
        <v>Arvo</v>
      </c>
      <c r="G102" s="34"/>
      <c r="H102" s="34" t="s">
        <v>516</v>
      </c>
      <c r="I102" s="15" t="str">
        <f>IF(Table_Styles[[#This Row],[Font Size]]&lt;&gt;"",Table_Styles[[#This Row],[Font Size]],IF(Table_Styles[[#This Row],[Font Size Default]]&lt;&gt;"",Table_Styles[[#This Row],[Font Size Default]],""))</f>
        <v>45px</v>
      </c>
      <c r="J102" s="34"/>
      <c r="K102" s="34">
        <v>400</v>
      </c>
      <c r="L102" s="15">
        <f>IF(Table_Styles[[#This Row],[Font Weight]]&lt;&gt;"",Table_Styles[[#This Row],[Font Weight]],IF(Table_Styles[[#This Row],[Font Weight Default]]&lt;&gt;"",Table_Styles[[#This Row],[Font Weight Default]],""))</f>
        <v>400</v>
      </c>
      <c r="M102" s="15"/>
      <c r="N102" s="34" t="str">
        <f>Colour_Background_1</f>
        <v>#FFFFFF</v>
      </c>
      <c r="O102" s="15" t="str">
        <f>IF(Table_Styles[[#This Row],[Colour]]&lt;&gt;"",Table_Styles[[#This Row],[Colour]],IF(Table_Styles[[#This Row],[Colour Default]]&lt;&gt;"",Table_Styles[[#This Row],[Colour Default]],""))</f>
        <v>#FFFFFF</v>
      </c>
      <c r="P102" s="34"/>
      <c r="Q102" s="34"/>
      <c r="R102" s="15" t="str">
        <f>IF(Table_Styles[[#This Row],[Background]]&lt;&gt;"",Table_Styles[[#This Row],[Background]],IF(Table_Styles[[#This Row],[Background Default]]&lt;&gt;"",Table_Styles[[#This Row],[Background Default]],""))</f>
        <v/>
      </c>
      <c r="S102" s="34"/>
      <c r="T102" s="34"/>
      <c r="U102" s="15" t="str">
        <f>IF(Table_Styles[[#This Row],[Border]]&lt;&gt;"",Table_Styles[[#This Row],[Border]],IF(Table_Styles[[#This Row],[Border Default]]&lt;&gt;"",Table_Styles[[#This Row],[Border Default]],""))</f>
        <v/>
      </c>
      <c r="V102" s="34"/>
      <c r="W102" s="34"/>
      <c r="X102" s="15" t="str">
        <f>IF(Table_Styles[[#This Row],[Border Radius]]&lt;&gt;"",Table_Styles[[#This Row],[Border Radius]],IF(Table_Styles[[#This Row],[Border Radius Default]]&lt;&gt;"",Table_Styles[[#This Row],[Border Radius Default]],""))</f>
        <v/>
      </c>
      <c r="Y102" s="34"/>
      <c r="Z102" s="34">
        <v>0</v>
      </c>
      <c r="AA102" s="15">
        <f>IF(Table_Styles[[#This Row],[MT]]&lt;&gt;"",Table_Styles[[#This Row],[MT]],IF(Table_Styles[[#This Row],[MT Default]]&lt;&gt;"",Table_Styles[[#This Row],[MT Default]],""))</f>
        <v>0</v>
      </c>
      <c r="AB102" s="34"/>
      <c r="AC102" s="34"/>
      <c r="AD102" s="15" t="str">
        <f>IF(Table_Styles[[#This Row],[MR]]&lt;&gt;"",Table_Styles[[#This Row],[MR]],IF(Table_Styles[[#This Row],[MR Default]]&lt;&gt;"",Table_Styles[[#This Row],[MR Default]],""))</f>
        <v/>
      </c>
      <c r="AE102" s="34"/>
      <c r="AF102" s="34">
        <v>0</v>
      </c>
      <c r="AG102" s="15">
        <f>IF(Table_Styles[[#This Row],[MB]]&lt;&gt;"",Table_Styles[[#This Row],[MB]],IF(Table_Styles[[#This Row],[MB Default]]&lt;&gt;"",Table_Styles[[#This Row],[MB Default]],""))</f>
        <v>0</v>
      </c>
      <c r="AH102" s="34"/>
      <c r="AI102" s="34"/>
      <c r="AJ102" s="15" t="str">
        <f>IF(Table_Styles[[#This Row],[ML]]&lt;&gt;"",Table_Styles[[#This Row],[ML]],IF(Table_Styles[[#This Row],[ML Default]]&lt;&gt;"",Table_Styles[[#This Row],[ML Default]],""))</f>
        <v/>
      </c>
      <c r="AK102" s="34"/>
      <c r="AL102" s="34"/>
      <c r="AM102" s="15" t="str">
        <f>IF(Table_Styles[[#This Row],[PT]]&lt;&gt;"",Table_Styles[[#This Row],[PT]],IF(Table_Styles[[#This Row],[PT Default]]&lt;&gt;"",Table_Styles[[#This Row],[PT Default]],""))</f>
        <v/>
      </c>
      <c r="AN102" s="34"/>
      <c r="AO102" s="34"/>
      <c r="AP102" s="15" t="str">
        <f>IF(Table_Styles[[#This Row],[PR]]&lt;&gt;"",Table_Styles[[#This Row],[PR]],IF(Table_Styles[[#This Row],[PR Default]]&lt;&gt;"",Table_Styles[[#This Row],[PR Default]],""))</f>
        <v/>
      </c>
      <c r="AQ102" s="34"/>
      <c r="AR102" s="34"/>
      <c r="AS102" s="15" t="str">
        <f>IF(Table_Styles[[#This Row],[PB]]&lt;&gt;"",Table_Styles[[#This Row],[PB]],IF(Table_Styles[[#This Row],[PB Default]]&lt;&gt;"",Table_Styles[[#This Row],[PB Default]],""))</f>
        <v/>
      </c>
      <c r="AT102" s="34"/>
      <c r="AU102" s="34"/>
      <c r="AV102" s="15" t="str">
        <f>IF(Table_Styles[[#This Row],[PL]]&lt;&gt;"",Table_Styles[[#This Row],[PL]],IF(Table_Styles[[#This Row],[PL Default]]&lt;&gt;"",Table_Styles[[#This Row],[PL Default]],""))</f>
        <v/>
      </c>
      <c r="AW102" s="34"/>
      <c r="AX102" s="34"/>
      <c r="AY102" s="15" t="str">
        <f>IF(Table_Styles[[#This Row],[BT]]&lt;&gt;"",Table_Styles[[#This Row],[BT]],IF(Table_Styles[[#This Row],[BT Default]]&lt;&gt;"",Table_Styles[[#This Row],[BT Default]],""))</f>
        <v/>
      </c>
      <c r="AZ102" s="34"/>
      <c r="BA102" s="34"/>
      <c r="BB102" s="15" t="str">
        <f>IF(Table_Styles[[#This Row],[BR]]&lt;&gt;"",Table_Styles[[#This Row],[BR]],IF(Table_Styles[[#This Row],[BR Default]]&lt;&gt;"",Table_Styles[[#This Row],[BR Default]],""))</f>
        <v/>
      </c>
      <c r="BC102" s="34"/>
      <c r="BD102" s="34"/>
      <c r="BE102" s="15" t="str">
        <f>IF(Table_Styles[[#This Row],[BB]]&lt;&gt;"",Table_Styles[[#This Row],[BB]],IF(Table_Styles[[#This Row],[BB Default]]&lt;&gt;"",Table_Styles[[#This Row],[BB Default]],""))</f>
        <v/>
      </c>
      <c r="BF102" s="34"/>
      <c r="BG102" s="34"/>
      <c r="BH102" s="15" t="str">
        <f>IF(Table_Styles[[#This Row],[BL]]&lt;&gt;"",Table_Styles[[#This Row],[BL]],IF(Table_Styles[[#This Row],[BL Default]]&lt;&gt;"",Table_Styles[[#This Row],[BL Default]],""))</f>
        <v/>
      </c>
      <c r="BI102" s="34"/>
      <c r="BJ102" s="34"/>
      <c r="BK102" s="15" t="str">
        <f>IF(Table_Styles[[#This Row],[Width]]&lt;&gt;"",Table_Styles[[#This Row],[Width]],IF(Table_Styles[[#This Row],[Width Default]]&lt;&gt;"",Table_Styles[[#This Row],[Width Default]],""))</f>
        <v/>
      </c>
      <c r="BL102" s="34"/>
      <c r="BM102" s="34"/>
      <c r="BN102" s="15" t="str">
        <f>IF(Table_Styles[[#This Row],[Height]]&lt;&gt;"",Table_Styles[[#This Row],[Height]],IF(Table_Styles[[#This Row],[Height Default]]&lt;&gt;"",Table_Styles[[#This Row],[Height Default]],""))</f>
        <v/>
      </c>
      <c r="BO102" s="15"/>
      <c r="BP102" s="15"/>
      <c r="BQ102" s="15" t="str">
        <f>IF(Table_Styles[[#This Row],[Top]]&lt;&gt;"",Table_Styles[[#This Row],[Top]],IF(Table_Styles[[#This Row],[Top Default]]&lt;&gt;"",Table_Styles[[#This Row],[Top Default]],""))</f>
        <v/>
      </c>
      <c r="BR102" s="15"/>
      <c r="BS102" s="15"/>
      <c r="BT102" s="15" t="str">
        <f>IF(Table_Styles[[#This Row],[Right]]&lt;&gt;"",Table_Styles[[#This Row],[Right]],IF(Table_Styles[[#This Row],[Right Default]]&lt;&gt;"",Table_Styles[[#This Row],[Right Default]],""))</f>
        <v/>
      </c>
      <c r="BU102" s="15"/>
      <c r="BV102" s="15"/>
      <c r="BW102" s="15" t="str">
        <f>IF(Table_Styles[[#This Row],[Bottom]]&lt;&gt;"",Table_Styles[[#This Row],[Bottom]],IF(Table_Styles[[#This Row],[Bottom Default]]&lt;&gt;"",Table_Styles[[#This Row],[Bottom Default]],""))</f>
        <v/>
      </c>
      <c r="BX102" s="15"/>
      <c r="BY102" s="15"/>
      <c r="BZ102" s="15" t="str">
        <f>IF(Table_Styles[[#This Row],[Left]]&lt;&gt;"",Table_Styles[[#This Row],[Left]],IF(Table_Styles[[#This Row],[Left Default]]&lt;&gt;"",Table_Styles[[#This Row],[Left Default]],""))</f>
        <v/>
      </c>
      <c r="CA102" s="34"/>
      <c r="CB102" s="17" t="str">
        <f>IF(AND(Table_Styles[[#This Row],[Selector]]&lt;&gt;"",Table_Styles[[#This Row],[Font Family Used]]&lt;&gt;"",Table_Styles[[#This Row],[Font Weight Used]]&lt;&gt;""),Table_Styles[[#This Row],[Font Family Used]]&amp;" "&amp;Table_Styles[[#This Row],[Font Weight Used]],"")</f>
        <v>Arvo 400</v>
      </c>
      <c r="CC102" s="17" t="str">
        <f ca="1">IF(AND(Table_Styles[[#This Row],[Selector]],COUNTIF(OFFSET(CC:CC,0,0,ROW()-1,1),"="&amp;Table_Styles[[#This Row],[Font]])=0),Table_Styles[[#This Row],[Font]],"")</f>
        <v/>
      </c>
      <c r="CD102" s="17" t="str">
        <f ca="1">IF(Table_Styles[[#This Row],[Unique Font]]&lt;&gt;"",
"{""fontFamily"":"""&amp;Table_Styles[[#This Row],[Font Family Used]]&amp;""",""fontWeight"":"&amp;Table_Styles[[#This Row],[Font Weight Used]]&amp;"}","")</f>
        <v/>
      </c>
      <c r="CE102"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45px;font-weight: 400;color: #FFFFFF;margin-top: 0;margin-bottom: 0</v>
      </c>
      <c r="CF102" s="17" t="str">
        <f>IF(AND(Table_Styles[[#This Row],[Selector]]&lt;&gt;"", Table_Styles[[#This Row],[Config Properties]]&lt;&gt;""),
Table_Styles[[#This Row],[Selector]]&amp;" { "&amp;Table_Styles[[#This Row],[Config Properties]]&amp;" }","")</f>
        <v>#sidebar .body .price .dollars { font-family: 'Arvo';font-size: 45px;font-weight: 400;color: #FFFFFF;margin-top: 0;margin-bottom: 0 }</v>
      </c>
      <c r="CG102" s="17" t="str">
        <f xml:space="preserve">
SUBSTITUTE(SUBSTITUTE(SUBSTITUTE(SUBSTITUTE(SUBSTITUTE(SUBSTITUTE(SUBSTITUTE(SUBSTITUTE(Table_Styles[[#This Row],[Config]],
" {","{"),
"{ ","{"),
" }","}"),
"} ","}"),
" ,",","),
", ",","),
" :",":"),
": ",":")</f>
        <v>#sidebar .body .price .dollars{font-family:'Arvo';font-size:45px;font-weight:400;color:#FFFFFF;margin-top:0;margin-bottom:0}</v>
      </c>
    </row>
    <row r="103" spans="2:85" ht="21" customHeight="1">
      <c r="B103" s="17" t="s">
        <v>701</v>
      </c>
      <c r="C103" s="37" t="s">
        <v>702</v>
      </c>
      <c r="D103" s="34"/>
      <c r="E103" s="34" t="str">
        <f>Settings_Styling_Font_Headings</f>
        <v>Arvo</v>
      </c>
      <c r="F103" s="15" t="str">
        <f>IF(Table_Styles[[#This Row],[Font Family]]&lt;&gt;"",Table_Styles[[#This Row],[Font Family]],IF(Table_Styles[[#This Row],[Font Family Default]]&lt;&gt;"",Table_Styles[[#This Row],[Font Family Default]],""))</f>
        <v>Arvo</v>
      </c>
      <c r="G103" s="34"/>
      <c r="H103" s="34" t="s">
        <v>510</v>
      </c>
      <c r="I103" s="15" t="str">
        <f>IF(Table_Styles[[#This Row],[Font Size]]&lt;&gt;"",Table_Styles[[#This Row],[Font Size]],IF(Table_Styles[[#This Row],[Font Size Default]]&lt;&gt;"",Table_Styles[[#This Row],[Font Size Default]],""))</f>
        <v>15px</v>
      </c>
      <c r="J103" s="34"/>
      <c r="K103" s="34">
        <v>700</v>
      </c>
      <c r="L103" s="15">
        <f>IF(Table_Styles[[#This Row],[Font Weight]]&lt;&gt;"",Table_Styles[[#This Row],[Font Weight]],IF(Table_Styles[[#This Row],[Font Weight Default]]&lt;&gt;"",Table_Styles[[#This Row],[Font Weight Default]],""))</f>
        <v>700</v>
      </c>
      <c r="M103" s="15"/>
      <c r="N103" s="34" t="str">
        <f>Colour_Background_1</f>
        <v>#FFFFFF</v>
      </c>
      <c r="O103" s="15" t="str">
        <f>IF(Table_Styles[[#This Row],[Colour]]&lt;&gt;"",Table_Styles[[#This Row],[Colour]],IF(Table_Styles[[#This Row],[Colour Default]]&lt;&gt;"",Table_Styles[[#This Row],[Colour Default]],""))</f>
        <v>#FFFFFF</v>
      </c>
      <c r="P103" s="34"/>
      <c r="Q103" s="34"/>
      <c r="R103" s="15" t="str">
        <f>IF(Table_Styles[[#This Row],[Background]]&lt;&gt;"",Table_Styles[[#This Row],[Background]],IF(Table_Styles[[#This Row],[Background Default]]&lt;&gt;"",Table_Styles[[#This Row],[Background Default]],""))</f>
        <v/>
      </c>
      <c r="S103" s="34"/>
      <c r="T103" s="34"/>
      <c r="U103" s="15" t="str">
        <f>IF(Table_Styles[[#This Row],[Border]]&lt;&gt;"",Table_Styles[[#This Row],[Border]],IF(Table_Styles[[#This Row],[Border Default]]&lt;&gt;"",Table_Styles[[#This Row],[Border Default]],""))</f>
        <v/>
      </c>
      <c r="V103" s="34"/>
      <c r="W103" s="34"/>
      <c r="X103" s="15" t="str">
        <f>IF(Table_Styles[[#This Row],[Border Radius]]&lt;&gt;"",Table_Styles[[#This Row],[Border Radius]],IF(Table_Styles[[#This Row],[Border Radius Default]]&lt;&gt;"",Table_Styles[[#This Row],[Border Radius Default]],""))</f>
        <v/>
      </c>
      <c r="Y103" s="34"/>
      <c r="Z103" s="34"/>
      <c r="AA103" s="15" t="str">
        <f>IF(Table_Styles[[#This Row],[MT]]&lt;&gt;"",Table_Styles[[#This Row],[MT]],IF(Table_Styles[[#This Row],[MT Default]]&lt;&gt;"",Table_Styles[[#This Row],[MT Default]],""))</f>
        <v/>
      </c>
      <c r="AB103" s="34"/>
      <c r="AC103" s="34"/>
      <c r="AD103" s="15" t="str">
        <f>IF(Table_Styles[[#This Row],[MR]]&lt;&gt;"",Table_Styles[[#This Row],[MR]],IF(Table_Styles[[#This Row],[MR Default]]&lt;&gt;"",Table_Styles[[#This Row],[MR Default]],""))</f>
        <v/>
      </c>
      <c r="AE103" s="34"/>
      <c r="AF103" s="34"/>
      <c r="AG103" s="15" t="str">
        <f>IF(Table_Styles[[#This Row],[MB]]&lt;&gt;"",Table_Styles[[#This Row],[MB]],IF(Table_Styles[[#This Row],[MB Default]]&lt;&gt;"",Table_Styles[[#This Row],[MB Default]],""))</f>
        <v/>
      </c>
      <c r="AH103" s="87" t="s">
        <v>703</v>
      </c>
      <c r="AI103" s="36" t="s">
        <v>704</v>
      </c>
      <c r="AJ103" s="15" t="str">
        <f>IF(Table_Styles[[#This Row],[ML]]&lt;&gt;"",Table_Styles[[#This Row],[ML]],IF(Table_Styles[[#This Row],[ML Default]]&lt;&gt;"",Table_Styles[[#This Row],[ML Default]],""))</f>
        <v>-10px</v>
      </c>
      <c r="AK103" s="34"/>
      <c r="AL103" s="34"/>
      <c r="AM103" s="15" t="str">
        <f>IF(Table_Styles[[#This Row],[PT]]&lt;&gt;"",Table_Styles[[#This Row],[PT]],IF(Table_Styles[[#This Row],[PT Default]]&lt;&gt;"",Table_Styles[[#This Row],[PT Default]],""))</f>
        <v/>
      </c>
      <c r="AN103" s="34"/>
      <c r="AO103" s="34"/>
      <c r="AP103" s="15" t="str">
        <f>IF(Table_Styles[[#This Row],[PR]]&lt;&gt;"",Table_Styles[[#This Row],[PR]],IF(Table_Styles[[#This Row],[PR Default]]&lt;&gt;"",Table_Styles[[#This Row],[PR Default]],""))</f>
        <v/>
      </c>
      <c r="AQ103" s="34"/>
      <c r="AR103" s="34"/>
      <c r="AS103" s="15" t="str">
        <f>IF(Table_Styles[[#This Row],[PB]]&lt;&gt;"",Table_Styles[[#This Row],[PB]],IF(Table_Styles[[#This Row],[PB Default]]&lt;&gt;"",Table_Styles[[#This Row],[PB Default]],""))</f>
        <v/>
      </c>
      <c r="AT103" s="34"/>
      <c r="AU103" s="34"/>
      <c r="AV103" s="15" t="str">
        <f>IF(Table_Styles[[#This Row],[PL]]&lt;&gt;"",Table_Styles[[#This Row],[PL]],IF(Table_Styles[[#This Row],[PL Default]]&lt;&gt;"",Table_Styles[[#This Row],[PL Default]],""))</f>
        <v/>
      </c>
      <c r="AW103" s="34"/>
      <c r="AX103" s="34"/>
      <c r="AY103" s="15" t="str">
        <f>IF(Table_Styles[[#This Row],[BT]]&lt;&gt;"",Table_Styles[[#This Row],[BT]],IF(Table_Styles[[#This Row],[BT Default]]&lt;&gt;"",Table_Styles[[#This Row],[BT Default]],""))</f>
        <v/>
      </c>
      <c r="AZ103" s="34"/>
      <c r="BA103" s="34"/>
      <c r="BB103" s="15" t="str">
        <f>IF(Table_Styles[[#This Row],[BR]]&lt;&gt;"",Table_Styles[[#This Row],[BR]],IF(Table_Styles[[#This Row],[BR Default]]&lt;&gt;"",Table_Styles[[#This Row],[BR Default]],""))</f>
        <v/>
      </c>
      <c r="BC103" s="34"/>
      <c r="BD103" s="34"/>
      <c r="BE103" s="15" t="str">
        <f>IF(Table_Styles[[#This Row],[BB]]&lt;&gt;"",Table_Styles[[#This Row],[BB]],IF(Table_Styles[[#This Row],[BB Default]]&lt;&gt;"",Table_Styles[[#This Row],[BB Default]],""))</f>
        <v/>
      </c>
      <c r="BF103" s="34"/>
      <c r="BG103" s="34"/>
      <c r="BH103" s="15" t="str">
        <f>IF(Table_Styles[[#This Row],[BL]]&lt;&gt;"",Table_Styles[[#This Row],[BL]],IF(Table_Styles[[#This Row],[BL Default]]&lt;&gt;"",Table_Styles[[#This Row],[BL Default]],""))</f>
        <v/>
      </c>
      <c r="BI103" s="34"/>
      <c r="BJ103" s="34"/>
      <c r="BK103" s="15" t="str">
        <f>IF(Table_Styles[[#This Row],[Width]]&lt;&gt;"",Table_Styles[[#This Row],[Width]],IF(Table_Styles[[#This Row],[Width Default]]&lt;&gt;"",Table_Styles[[#This Row],[Width Default]],""))</f>
        <v/>
      </c>
      <c r="BL103" s="34"/>
      <c r="BM103" s="34"/>
      <c r="BN103" s="15" t="str">
        <f>IF(Table_Styles[[#This Row],[Height]]&lt;&gt;"",Table_Styles[[#This Row],[Height]],IF(Table_Styles[[#This Row],[Height Default]]&lt;&gt;"",Table_Styles[[#This Row],[Height Default]],""))</f>
        <v/>
      </c>
      <c r="BO103" s="15"/>
      <c r="BP103" s="15"/>
      <c r="BQ103" s="15" t="str">
        <f>IF(Table_Styles[[#This Row],[Top]]&lt;&gt;"",Table_Styles[[#This Row],[Top]],IF(Table_Styles[[#This Row],[Top Default]]&lt;&gt;"",Table_Styles[[#This Row],[Top Default]],""))</f>
        <v/>
      </c>
      <c r="BR103" s="15"/>
      <c r="BS103" s="15"/>
      <c r="BT103" s="15" t="str">
        <f>IF(Table_Styles[[#This Row],[Right]]&lt;&gt;"",Table_Styles[[#This Row],[Right]],IF(Table_Styles[[#This Row],[Right Default]]&lt;&gt;"",Table_Styles[[#This Row],[Right Default]],""))</f>
        <v/>
      </c>
      <c r="BU103" s="15"/>
      <c r="BV103" s="15"/>
      <c r="BW103" s="15" t="str">
        <f>IF(Table_Styles[[#This Row],[Bottom]]&lt;&gt;"",Table_Styles[[#This Row],[Bottom]],IF(Table_Styles[[#This Row],[Bottom Default]]&lt;&gt;"",Table_Styles[[#This Row],[Bottom Default]],""))</f>
        <v/>
      </c>
      <c r="BX103" s="15"/>
      <c r="BY103" s="15"/>
      <c r="BZ103" s="15" t="str">
        <f>IF(Table_Styles[[#This Row],[Left]]&lt;&gt;"",Table_Styles[[#This Row],[Left]],IF(Table_Styles[[#This Row],[Left Default]]&lt;&gt;"",Table_Styles[[#This Row],[Left Default]],""))</f>
        <v/>
      </c>
      <c r="CA103" s="34"/>
      <c r="CB103" s="17" t="str">
        <f>IF(AND(Table_Styles[[#This Row],[Selector]]&lt;&gt;"",Table_Styles[[#This Row],[Font Family Used]]&lt;&gt;"",Table_Styles[[#This Row],[Font Weight Used]]&lt;&gt;""),Table_Styles[[#This Row],[Font Family Used]]&amp;" "&amp;Table_Styles[[#This Row],[Font Weight Used]],"")</f>
        <v>Arvo 700</v>
      </c>
      <c r="CC103" s="17" t="str">
        <f ca="1">IF(AND(Table_Styles[[#This Row],[Selector]],COUNTIF(OFFSET(CC:CC,0,0,ROW()-1,1),"="&amp;Table_Styles[[#This Row],[Font]])=0),Table_Styles[[#This Row],[Font]],"")</f>
        <v/>
      </c>
      <c r="CD103" s="17" t="str">
        <f ca="1">IF(Table_Styles[[#This Row],[Unique Font]]&lt;&gt;"",
"{""fontFamily"":"""&amp;Table_Styles[[#This Row],[Font Family Used]]&amp;""",""fontWeight"":"&amp;Table_Styles[[#This Row],[Font Weight Used]]&amp;"}","")</f>
        <v/>
      </c>
      <c r="CE103"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15px;font-weight: 700;color: #FFFFFF;margin-left: -10px</v>
      </c>
      <c r="CF103" s="17" t="str">
        <f>IF(AND(Table_Styles[[#This Row],[Selector]]&lt;&gt;"", Table_Styles[[#This Row],[Config Properties]]&lt;&gt;""),
Table_Styles[[#This Row],[Selector]]&amp;" { "&amp;Table_Styles[[#This Row],[Config Properties]]&amp;" }","")</f>
        <v>#sidebar .body .price .cents { font-family: 'Arvo';font-size: 15px;font-weight: 700;color: #FFFFFF;margin-left: -10px }</v>
      </c>
      <c r="CG103" s="17" t="str">
        <f xml:space="preserve">
SUBSTITUTE(SUBSTITUTE(SUBSTITUTE(SUBSTITUTE(SUBSTITUTE(SUBSTITUTE(SUBSTITUTE(SUBSTITUTE(Table_Styles[[#This Row],[Config]],
" {","{"),
"{ ","{"),
" }","}"),
"} ","}"),
" ,",","),
", ",","),
" :",":"),
": ",":")</f>
        <v>#sidebar .body .price .cents{font-family:'Arvo';font-size:15px;font-weight:700;color:#FFFFFF;margin-left:-10px}</v>
      </c>
    </row>
    <row r="104" spans="2:85" ht="21" customHeight="1">
      <c r="B104" s="17" t="s">
        <v>705</v>
      </c>
      <c r="C104" s="37" t="s">
        <v>706</v>
      </c>
      <c r="D104" s="34"/>
      <c r="E104" s="34"/>
      <c r="F104" s="15" t="str">
        <f>IF(Table_Styles[[#This Row],[Font Family]]&lt;&gt;"",Table_Styles[[#This Row],[Font Family]],IF(Table_Styles[[#This Row],[Font Family Default]]&lt;&gt;"",Table_Styles[[#This Row],[Font Family Default]],""))</f>
        <v/>
      </c>
      <c r="G104" s="34"/>
      <c r="H104" s="34"/>
      <c r="I104" s="15" t="str">
        <f>IF(Table_Styles[[#This Row],[Font Size]]&lt;&gt;"",Table_Styles[[#This Row],[Font Size]],IF(Table_Styles[[#This Row],[Font Size Default]]&lt;&gt;"",Table_Styles[[#This Row],[Font Size Default]],""))</f>
        <v/>
      </c>
      <c r="J104" s="34"/>
      <c r="K104" s="34"/>
      <c r="L104" s="15" t="str">
        <f>IF(Table_Styles[[#This Row],[Font Weight]]&lt;&gt;"",Table_Styles[[#This Row],[Font Weight]],IF(Table_Styles[[#This Row],[Font Weight Default]]&lt;&gt;"",Table_Styles[[#This Row],[Font Weight Default]],""))</f>
        <v/>
      </c>
      <c r="M104" s="15"/>
      <c r="N104" s="34" t="str">
        <f>Colour_Background_1</f>
        <v>#FFFFFF</v>
      </c>
      <c r="O104" s="15" t="str">
        <f>IF(Table_Styles[[#This Row],[Colour]]&lt;&gt;"",Table_Styles[[#This Row],[Colour]],IF(Table_Styles[[#This Row],[Colour Default]]&lt;&gt;"",Table_Styles[[#This Row],[Colour Default]],""))</f>
        <v>#FFFFFF</v>
      </c>
      <c r="P104" s="34"/>
      <c r="Q104" s="34"/>
      <c r="R104" s="15" t="str">
        <f>IF(Table_Styles[[#This Row],[Background]]&lt;&gt;"",Table_Styles[[#This Row],[Background]],IF(Table_Styles[[#This Row],[Background Default]]&lt;&gt;"",Table_Styles[[#This Row],[Background Default]],""))</f>
        <v/>
      </c>
      <c r="S104" s="34"/>
      <c r="T104" s="34"/>
      <c r="U104" s="15" t="str">
        <f>IF(Table_Styles[[#This Row],[Border]]&lt;&gt;"",Table_Styles[[#This Row],[Border]],IF(Table_Styles[[#This Row],[Border Default]]&lt;&gt;"",Table_Styles[[#This Row],[Border Default]],""))</f>
        <v/>
      </c>
      <c r="V104" s="34"/>
      <c r="W104" s="34"/>
      <c r="X104" s="15" t="str">
        <f>IF(Table_Styles[[#This Row],[Border Radius]]&lt;&gt;"",Table_Styles[[#This Row],[Border Radius]],IF(Table_Styles[[#This Row],[Border Radius Default]]&lt;&gt;"",Table_Styles[[#This Row],[Border Radius Default]],""))</f>
        <v/>
      </c>
      <c r="Y104" s="34"/>
      <c r="Z104" s="36" t="s">
        <v>510</v>
      </c>
      <c r="AA104" s="15" t="str">
        <f>IF(Table_Styles[[#This Row],[MT]]&lt;&gt;"",Table_Styles[[#This Row],[MT]],IF(Table_Styles[[#This Row],[MT Default]]&lt;&gt;"",Table_Styles[[#This Row],[MT Default]],""))</f>
        <v>15px</v>
      </c>
      <c r="AB104" s="34"/>
      <c r="AC104" s="34"/>
      <c r="AD104" s="15" t="str">
        <f>IF(Table_Styles[[#This Row],[MR]]&lt;&gt;"",Table_Styles[[#This Row],[MR]],IF(Table_Styles[[#This Row],[MR Default]]&lt;&gt;"",Table_Styles[[#This Row],[MR Default]],""))</f>
        <v/>
      </c>
      <c r="AE104" s="34"/>
      <c r="AF104" s="34"/>
      <c r="AG104" s="15" t="str">
        <f>IF(Table_Styles[[#This Row],[MB]]&lt;&gt;"",Table_Styles[[#This Row],[MB]],IF(Table_Styles[[#This Row],[MB Default]]&lt;&gt;"",Table_Styles[[#This Row],[MB Default]],""))</f>
        <v/>
      </c>
      <c r="AH104" s="34"/>
      <c r="AI104" s="34"/>
      <c r="AJ104" s="15" t="str">
        <f>IF(Table_Styles[[#This Row],[ML]]&lt;&gt;"",Table_Styles[[#This Row],[ML]],IF(Table_Styles[[#This Row],[ML Default]]&lt;&gt;"",Table_Styles[[#This Row],[ML Default]],""))</f>
        <v/>
      </c>
      <c r="AK104" s="34"/>
      <c r="AL104" s="34"/>
      <c r="AM104" s="15" t="str">
        <f>IF(Table_Styles[[#This Row],[PT]]&lt;&gt;"",Table_Styles[[#This Row],[PT]],IF(Table_Styles[[#This Row],[PT Default]]&lt;&gt;"",Table_Styles[[#This Row],[PT Default]],""))</f>
        <v/>
      </c>
      <c r="AN104" s="34"/>
      <c r="AO104" s="34"/>
      <c r="AP104" s="15" t="str">
        <f>IF(Table_Styles[[#This Row],[PR]]&lt;&gt;"",Table_Styles[[#This Row],[PR]],IF(Table_Styles[[#This Row],[PR Default]]&lt;&gt;"",Table_Styles[[#This Row],[PR Default]],""))</f>
        <v/>
      </c>
      <c r="AQ104" s="34"/>
      <c r="AR104" s="34"/>
      <c r="AS104" s="15" t="str">
        <f>IF(Table_Styles[[#This Row],[PB]]&lt;&gt;"",Table_Styles[[#This Row],[PB]],IF(Table_Styles[[#This Row],[PB Default]]&lt;&gt;"",Table_Styles[[#This Row],[PB Default]],""))</f>
        <v/>
      </c>
      <c r="AT104" s="34"/>
      <c r="AU104" s="34"/>
      <c r="AV104" s="15" t="str">
        <f>IF(Table_Styles[[#This Row],[PL]]&lt;&gt;"",Table_Styles[[#This Row],[PL]],IF(Table_Styles[[#This Row],[PL Default]]&lt;&gt;"",Table_Styles[[#This Row],[PL Default]],""))</f>
        <v/>
      </c>
      <c r="AW104" s="34"/>
      <c r="AX104" s="34"/>
      <c r="AY104" s="15" t="str">
        <f>IF(Table_Styles[[#This Row],[BT]]&lt;&gt;"",Table_Styles[[#This Row],[BT]],IF(Table_Styles[[#This Row],[BT Default]]&lt;&gt;"",Table_Styles[[#This Row],[BT Default]],""))</f>
        <v/>
      </c>
      <c r="AZ104" s="34"/>
      <c r="BA104" s="34"/>
      <c r="BB104" s="15" t="str">
        <f>IF(Table_Styles[[#This Row],[BR]]&lt;&gt;"",Table_Styles[[#This Row],[BR]],IF(Table_Styles[[#This Row],[BR Default]]&lt;&gt;"",Table_Styles[[#This Row],[BR Default]],""))</f>
        <v/>
      </c>
      <c r="BC104" s="34"/>
      <c r="BD104" s="34"/>
      <c r="BE104" s="15" t="str">
        <f>IF(Table_Styles[[#This Row],[BB]]&lt;&gt;"",Table_Styles[[#This Row],[BB]],IF(Table_Styles[[#This Row],[BB Default]]&lt;&gt;"",Table_Styles[[#This Row],[BB Default]],""))</f>
        <v/>
      </c>
      <c r="BF104" s="34"/>
      <c r="BG104" s="34"/>
      <c r="BH104" s="15" t="str">
        <f>IF(Table_Styles[[#This Row],[BL]]&lt;&gt;"",Table_Styles[[#This Row],[BL]],IF(Table_Styles[[#This Row],[BL Default]]&lt;&gt;"",Table_Styles[[#This Row],[BL Default]],""))</f>
        <v/>
      </c>
      <c r="BI104" s="34"/>
      <c r="BJ104" s="34"/>
      <c r="BK104" s="15" t="str">
        <f>IF(Table_Styles[[#This Row],[Width]]&lt;&gt;"",Table_Styles[[#This Row],[Width]],IF(Table_Styles[[#This Row],[Width Default]]&lt;&gt;"",Table_Styles[[#This Row],[Width Default]],""))</f>
        <v/>
      </c>
      <c r="BL104" s="34"/>
      <c r="BM104" s="34"/>
      <c r="BN104" s="15" t="str">
        <f>IF(Table_Styles[[#This Row],[Height]]&lt;&gt;"",Table_Styles[[#This Row],[Height]],IF(Table_Styles[[#This Row],[Height Default]]&lt;&gt;"",Table_Styles[[#This Row],[Height Default]],""))</f>
        <v/>
      </c>
      <c r="BO104" s="15"/>
      <c r="BP104" s="15"/>
      <c r="BQ104" s="15" t="str">
        <f>IF(Table_Styles[[#This Row],[Top]]&lt;&gt;"",Table_Styles[[#This Row],[Top]],IF(Table_Styles[[#This Row],[Top Default]]&lt;&gt;"",Table_Styles[[#This Row],[Top Default]],""))</f>
        <v/>
      </c>
      <c r="BR104" s="15"/>
      <c r="BS104" s="15"/>
      <c r="BT104" s="15" t="str">
        <f>IF(Table_Styles[[#This Row],[Right]]&lt;&gt;"",Table_Styles[[#This Row],[Right]],IF(Table_Styles[[#This Row],[Right Default]]&lt;&gt;"",Table_Styles[[#This Row],[Right Default]],""))</f>
        <v/>
      </c>
      <c r="BU104" s="15"/>
      <c r="BV104" s="15"/>
      <c r="BW104" s="15" t="str">
        <f>IF(Table_Styles[[#This Row],[Bottom]]&lt;&gt;"",Table_Styles[[#This Row],[Bottom]],IF(Table_Styles[[#This Row],[Bottom Default]]&lt;&gt;"",Table_Styles[[#This Row],[Bottom Default]],""))</f>
        <v/>
      </c>
      <c r="BX104" s="15"/>
      <c r="BY104" s="15"/>
      <c r="BZ104" s="15" t="str">
        <f>IF(Table_Styles[[#This Row],[Left]]&lt;&gt;"",Table_Styles[[#This Row],[Left]],IF(Table_Styles[[#This Row],[Left Default]]&lt;&gt;"",Table_Styles[[#This Row],[Left Default]],""))</f>
        <v/>
      </c>
      <c r="CA104" s="34"/>
      <c r="CB104" s="17" t="str">
        <f>IF(AND(Table_Styles[[#This Row],[Selector]]&lt;&gt;"",Table_Styles[[#This Row],[Font Family Used]]&lt;&gt;"",Table_Styles[[#This Row],[Font Weight Used]]&lt;&gt;""),Table_Styles[[#This Row],[Font Family Used]]&amp;" "&amp;Table_Styles[[#This Row],[Font Weight Used]],"")</f>
        <v/>
      </c>
      <c r="CC104" s="17" t="str">
        <f ca="1">IF(AND(Table_Styles[[#This Row],[Selector]],COUNTIF(OFFSET(CC:CC,0,0,ROW()-1,1),"="&amp;Table_Styles[[#This Row],[Font]])=0),Table_Styles[[#This Row],[Font]],"")</f>
        <v/>
      </c>
      <c r="CD104" s="17" t="str">
        <f ca="1">IF(Table_Styles[[#This Row],[Unique Font]]&lt;&gt;"",
"{""fontFamily"":"""&amp;Table_Styles[[#This Row],[Font Family Used]]&amp;""",""fontWeight"":"&amp;Table_Styles[[#This Row],[Font Weight Used]]&amp;"}","")</f>
        <v/>
      </c>
      <c r="CE104"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#FFFFFF;margin-top: 15px</v>
      </c>
      <c r="CF104" s="17" t="str">
        <f>IF(AND(Table_Styles[[#This Row],[Selector]]&lt;&gt;"", Table_Styles[[#This Row],[Config Properties]]&lt;&gt;""),
Table_Styles[[#This Row],[Selector]]&amp;" { "&amp;Table_Styles[[#This Row],[Config Properties]]&amp;" }","")</f>
        <v>#sidebar .loader { color: #FFFFFF;margin-top: 15px }</v>
      </c>
      <c r="CG104" s="17" t="str">
        <f xml:space="preserve">
SUBSTITUTE(SUBSTITUTE(SUBSTITUTE(SUBSTITUTE(SUBSTITUTE(SUBSTITUTE(SUBSTITUTE(SUBSTITUTE(Table_Styles[[#This Row],[Config]],
" {","{"),
"{ ","{"),
" }","}"),
"} ","}"),
" ,",","),
", ",","),
" :",":"),
": ",":")</f>
        <v>#sidebar .loader{color:#FFFFFF;margin-top:15px}</v>
      </c>
    </row>
    <row r="105" spans="2:85" ht="21" customHeight="1">
      <c r="B105" s="37" t="s">
        <v>707</v>
      </c>
      <c r="C105" s="37" t="s">
        <v>708</v>
      </c>
      <c r="D105" s="34"/>
      <c r="E105" s="34" t="str">
        <f>Settings_Styling_Font_Labels</f>
        <v>Arvo</v>
      </c>
      <c r="F105" s="15" t="str">
        <f>IF(Table_Styles[[#This Row],[Font Family]]&lt;&gt;"",Table_Styles[[#This Row],[Font Family]],IF(Table_Styles[[#This Row],[Font Family Default]]&lt;&gt;"",Table_Styles[[#This Row],[Font Family Default]],""))</f>
        <v>Arvo</v>
      </c>
      <c r="G105" s="34"/>
      <c r="H105" s="36" t="s">
        <v>551</v>
      </c>
      <c r="I105" s="15" t="str">
        <f>IF(Table_Styles[[#This Row],[Font Size]]&lt;&gt;"",Table_Styles[[#This Row],[Font Size]],IF(Table_Styles[[#This Row],[Font Size Default]]&lt;&gt;"",Table_Styles[[#This Row],[Font Size Default]],""))</f>
        <v>13px</v>
      </c>
      <c r="J105" s="34"/>
      <c r="K105" s="34">
        <f>Settings_Styling_Font_Weight_Labels</f>
        <v>700</v>
      </c>
      <c r="L105" s="15">
        <f>IF(Table_Styles[[#This Row],[Font Weight]]&lt;&gt;"",Table_Styles[[#This Row],[Font Weight]],IF(Table_Styles[[#This Row],[Font Weight Default]]&lt;&gt;"",Table_Styles[[#This Row],[Font Weight Default]],""))</f>
        <v>700</v>
      </c>
      <c r="M105" s="15"/>
      <c r="N105" s="34" t="str">
        <f>Colour_Background_1</f>
        <v>#FFFFFF</v>
      </c>
      <c r="O105" s="15" t="str">
        <f>IF(Table_Styles[[#This Row],[Colour]]&lt;&gt;"",Table_Styles[[#This Row],[Colour]],IF(Table_Styles[[#This Row],[Colour Default]]&lt;&gt;"",Table_Styles[[#This Row],[Colour Default]],""))</f>
        <v>#FFFFFF</v>
      </c>
      <c r="P105" s="34"/>
      <c r="Q105" s="36" t="s">
        <v>554</v>
      </c>
      <c r="R105" s="15" t="str">
        <f>IF(Table_Styles[[#This Row],[Background]]&lt;&gt;"",Table_Styles[[#This Row],[Background]],IF(Table_Styles[[#This Row],[Background Default]]&lt;&gt;"",Table_Styles[[#This Row],[Background Default]],""))</f>
        <v>none</v>
      </c>
      <c r="S105" s="34"/>
      <c r="T105" s="34"/>
      <c r="U105" s="15" t="str">
        <f>IF(Table_Styles[[#This Row],[Border]]&lt;&gt;"",Table_Styles[[#This Row],[Border]],IF(Table_Styles[[#This Row],[Border Default]]&lt;&gt;"",Table_Styles[[#This Row],[Border Default]],""))</f>
        <v/>
      </c>
      <c r="V105" s="34"/>
      <c r="W105" s="34"/>
      <c r="X105" s="15" t="str">
        <f>IF(Table_Styles[[#This Row],[Border Radius]]&lt;&gt;"",Table_Styles[[#This Row],[Border Radius]],IF(Table_Styles[[#This Row],[Border Radius Default]]&lt;&gt;"",Table_Styles[[#This Row],[Border Radius Default]],""))</f>
        <v/>
      </c>
      <c r="Y105" s="34"/>
      <c r="Z105" s="36"/>
      <c r="AA105" s="15" t="str">
        <f>IF(Table_Styles[[#This Row],[MT]]&lt;&gt;"",Table_Styles[[#This Row],[MT]],IF(Table_Styles[[#This Row],[MT Default]]&lt;&gt;"",Table_Styles[[#This Row],[MT Default]],""))</f>
        <v/>
      </c>
      <c r="AB105" s="34"/>
      <c r="AC105" s="34"/>
      <c r="AD105" s="15" t="str">
        <f>IF(Table_Styles[[#This Row],[MR]]&lt;&gt;"",Table_Styles[[#This Row],[MR]],IF(Table_Styles[[#This Row],[MR Default]]&lt;&gt;"",Table_Styles[[#This Row],[MR Default]],""))</f>
        <v/>
      </c>
      <c r="AE105" s="34"/>
      <c r="AF105" s="34"/>
      <c r="AG105" s="15" t="str">
        <f>IF(Table_Styles[[#This Row],[MB]]&lt;&gt;"",Table_Styles[[#This Row],[MB]],IF(Table_Styles[[#This Row],[MB Default]]&lt;&gt;"",Table_Styles[[#This Row],[MB Default]],""))</f>
        <v/>
      </c>
      <c r="AH105" s="34"/>
      <c r="AI105" s="34"/>
      <c r="AJ105" s="15" t="str">
        <f>IF(Table_Styles[[#This Row],[ML]]&lt;&gt;"",Table_Styles[[#This Row],[ML]],IF(Table_Styles[[#This Row],[ML Default]]&lt;&gt;"",Table_Styles[[#This Row],[ML Default]],""))</f>
        <v/>
      </c>
      <c r="AK105" s="34"/>
      <c r="AL105" s="34" t="s">
        <v>627</v>
      </c>
      <c r="AM105" s="15" t="str">
        <f>IF(Table_Styles[[#This Row],[PT]]&lt;&gt;"",Table_Styles[[#This Row],[PT]],IF(Table_Styles[[#This Row],[PT Default]]&lt;&gt;"",Table_Styles[[#This Row],[PT Default]],""))</f>
        <v>4px</v>
      </c>
      <c r="AN105" s="34"/>
      <c r="AO105" s="34" t="s">
        <v>614</v>
      </c>
      <c r="AP105" s="15" t="str">
        <f>IF(Table_Styles[[#This Row],[PR]]&lt;&gt;"",Table_Styles[[#This Row],[PR]],IF(Table_Styles[[#This Row],[PR Default]]&lt;&gt;"",Table_Styles[[#This Row],[PR Default]],""))</f>
        <v>2px</v>
      </c>
      <c r="AQ105" s="34"/>
      <c r="AR105" s="34" t="s">
        <v>627</v>
      </c>
      <c r="AS105" s="15" t="str">
        <f>IF(Table_Styles[[#This Row],[PB]]&lt;&gt;"",Table_Styles[[#This Row],[PB]],IF(Table_Styles[[#This Row],[PB Default]]&lt;&gt;"",Table_Styles[[#This Row],[PB Default]],""))</f>
        <v>4px</v>
      </c>
      <c r="AT105" s="34"/>
      <c r="AU105" s="34" t="s">
        <v>614</v>
      </c>
      <c r="AV105" s="15" t="str">
        <f>IF(Table_Styles[[#This Row],[PL]]&lt;&gt;"",Table_Styles[[#This Row],[PL]],IF(Table_Styles[[#This Row],[PL Default]]&lt;&gt;"",Table_Styles[[#This Row],[PL Default]],""))</f>
        <v>2px</v>
      </c>
      <c r="AW105" s="34"/>
      <c r="AX105" s="34"/>
      <c r="AY105" s="15" t="str">
        <f>IF(Table_Styles[[#This Row],[BT]]&lt;&gt;"",Table_Styles[[#This Row],[BT]],IF(Table_Styles[[#This Row],[BT Default]]&lt;&gt;"",Table_Styles[[#This Row],[BT Default]],""))</f>
        <v/>
      </c>
      <c r="AZ105" s="34"/>
      <c r="BA105" s="34"/>
      <c r="BB105" s="15" t="str">
        <f>IF(Table_Styles[[#This Row],[BR]]&lt;&gt;"",Table_Styles[[#This Row],[BR]],IF(Table_Styles[[#This Row],[BR Default]]&lt;&gt;"",Table_Styles[[#This Row],[BR Default]],""))</f>
        <v/>
      </c>
      <c r="BC105" s="34"/>
      <c r="BD105" s="34"/>
      <c r="BE105" s="15" t="str">
        <f>IF(Table_Styles[[#This Row],[BB]]&lt;&gt;"",Table_Styles[[#This Row],[BB]],IF(Table_Styles[[#This Row],[BB Default]]&lt;&gt;"",Table_Styles[[#This Row],[BB Default]],""))</f>
        <v/>
      </c>
      <c r="BF105" s="34"/>
      <c r="BG105" s="34"/>
      <c r="BH105" s="15" t="str">
        <f>IF(Table_Styles[[#This Row],[BL]]&lt;&gt;"",Table_Styles[[#This Row],[BL]],IF(Table_Styles[[#This Row],[BL Default]]&lt;&gt;"",Table_Styles[[#This Row],[BL Default]],""))</f>
        <v/>
      </c>
      <c r="BI105" s="34"/>
      <c r="BJ105" s="34"/>
      <c r="BK105" s="15" t="str">
        <f>IF(Table_Styles[[#This Row],[Width]]&lt;&gt;"",Table_Styles[[#This Row],[Width]],IF(Table_Styles[[#This Row],[Width Default]]&lt;&gt;"",Table_Styles[[#This Row],[Width Default]],""))</f>
        <v/>
      </c>
      <c r="BL105" s="34"/>
      <c r="BM105" s="34"/>
      <c r="BN105" s="15" t="str">
        <f>IF(Table_Styles[[#This Row],[Height]]&lt;&gt;"",Table_Styles[[#This Row],[Height]],IF(Table_Styles[[#This Row],[Height Default]]&lt;&gt;"",Table_Styles[[#This Row],[Height Default]],""))</f>
        <v/>
      </c>
      <c r="BO105" s="15"/>
      <c r="BP105" s="15"/>
      <c r="BQ105" s="15" t="str">
        <f>IF(Table_Styles[[#This Row],[Top]]&lt;&gt;"",Table_Styles[[#This Row],[Top]],IF(Table_Styles[[#This Row],[Top Default]]&lt;&gt;"",Table_Styles[[#This Row],[Top Default]],""))</f>
        <v/>
      </c>
      <c r="BR105" s="15"/>
      <c r="BS105" s="15"/>
      <c r="BT105" s="15" t="str">
        <f>IF(Table_Styles[[#This Row],[Right]]&lt;&gt;"",Table_Styles[[#This Row],[Right]],IF(Table_Styles[[#This Row],[Right Default]]&lt;&gt;"",Table_Styles[[#This Row],[Right Default]],""))</f>
        <v/>
      </c>
      <c r="BU105" s="15"/>
      <c r="BV105" s="15"/>
      <c r="BW105" s="15" t="str">
        <f>IF(Table_Styles[[#This Row],[Bottom]]&lt;&gt;"",Table_Styles[[#This Row],[Bottom]],IF(Table_Styles[[#This Row],[Bottom Default]]&lt;&gt;"",Table_Styles[[#This Row],[Bottom Default]],""))</f>
        <v/>
      </c>
      <c r="BX105" s="15"/>
      <c r="BY105" s="15"/>
      <c r="BZ105" s="15" t="str">
        <f>IF(Table_Styles[[#This Row],[Left]]&lt;&gt;"",Table_Styles[[#This Row],[Left]],IF(Table_Styles[[#This Row],[Left Default]]&lt;&gt;"",Table_Styles[[#This Row],[Left Default]],""))</f>
        <v/>
      </c>
      <c r="CA105" s="34"/>
      <c r="CB105" s="17" t="str">
        <f>IF(AND(Table_Styles[[#This Row],[Selector]]&lt;&gt;"",Table_Styles[[#This Row],[Font Family Used]]&lt;&gt;"",Table_Styles[[#This Row],[Font Weight Used]]&lt;&gt;""),Table_Styles[[#This Row],[Font Family Used]]&amp;" "&amp;Table_Styles[[#This Row],[Font Weight Used]],"")</f>
        <v>Arvo 700</v>
      </c>
      <c r="CC105" s="17" t="str">
        <f ca="1">IF(AND(Table_Styles[[#This Row],[Selector]],COUNTIF(OFFSET(CC:CC,0,0,ROW()-1,1),"="&amp;Table_Styles[[#This Row],[Font]])=0),Table_Styles[[#This Row],[Font]],"")</f>
        <v/>
      </c>
      <c r="CD105" s="17" t="str">
        <f ca="1">IF(Table_Styles[[#This Row],[Unique Font]]&lt;&gt;"",
"{""fontFamily"":"""&amp;Table_Styles[[#This Row],[Font Family Used]]&amp;""",""fontWeight"":"&amp;Table_Styles[[#This Row],[Font Weight Used]]&amp;"}","")</f>
        <v/>
      </c>
      <c r="CE105"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13px;font-weight: 700;color: #FFFFFF;background: none;padding-top: 4px;padding-right: 2px;padding-bottom: 4px;padding-left: 2px</v>
      </c>
      <c r="CF105" s="17" t="str">
        <f>IF(AND(Table_Styles[[#This Row],[Selector]]&lt;&gt;"", Table_Styles[[#This Row],[Config Properties]]&lt;&gt;""),
Table_Styles[[#This Row],[Selector]]&amp;" { "&amp;Table_Styles[[#This Row],[Config Properties]]&amp;" }","")</f>
        <v>#sidebar buttons-field label.btn { font-family: 'Arvo';font-size: 13px;font-weight: 700;color: #FFFFFF;background: none;padding-top: 4px;padding-right: 2px;padding-bottom: 4px;padding-left: 2px }</v>
      </c>
      <c r="CG105" s="17" t="str">
        <f xml:space="preserve">
SUBSTITUTE(SUBSTITUTE(SUBSTITUTE(SUBSTITUTE(SUBSTITUTE(SUBSTITUTE(SUBSTITUTE(SUBSTITUTE(Table_Styles[[#This Row],[Config]],
" {","{"),
"{ ","{"),
" }","}"),
"} ","}"),
" ,",","),
", ",","),
" :",":"),
": ",":")</f>
        <v>#sidebar buttons-field label.btn{font-family:'Arvo';font-size:13px;font-weight:700;color:#FFFFFF;background:none;padding-top:4px;padding-right:2px;padding-bottom:4px;padding-left:2px}</v>
      </c>
    </row>
    <row r="106" spans="2:85" ht="21" customHeight="1">
      <c r="B106" s="37" t="s">
        <v>709</v>
      </c>
      <c r="C106" s="37" t="s">
        <v>710</v>
      </c>
      <c r="D106" s="34"/>
      <c r="E106" s="34"/>
      <c r="F106" s="15" t="str">
        <f>IF(Table_Styles[[#This Row],[Font Family]]&lt;&gt;"",Table_Styles[[#This Row],[Font Family]],IF(Table_Styles[[#This Row],[Font Family Default]]&lt;&gt;"",Table_Styles[[#This Row],[Font Family Default]],""))</f>
        <v/>
      </c>
      <c r="G106" s="34"/>
      <c r="H106" s="34"/>
      <c r="I106" s="15" t="str">
        <f>IF(Table_Styles[[#This Row],[Font Size]]&lt;&gt;"",Table_Styles[[#This Row],[Font Size]],IF(Table_Styles[[#This Row],[Font Size Default]]&lt;&gt;"",Table_Styles[[#This Row],[Font Size Default]],""))</f>
        <v/>
      </c>
      <c r="J106" s="34"/>
      <c r="K106" s="34"/>
      <c r="L106" s="15"/>
      <c r="M106" s="34"/>
      <c r="N106" s="34" t="str">
        <f>Colour_Background_1</f>
        <v>#FFFFFF</v>
      </c>
      <c r="O106" s="15" t="str">
        <f>IF(Table_Styles[[#This Row],[Colour]]&lt;&gt;"",Table_Styles[[#This Row],[Colour]],IF(Table_Styles[[#This Row],[Colour Default]]&lt;&gt;"",Table_Styles[[#This Row],[Colour Default]],""))</f>
        <v>#FFFFFF</v>
      </c>
      <c r="P106" s="34"/>
      <c r="Q106" s="34" t="str">
        <f>Colour_Accent_1</f>
        <v>#006ac6</v>
      </c>
      <c r="R106" s="15" t="str">
        <f>IF(Table_Styles[[#This Row],[Background]]&lt;&gt;"",Table_Styles[[#This Row],[Background]],IF(Table_Styles[[#This Row],[Background Default]]&lt;&gt;"",Table_Styles[[#This Row],[Background Default]],""))</f>
        <v>#006ac6</v>
      </c>
      <c r="S106" s="34"/>
      <c r="T106" s="34"/>
      <c r="U106" s="15" t="str">
        <f>IF(Table_Styles[[#This Row],[Border]]&lt;&gt;"",Table_Styles[[#This Row],[Border]],IF(Table_Styles[[#This Row],[Border Default]]&lt;&gt;"",Table_Styles[[#This Row],[Border Default]],""))</f>
        <v/>
      </c>
      <c r="V106" s="34"/>
      <c r="W106" s="34"/>
      <c r="X106" s="15" t="str">
        <f>IF(Table_Styles[[#This Row],[Border Radius]]&lt;&gt;"",Table_Styles[[#This Row],[Border Radius]],IF(Table_Styles[[#This Row],[Border Radius Default]]&lt;&gt;"",Table_Styles[[#This Row],[Border Radius Default]],""))</f>
        <v/>
      </c>
      <c r="Y106" s="34"/>
      <c r="Z106" s="36"/>
      <c r="AA106" s="15" t="str">
        <f>IF(Table_Styles[[#This Row],[MT]]&lt;&gt;"",Table_Styles[[#This Row],[MT]],IF(Table_Styles[[#This Row],[MT Default]]&lt;&gt;"",Table_Styles[[#This Row],[MT Default]],""))</f>
        <v/>
      </c>
      <c r="AB106" s="34"/>
      <c r="AC106" s="34"/>
      <c r="AD106" s="15" t="str">
        <f>IF(Table_Styles[[#This Row],[MR]]&lt;&gt;"",Table_Styles[[#This Row],[MR]],IF(Table_Styles[[#This Row],[MR Default]]&lt;&gt;"",Table_Styles[[#This Row],[MR Default]],""))</f>
        <v/>
      </c>
      <c r="AE106" s="34"/>
      <c r="AF106" s="34"/>
      <c r="AG106" s="15" t="str">
        <f>IF(Table_Styles[[#This Row],[MB]]&lt;&gt;"",Table_Styles[[#This Row],[MB]],IF(Table_Styles[[#This Row],[MB Default]]&lt;&gt;"",Table_Styles[[#This Row],[MB Default]],""))</f>
        <v/>
      </c>
      <c r="AH106" s="34"/>
      <c r="AI106" s="34"/>
      <c r="AJ106" s="15" t="str">
        <f>IF(Table_Styles[[#This Row],[ML]]&lt;&gt;"",Table_Styles[[#This Row],[ML]],IF(Table_Styles[[#This Row],[ML Default]]&lt;&gt;"",Table_Styles[[#This Row],[ML Default]],""))</f>
        <v/>
      </c>
      <c r="AK106" s="34"/>
      <c r="AL106" s="34"/>
      <c r="AM106" s="15" t="str">
        <f>IF(Table_Styles[[#This Row],[PT]]&lt;&gt;"",Table_Styles[[#This Row],[PT]],IF(Table_Styles[[#This Row],[PT Default]]&lt;&gt;"",Table_Styles[[#This Row],[PT Default]],""))</f>
        <v/>
      </c>
      <c r="AN106" s="34"/>
      <c r="AO106" s="34" t="s">
        <v>649</v>
      </c>
      <c r="AP106" s="15" t="str">
        <f>IF(Table_Styles[[#This Row],[PR]]&lt;&gt;"",Table_Styles[[#This Row],[PR]],IF(Table_Styles[[#This Row],[PR Default]]&lt;&gt;"",Table_Styles[[#This Row],[PR Default]],""))</f>
        <v>8px</v>
      </c>
      <c r="AQ106" s="34"/>
      <c r="AR106" s="34"/>
      <c r="AS106" s="15" t="str">
        <f>IF(Table_Styles[[#This Row],[PB]]&lt;&gt;"",Table_Styles[[#This Row],[PB]],IF(Table_Styles[[#This Row],[PB Default]]&lt;&gt;"",Table_Styles[[#This Row],[PB Default]],""))</f>
        <v/>
      </c>
      <c r="AT106" s="34"/>
      <c r="AU106" s="34" t="s">
        <v>649</v>
      </c>
      <c r="AV106" s="15" t="str">
        <f>IF(Table_Styles[[#This Row],[PL]]&lt;&gt;"",Table_Styles[[#This Row],[PL]],IF(Table_Styles[[#This Row],[PL Default]]&lt;&gt;"",Table_Styles[[#This Row],[PL Default]],""))</f>
        <v>8px</v>
      </c>
      <c r="AW106" s="34"/>
      <c r="AX106" s="34"/>
      <c r="AY106" s="15" t="str">
        <f>IF(Table_Styles[[#This Row],[BT]]&lt;&gt;"",Table_Styles[[#This Row],[BT]],IF(Table_Styles[[#This Row],[BT Default]]&lt;&gt;"",Table_Styles[[#This Row],[BT Default]],""))</f>
        <v/>
      </c>
      <c r="AZ106" s="34"/>
      <c r="BA106" s="34"/>
      <c r="BB106" s="15" t="str">
        <f>IF(Table_Styles[[#This Row],[BR]]&lt;&gt;"",Table_Styles[[#This Row],[BR]],IF(Table_Styles[[#This Row],[BR Default]]&lt;&gt;"",Table_Styles[[#This Row],[BR Default]],""))</f>
        <v/>
      </c>
      <c r="BC106" s="34"/>
      <c r="BD106" s="34"/>
      <c r="BE106" s="15" t="str">
        <f>IF(Table_Styles[[#This Row],[BB]]&lt;&gt;"",Table_Styles[[#This Row],[BB]],IF(Table_Styles[[#This Row],[BB Default]]&lt;&gt;"",Table_Styles[[#This Row],[BB Default]],""))</f>
        <v/>
      </c>
      <c r="BF106" s="34"/>
      <c r="BG106" s="34"/>
      <c r="BH106" s="15" t="str">
        <f>IF(Table_Styles[[#This Row],[BL]]&lt;&gt;"",Table_Styles[[#This Row],[BL]],IF(Table_Styles[[#This Row],[BL Default]]&lt;&gt;"",Table_Styles[[#This Row],[BL Default]],""))</f>
        <v/>
      </c>
      <c r="BI106" s="34"/>
      <c r="BJ106" s="34"/>
      <c r="BK106" s="15" t="str">
        <f>IF(Table_Styles[[#This Row],[Width]]&lt;&gt;"",Table_Styles[[#This Row],[Width]],IF(Table_Styles[[#This Row],[Width Default]]&lt;&gt;"",Table_Styles[[#This Row],[Width Default]],""))</f>
        <v/>
      </c>
      <c r="BL106" s="34"/>
      <c r="BM106" s="34"/>
      <c r="BN106" s="15" t="str">
        <f>IF(Table_Styles[[#This Row],[Height]]&lt;&gt;"",Table_Styles[[#This Row],[Height]],IF(Table_Styles[[#This Row],[Height Default]]&lt;&gt;"",Table_Styles[[#This Row],[Height Default]],""))</f>
        <v/>
      </c>
      <c r="BO106" s="15"/>
      <c r="BP106" s="15"/>
      <c r="BQ106" s="15" t="str">
        <f>IF(Table_Styles[[#This Row],[Top]]&lt;&gt;"",Table_Styles[[#This Row],[Top]],IF(Table_Styles[[#This Row],[Top Default]]&lt;&gt;"",Table_Styles[[#This Row],[Top Default]],""))</f>
        <v/>
      </c>
      <c r="BR106" s="15"/>
      <c r="BS106" s="15"/>
      <c r="BT106" s="15" t="str">
        <f>IF(Table_Styles[[#This Row],[Right]]&lt;&gt;"",Table_Styles[[#This Row],[Right]],IF(Table_Styles[[#This Row],[Right Default]]&lt;&gt;"",Table_Styles[[#This Row],[Right Default]],""))</f>
        <v/>
      </c>
      <c r="BU106" s="15"/>
      <c r="BV106" s="15"/>
      <c r="BW106" s="15" t="str">
        <f>IF(Table_Styles[[#This Row],[Bottom]]&lt;&gt;"",Table_Styles[[#This Row],[Bottom]],IF(Table_Styles[[#This Row],[Bottom Default]]&lt;&gt;"",Table_Styles[[#This Row],[Bottom Default]],""))</f>
        <v/>
      </c>
      <c r="BX106" s="15"/>
      <c r="BY106" s="15"/>
      <c r="BZ106" s="15" t="str">
        <f>IF(Table_Styles[[#This Row],[Left]]&lt;&gt;"",Table_Styles[[#This Row],[Left]],IF(Table_Styles[[#This Row],[Left Default]]&lt;&gt;"",Table_Styles[[#This Row],[Left Default]],""))</f>
        <v/>
      </c>
      <c r="CA106" s="34"/>
      <c r="CB106" s="17" t="str">
        <f>IF(AND(Table_Styles[[#This Row],[Selector]]&lt;&gt;"",Table_Styles[[#This Row],[Font Family Used]]&lt;&gt;"",Table_Styles[[#This Row],[Font Weight Used]]&lt;&gt;""),Table_Styles[[#This Row],[Font Family Used]]&amp;" "&amp;Table_Styles[[#This Row],[Font Weight Used]],"")</f>
        <v/>
      </c>
      <c r="CC106" s="17" t="str">
        <f ca="1">IF(AND(Table_Styles[[#This Row],[Selector]],COUNTIF(OFFSET(CC:CC,0,0,ROW()-1,1),"="&amp;Table_Styles[[#This Row],[Font]])=0),Table_Styles[[#This Row],[Font]],"")</f>
        <v/>
      </c>
      <c r="CD106" s="17" t="str">
        <f ca="1">IF(Table_Styles[[#This Row],[Unique Font]]&lt;&gt;"",
"{""fontFamily"":"""&amp;Table_Styles[[#This Row],[Font Family Used]]&amp;""",""fontWeight"":"&amp;Table_Styles[[#This Row],[Font Weight Used]]&amp;"}","")</f>
        <v/>
      </c>
      <c r="CE106"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#006ac6;padding-right: 8px;padding-left: 8px</v>
      </c>
      <c r="CF106" s="17" t="str">
        <f>IF(AND(Table_Styles[[#This Row],[Selector]]&lt;&gt;"", Table_Styles[[#This Row],[Config Properties]]&lt;&gt;""),
Table_Styles[[#This Row],[Selector]]&amp;" { "&amp;Table_Styles[[#This Row],[Config Properties]]&amp;" }","")</f>
        <v>#sidebar buttons-field label.btn.selected { color: #FFFFFF;background: #006ac6;padding-right: 8px;padding-left: 8px }</v>
      </c>
      <c r="CG106" s="17" t="str">
        <f xml:space="preserve">
SUBSTITUTE(SUBSTITUTE(SUBSTITUTE(SUBSTITUTE(SUBSTITUTE(SUBSTITUTE(SUBSTITUTE(SUBSTITUTE(Table_Styles[[#This Row],[Config]],
" {","{"),
"{ ","{"),
" }","}"),
"} ","}"),
" ,",","),
", ",","),
" :",":"),
": ",":")</f>
        <v>#sidebar buttons-field label.btn.selected{color:#FFFFFF;background:#006ac6;padding-right:8px;padding-left:8px}</v>
      </c>
    </row>
    <row r="107" spans="2:85" ht="21.75" thickBot="1">
      <c r="B107" s="54" t="s">
        <v>711</v>
      </c>
      <c r="C107" s="54"/>
      <c r="D107" s="62"/>
      <c r="E107" s="62"/>
      <c r="F107" s="54" t="str">
        <f>IF(Table_Styles[[#This Row],[Font Family]]&lt;&gt;"",Table_Styles[[#This Row],[Font Family]],IF(Table_Styles[[#This Row],[Font Family Default]]&lt;&gt;"",Table_Styles[[#This Row],[Font Family Default]],""))</f>
        <v/>
      </c>
      <c r="G107" s="62"/>
      <c r="H107" s="62"/>
      <c r="I107" s="54" t="str">
        <f>IF(Table_Styles[[#This Row],[Font Size]]&lt;&gt;"",Table_Styles[[#This Row],[Font Size]],IF(Table_Styles[[#This Row],[Font Size Default]]&lt;&gt;"",Table_Styles[[#This Row],[Font Size Default]],""))</f>
        <v/>
      </c>
      <c r="J107" s="62"/>
      <c r="K107" s="62"/>
      <c r="L107" s="54" t="str">
        <f>IF(Table_Styles[[#This Row],[Font Weight]]&lt;&gt;"",Table_Styles[[#This Row],[Font Weight]],IF(Table_Styles[[#This Row],[Font Weight Default]]&lt;&gt;"",Table_Styles[[#This Row],[Font Weight Default]],""))</f>
        <v/>
      </c>
      <c r="M107" s="62"/>
      <c r="N107" s="62"/>
      <c r="O107" s="54" t="str">
        <f>IF(Table_Styles[[#This Row],[Colour]]&lt;&gt;"",Table_Styles[[#This Row],[Colour]],IF(Table_Styles[[#This Row],[Colour Default]]&lt;&gt;"",Table_Styles[[#This Row],[Colour Default]],""))</f>
        <v/>
      </c>
      <c r="P107" s="62"/>
      <c r="Q107" s="62"/>
      <c r="R107" s="54" t="str">
        <f>IF(Table_Styles[[#This Row],[Background]]&lt;&gt;"",Table_Styles[[#This Row],[Background]],IF(Table_Styles[[#This Row],[Background Default]]&lt;&gt;"",Table_Styles[[#This Row],[Background Default]],""))</f>
        <v/>
      </c>
      <c r="S107" s="62"/>
      <c r="T107" s="62"/>
      <c r="U107" s="54" t="str">
        <f>IF(Table_Styles[[#This Row],[Border]]&lt;&gt;"",Table_Styles[[#This Row],[Border]],IF(Table_Styles[[#This Row],[Border Default]]&lt;&gt;"",Table_Styles[[#This Row],[Border Default]],""))</f>
        <v/>
      </c>
      <c r="V107" s="62"/>
      <c r="W107" s="62"/>
      <c r="X107" s="54" t="str">
        <f>IF(Table_Styles[[#This Row],[Border Radius]]&lt;&gt;"",Table_Styles[[#This Row],[Border Radius]],IF(Table_Styles[[#This Row],[Border Radius Default]]&lt;&gt;"",Table_Styles[[#This Row],[Border Radius Default]],""))</f>
        <v/>
      </c>
      <c r="Y107" s="62"/>
      <c r="Z107" s="62"/>
      <c r="AA107" s="54" t="str">
        <f>IF(Table_Styles[[#This Row],[MT]]&lt;&gt;"",Table_Styles[[#This Row],[MT]],IF(Table_Styles[[#This Row],[MT Default]]&lt;&gt;"",Table_Styles[[#This Row],[MT Default]],""))</f>
        <v/>
      </c>
      <c r="AB107" s="62"/>
      <c r="AC107" s="62"/>
      <c r="AD107" s="54" t="str">
        <f>IF(Table_Styles[[#This Row],[MR]]&lt;&gt;"",Table_Styles[[#This Row],[MR]],IF(Table_Styles[[#This Row],[MR Default]]&lt;&gt;"",Table_Styles[[#This Row],[MR Default]],""))</f>
        <v/>
      </c>
      <c r="AE107" s="62"/>
      <c r="AF107" s="62"/>
      <c r="AG107" s="54" t="str">
        <f>IF(Table_Styles[[#This Row],[MB]]&lt;&gt;"",Table_Styles[[#This Row],[MB]],IF(Table_Styles[[#This Row],[MB Default]]&lt;&gt;"",Table_Styles[[#This Row],[MB Default]],""))</f>
        <v/>
      </c>
      <c r="AH107" s="62"/>
      <c r="AI107" s="62"/>
      <c r="AJ107" s="54" t="str">
        <f>IF(Table_Styles[[#This Row],[ML]]&lt;&gt;"",Table_Styles[[#This Row],[ML]],IF(Table_Styles[[#This Row],[ML Default]]&lt;&gt;"",Table_Styles[[#This Row],[ML Default]],""))</f>
        <v/>
      </c>
      <c r="AK107" s="62"/>
      <c r="AL107" s="62"/>
      <c r="AM107" s="54" t="str">
        <f>IF(Table_Styles[[#This Row],[PT]]&lt;&gt;"",Table_Styles[[#This Row],[PT]],IF(Table_Styles[[#This Row],[PT Default]]&lt;&gt;"",Table_Styles[[#This Row],[PT Default]],""))</f>
        <v/>
      </c>
      <c r="AN107" s="62"/>
      <c r="AO107" s="62"/>
      <c r="AP107" s="54" t="str">
        <f>IF(Table_Styles[[#This Row],[PR]]&lt;&gt;"",Table_Styles[[#This Row],[PR]],IF(Table_Styles[[#This Row],[PR Default]]&lt;&gt;"",Table_Styles[[#This Row],[PR Default]],""))</f>
        <v/>
      </c>
      <c r="AQ107" s="62"/>
      <c r="AR107" s="62"/>
      <c r="AS107" s="54" t="str">
        <f>IF(Table_Styles[[#This Row],[PB]]&lt;&gt;"",Table_Styles[[#This Row],[PB]],IF(Table_Styles[[#This Row],[PB Default]]&lt;&gt;"",Table_Styles[[#This Row],[PB Default]],""))</f>
        <v/>
      </c>
      <c r="AT107" s="62"/>
      <c r="AU107" s="62"/>
      <c r="AV107" s="54" t="str">
        <f>IF(Table_Styles[[#This Row],[PL]]&lt;&gt;"",Table_Styles[[#This Row],[PL]],IF(Table_Styles[[#This Row],[PL Default]]&lt;&gt;"",Table_Styles[[#This Row],[PL Default]],""))</f>
        <v/>
      </c>
      <c r="AW107" s="62"/>
      <c r="AX107" s="62"/>
      <c r="AY107" s="54" t="str">
        <f>IF(Table_Styles[[#This Row],[BT]]&lt;&gt;"",Table_Styles[[#This Row],[BT]],IF(Table_Styles[[#This Row],[BT Default]]&lt;&gt;"",Table_Styles[[#This Row],[BT Default]],""))</f>
        <v/>
      </c>
      <c r="AZ107" s="62"/>
      <c r="BA107" s="62"/>
      <c r="BB107" s="54" t="str">
        <f>IF(Table_Styles[[#This Row],[BR]]&lt;&gt;"",Table_Styles[[#This Row],[BR]],IF(Table_Styles[[#This Row],[BR Default]]&lt;&gt;"",Table_Styles[[#This Row],[BR Default]],""))</f>
        <v/>
      </c>
      <c r="BC107" s="62"/>
      <c r="BD107" s="62"/>
      <c r="BE107" s="54" t="str">
        <f>IF(Table_Styles[[#This Row],[BB]]&lt;&gt;"",Table_Styles[[#This Row],[BB]],IF(Table_Styles[[#This Row],[BB Default]]&lt;&gt;"",Table_Styles[[#This Row],[BB Default]],""))</f>
        <v/>
      </c>
      <c r="BF107" s="62"/>
      <c r="BG107" s="62"/>
      <c r="BH107" s="54" t="str">
        <f>IF(Table_Styles[[#This Row],[BL]]&lt;&gt;"",Table_Styles[[#This Row],[BL]],IF(Table_Styles[[#This Row],[BL Default]]&lt;&gt;"",Table_Styles[[#This Row],[BL Default]],""))</f>
        <v/>
      </c>
      <c r="BI107" s="62"/>
      <c r="BJ107" s="62"/>
      <c r="BK107" s="54" t="str">
        <f>IF(Table_Styles[[#This Row],[Width]]&lt;&gt;"",Table_Styles[[#This Row],[Width]],IF(Table_Styles[[#This Row],[Width Default]]&lt;&gt;"",Table_Styles[[#This Row],[Width Default]],""))</f>
        <v/>
      </c>
      <c r="BL107" s="62"/>
      <c r="BM107" s="62"/>
      <c r="BN107" s="54" t="str">
        <f>IF(Table_Styles[[#This Row],[Height]]&lt;&gt;"",Table_Styles[[#This Row],[Height]],IF(Table_Styles[[#This Row],[Height Default]]&lt;&gt;"",Table_Styles[[#This Row],[Height Default]],""))</f>
        <v/>
      </c>
      <c r="BO107" s="54"/>
      <c r="BP107" s="54"/>
      <c r="BQ107" s="54" t="str">
        <f>IF(Table_Styles[[#This Row],[Top]]&lt;&gt;"",Table_Styles[[#This Row],[Top]],IF(Table_Styles[[#This Row],[Top Default]]&lt;&gt;"",Table_Styles[[#This Row],[Top Default]],""))</f>
        <v/>
      </c>
      <c r="BR107" s="54"/>
      <c r="BS107" s="54"/>
      <c r="BT107" s="54" t="str">
        <f>IF(Table_Styles[[#This Row],[Right]]&lt;&gt;"",Table_Styles[[#This Row],[Right]],IF(Table_Styles[[#This Row],[Right Default]]&lt;&gt;"",Table_Styles[[#This Row],[Right Default]],""))</f>
        <v/>
      </c>
      <c r="BU107" s="54"/>
      <c r="BV107" s="54"/>
      <c r="BW107" s="54" t="str">
        <f>IF(Table_Styles[[#This Row],[Bottom]]&lt;&gt;"",Table_Styles[[#This Row],[Bottom]],IF(Table_Styles[[#This Row],[Bottom Default]]&lt;&gt;"",Table_Styles[[#This Row],[Bottom Default]],""))</f>
        <v/>
      </c>
      <c r="BX107" s="54"/>
      <c r="BY107" s="54"/>
      <c r="BZ107" s="54" t="str">
        <f>IF(Table_Styles[[#This Row],[Left]]&lt;&gt;"",Table_Styles[[#This Row],[Left]],IF(Table_Styles[[#This Row],[Left Default]]&lt;&gt;"",Table_Styles[[#This Row],[Left Default]],""))</f>
        <v/>
      </c>
      <c r="CA107" s="62"/>
      <c r="CB107" s="54" t="str">
        <f>IF(AND(Table_Styles[[#This Row],[Selector]]&lt;&gt;"",Table_Styles[[#This Row],[Font Family Used]]&lt;&gt;"",Table_Styles[[#This Row],[Font Weight Used]]&lt;&gt;""),Table_Styles[[#This Row],[Font Family Used]]&amp;" "&amp;Table_Styles[[#This Row],[Font Weight Used]],"")</f>
        <v/>
      </c>
      <c r="CC107" s="54" t="str">
        <f ca="1">IF(AND(Table_Styles[[#This Row],[Selector]],COUNTIF(OFFSET(CC:CC,0,0,ROW()-1,1),"="&amp;Table_Styles[[#This Row],[Font]])=0),Table_Styles[[#This Row],[Font]],"")</f>
        <v/>
      </c>
      <c r="CD107" s="54" t="str">
        <f ca="1">IF(Table_Styles[[#This Row],[Unique Font]]&lt;&gt;"",
"{""fontFamily"":"""&amp;Table_Styles[[#This Row],[Font Family Used]]&amp;""",""fontWeight"":"&amp;Table_Styles[[#This Row],[Font Weight Used]]&amp;"}","")</f>
        <v/>
      </c>
      <c r="CE107" s="5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07" s="54" t="str">
        <f>IF(AND(Table_Styles[[#This Row],[Selector]]&lt;&gt;"", Table_Styles[[#This Row],[Config Properties]]&lt;&gt;""),
Table_Styles[[#This Row],[Selector]]&amp;" { "&amp;Table_Styles[[#This Row],[Config Properties]]&amp;" }","")</f>
        <v/>
      </c>
      <c r="CG107" s="54" t="str">
        <f xml:space="preserve">
SUBSTITUTE(SUBSTITUTE(SUBSTITUTE(SUBSTITUTE(SUBSTITUTE(SUBSTITUTE(SUBSTITUTE(SUBSTITUTE(Table_Styles[[#This Row],[Config]],
" {","{"),
"{ ","{"),
" }","}"),
"} ","}"),
" ,",","),
", ",","),
" :",":"),
": ",":")</f>
        <v/>
      </c>
    </row>
    <row r="108" spans="2:85" ht="21" customHeight="1">
      <c r="B108" s="37" t="s">
        <v>712</v>
      </c>
      <c r="C108" s="37" t="s">
        <v>713</v>
      </c>
      <c r="D108" s="34"/>
      <c r="E108" s="34"/>
      <c r="F108" s="15" t="str">
        <f>IF(Table_Styles[[#This Row],[Font Family]]&lt;&gt;"",Table_Styles[[#This Row],[Font Family]],IF(Table_Styles[[#This Row],[Font Family Default]]&lt;&gt;"",Table_Styles[[#This Row],[Font Family Default]],""))</f>
        <v/>
      </c>
      <c r="G108" s="34"/>
      <c r="H108" s="34"/>
      <c r="I108" s="15" t="str">
        <f>IF(Table_Styles[[#This Row],[Font Size]]&lt;&gt;"",Table_Styles[[#This Row],[Font Size]],IF(Table_Styles[[#This Row],[Font Size Default]]&lt;&gt;"",Table_Styles[[#This Row],[Font Size Default]],""))</f>
        <v/>
      </c>
      <c r="J108" s="34"/>
      <c r="K108" s="34"/>
      <c r="L108" s="15" t="str">
        <f>IF(Table_Styles[[#This Row],[Font Weight]]&lt;&gt;"",Table_Styles[[#This Row],[Font Weight]],IF(Table_Styles[[#This Row],[Font Weight Default]]&lt;&gt;"",Table_Styles[[#This Row],[Font Weight Default]],""))</f>
        <v/>
      </c>
      <c r="M108" s="34"/>
      <c r="N108" s="34"/>
      <c r="O108" s="15" t="str">
        <f>IF(Table_Styles[[#This Row],[Colour]]&lt;&gt;"",Table_Styles[[#This Row],[Colour]],IF(Table_Styles[[#This Row],[Colour Default]]&lt;&gt;"",Table_Styles[[#This Row],[Colour Default]],""))</f>
        <v/>
      </c>
      <c r="P108" s="34"/>
      <c r="Q108" s="34"/>
      <c r="R108" s="15" t="str">
        <f>IF(Table_Styles[[#This Row],[Background]]&lt;&gt;"",Table_Styles[[#This Row],[Background]],IF(Table_Styles[[#This Row],[Background Default]]&lt;&gt;"",Table_Styles[[#This Row],[Background Default]],""))</f>
        <v/>
      </c>
      <c r="S108" s="34"/>
      <c r="T108" s="34"/>
      <c r="U108" s="15" t="str">
        <f>IF(Table_Styles[[#This Row],[Border]]&lt;&gt;"",Table_Styles[[#This Row],[Border]],IF(Table_Styles[[#This Row],[Border Default]]&lt;&gt;"",Table_Styles[[#This Row],[Border Default]],""))</f>
        <v/>
      </c>
      <c r="V108" s="34"/>
      <c r="W108" s="34"/>
      <c r="X108" s="15" t="str">
        <f>IF(Table_Styles[[#This Row],[Border Radius]]&lt;&gt;"",Table_Styles[[#This Row],[Border Radius]],IF(Table_Styles[[#This Row],[Border Radius Default]]&lt;&gt;"",Table_Styles[[#This Row],[Border Radius Default]],""))</f>
        <v/>
      </c>
      <c r="Y108" s="34"/>
      <c r="Z108" s="87" t="s">
        <v>510</v>
      </c>
      <c r="AA108" s="15" t="str">
        <f>IF(Table_Styles[[#This Row],[MT]]&lt;&gt;"",Table_Styles[[#This Row],[MT]],IF(Table_Styles[[#This Row],[MT Default]]&lt;&gt;"",Table_Styles[[#This Row],[MT Default]],""))</f>
        <v>15px</v>
      </c>
      <c r="AB108" s="34"/>
      <c r="AC108" s="34"/>
      <c r="AD108" s="15" t="str">
        <f>IF(Table_Styles[[#This Row],[MR]]&lt;&gt;"",Table_Styles[[#This Row],[MR]],IF(Table_Styles[[#This Row],[MR Default]]&lt;&gt;"",Table_Styles[[#This Row],[MR Default]],""))</f>
        <v/>
      </c>
      <c r="AE108" s="34"/>
      <c r="AF108" s="34"/>
      <c r="AG108" s="15" t="str">
        <f>IF(Table_Styles[[#This Row],[MB]]&lt;&gt;"",Table_Styles[[#This Row],[MB]],IF(Table_Styles[[#This Row],[MB Default]]&lt;&gt;"",Table_Styles[[#This Row],[MB Default]],""))</f>
        <v/>
      </c>
      <c r="AH108" s="34"/>
      <c r="AI108" s="34"/>
      <c r="AJ108" s="15" t="str">
        <f>IF(Table_Styles[[#This Row],[ML]]&lt;&gt;"",Table_Styles[[#This Row],[ML]],IF(Table_Styles[[#This Row],[ML Default]]&lt;&gt;"",Table_Styles[[#This Row],[ML Default]],""))</f>
        <v/>
      </c>
      <c r="AK108" s="34"/>
      <c r="AL108" s="34"/>
      <c r="AM108" s="15" t="str">
        <f>IF(Table_Styles[[#This Row],[PT]]&lt;&gt;"",Table_Styles[[#This Row],[PT]],IF(Table_Styles[[#This Row],[PT Default]]&lt;&gt;"",Table_Styles[[#This Row],[PT Default]],""))</f>
        <v/>
      </c>
      <c r="AN108" s="34"/>
      <c r="AO108" s="34"/>
      <c r="AP108" s="15" t="str">
        <f>IF(Table_Styles[[#This Row],[PR]]&lt;&gt;"",Table_Styles[[#This Row],[PR]],IF(Table_Styles[[#This Row],[PR Default]]&lt;&gt;"",Table_Styles[[#This Row],[PR Default]],""))</f>
        <v/>
      </c>
      <c r="AQ108" s="34"/>
      <c r="AR108" s="34"/>
      <c r="AS108" s="15" t="str">
        <f>IF(Table_Styles[[#This Row],[PB]]&lt;&gt;"",Table_Styles[[#This Row],[PB]],IF(Table_Styles[[#This Row],[PB Default]]&lt;&gt;"",Table_Styles[[#This Row],[PB Default]],""))</f>
        <v/>
      </c>
      <c r="AT108" s="34"/>
      <c r="AU108" s="34"/>
      <c r="AV108" s="15" t="str">
        <f>IF(Table_Styles[[#This Row],[PL]]&lt;&gt;"",Table_Styles[[#This Row],[PL]],IF(Table_Styles[[#This Row],[PL Default]]&lt;&gt;"",Table_Styles[[#This Row],[PL Default]],""))</f>
        <v/>
      </c>
      <c r="AW108" s="34"/>
      <c r="AX108" s="34"/>
      <c r="AY108" s="15" t="str">
        <f>IF(Table_Styles[[#This Row],[BT]]&lt;&gt;"",Table_Styles[[#This Row],[BT]],IF(Table_Styles[[#This Row],[BT Default]]&lt;&gt;"",Table_Styles[[#This Row],[BT Default]],""))</f>
        <v/>
      </c>
      <c r="AZ108" s="34"/>
      <c r="BA108" s="34"/>
      <c r="BB108" s="15" t="str">
        <f>IF(Table_Styles[[#This Row],[BR]]&lt;&gt;"",Table_Styles[[#This Row],[BR]],IF(Table_Styles[[#This Row],[BR Default]]&lt;&gt;"",Table_Styles[[#This Row],[BR Default]],""))</f>
        <v/>
      </c>
      <c r="BC108" s="34"/>
      <c r="BD108" s="34"/>
      <c r="BE108" s="15" t="str">
        <f>IF(Table_Styles[[#This Row],[BB]]&lt;&gt;"",Table_Styles[[#This Row],[BB]],IF(Table_Styles[[#This Row],[BB Default]]&lt;&gt;"",Table_Styles[[#This Row],[BB Default]],""))</f>
        <v/>
      </c>
      <c r="BF108" s="34"/>
      <c r="BG108" s="34"/>
      <c r="BH108" s="15" t="str">
        <f>IF(Table_Styles[[#This Row],[BL]]&lt;&gt;"",Table_Styles[[#This Row],[BL]],IF(Table_Styles[[#This Row],[BL Default]]&lt;&gt;"",Table_Styles[[#This Row],[BL Default]],""))</f>
        <v/>
      </c>
      <c r="BI108" s="34"/>
      <c r="BJ108" s="34"/>
      <c r="BK108" s="15" t="str">
        <f>IF(Table_Styles[[#This Row],[Width]]&lt;&gt;"",Table_Styles[[#This Row],[Width]],IF(Table_Styles[[#This Row],[Width Default]]&lt;&gt;"",Table_Styles[[#This Row],[Width Default]],""))</f>
        <v/>
      </c>
      <c r="BL108" s="34"/>
      <c r="BM108" s="34"/>
      <c r="BN108" s="15" t="str">
        <f>IF(Table_Styles[[#This Row],[Height]]&lt;&gt;"",Table_Styles[[#This Row],[Height]],IF(Table_Styles[[#This Row],[Height Default]]&lt;&gt;"",Table_Styles[[#This Row],[Height Default]],""))</f>
        <v/>
      </c>
      <c r="BO108" s="15"/>
      <c r="BP108" s="15"/>
      <c r="BQ108" s="15" t="str">
        <f>IF(Table_Styles[[#This Row],[Top]]&lt;&gt;"",Table_Styles[[#This Row],[Top]],IF(Table_Styles[[#This Row],[Top Default]]&lt;&gt;"",Table_Styles[[#This Row],[Top Default]],""))</f>
        <v/>
      </c>
      <c r="BR108" s="15"/>
      <c r="BS108" s="15"/>
      <c r="BT108" s="15" t="str">
        <f>IF(Table_Styles[[#This Row],[Right]]&lt;&gt;"",Table_Styles[[#This Row],[Right]],IF(Table_Styles[[#This Row],[Right Default]]&lt;&gt;"",Table_Styles[[#This Row],[Right Default]],""))</f>
        <v/>
      </c>
      <c r="BU108" s="15"/>
      <c r="BV108" s="15"/>
      <c r="BW108" s="15" t="str">
        <f>IF(Table_Styles[[#This Row],[Bottom]]&lt;&gt;"",Table_Styles[[#This Row],[Bottom]],IF(Table_Styles[[#This Row],[Bottom Default]]&lt;&gt;"",Table_Styles[[#This Row],[Bottom Default]],""))</f>
        <v/>
      </c>
      <c r="BX108" s="15"/>
      <c r="BY108" s="15"/>
      <c r="BZ108" s="15" t="str">
        <f>IF(Table_Styles[[#This Row],[Left]]&lt;&gt;"",Table_Styles[[#This Row],[Left]],IF(Table_Styles[[#This Row],[Left Default]]&lt;&gt;"",Table_Styles[[#This Row],[Left Default]],""))</f>
        <v/>
      </c>
      <c r="CA108" s="34"/>
      <c r="CB108" s="17" t="str">
        <f>IF(AND(Table_Styles[[#This Row],[Selector]]&lt;&gt;"",Table_Styles[[#This Row],[Font Family Used]]&lt;&gt;"",Table_Styles[[#This Row],[Font Weight Used]]&lt;&gt;""),Table_Styles[[#This Row],[Font Family Used]]&amp;" "&amp;Table_Styles[[#This Row],[Font Weight Used]],"")</f>
        <v/>
      </c>
      <c r="CC108" s="17" t="str">
        <f ca="1">IF(AND(Table_Styles[[#This Row],[Selector]],COUNTIF(OFFSET(CC:CC,0,0,ROW()-1,1),"="&amp;Table_Styles[[#This Row],[Font]])=0),Table_Styles[[#This Row],[Font]],"")</f>
        <v/>
      </c>
      <c r="CD108" s="17" t="str">
        <f ca="1">IF(Table_Styles[[#This Row],[Unique Font]]&lt;&gt;"",
"{""fontFamily"":"""&amp;Table_Styles[[#This Row],[Font Family Used]]&amp;""",""fontWeight"":"&amp;Table_Styles[[#This Row],[Font Weight Used]]&amp;"}","")</f>
        <v/>
      </c>
      <c r="CE108"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15px</v>
      </c>
      <c r="CF108" s="17" t="str">
        <f>IF(AND(Table_Styles[[#This Row],[Selector]]&lt;&gt;"", Table_Styles[[#This Row],[Config Properties]]&lt;&gt;""),
Table_Styles[[#This Row],[Selector]]&amp;" { "&amp;Table_Styles[[#This Row],[Config Properties]]&amp;" }","")</f>
        <v>#sidebar .body .summary { margin-top: 15px }</v>
      </c>
      <c r="CG108" s="17" t="str">
        <f xml:space="preserve">
SUBSTITUTE(SUBSTITUTE(SUBSTITUTE(SUBSTITUTE(SUBSTITUTE(SUBSTITUTE(SUBSTITUTE(SUBSTITUTE(Table_Styles[[#This Row],[Config]],
" {","{"),
"{ ","{"),
" }","}"),
"} ","}"),
" ,",","),
", ",","),
" :",":"),
": ",":")</f>
        <v>#sidebar .body .summary{margin-top:15px}</v>
      </c>
    </row>
    <row r="109" spans="2:85" ht="21" customHeight="1">
      <c r="B109" s="17" t="s">
        <v>41</v>
      </c>
      <c r="C109" s="37" t="s">
        <v>714</v>
      </c>
      <c r="D109" s="34"/>
      <c r="E109" s="34" t="str">
        <f>Settings_Styling_Font_Labels</f>
        <v>Arvo</v>
      </c>
      <c r="F109" s="15" t="str">
        <f>IF(Table_Styles[[#This Row],[Font Family]]&lt;&gt;"",Table_Styles[[#This Row],[Font Family]],IF(Table_Styles[[#This Row],[Font Family Default]]&lt;&gt;"",Table_Styles[[#This Row],[Font Family Default]],""))</f>
        <v>Arvo</v>
      </c>
      <c r="G109" s="34"/>
      <c r="H109" s="87" t="s">
        <v>510</v>
      </c>
      <c r="I109" s="15" t="str">
        <f>IF(Table_Styles[[#This Row],[Font Size]]&lt;&gt;"",Table_Styles[[#This Row],[Font Size]],IF(Table_Styles[[#This Row],[Font Size Default]]&lt;&gt;"",Table_Styles[[#This Row],[Font Size Default]],""))</f>
        <v>15px</v>
      </c>
      <c r="J109" s="34"/>
      <c r="K109" s="34">
        <f>Settings_Styling_Font_Weight_Labels</f>
        <v>700</v>
      </c>
      <c r="L109" s="15">
        <f>IF(Table_Styles[[#This Row],[Font Weight]]&lt;&gt;"",Table_Styles[[#This Row],[Font Weight]],IF(Table_Styles[[#This Row],[Font Weight Default]]&lt;&gt;"",Table_Styles[[#This Row],[Font Weight Default]],""))</f>
        <v>700</v>
      </c>
      <c r="M109" s="15"/>
      <c r="N109" s="34" t="str">
        <f>Colour_Background_1</f>
        <v>#FFFFFF</v>
      </c>
      <c r="O109" s="15" t="str">
        <f>IF(Table_Styles[[#This Row],[Colour]]&lt;&gt;"",Table_Styles[[#This Row],[Colour]],IF(Table_Styles[[#This Row],[Colour Default]]&lt;&gt;"",Table_Styles[[#This Row],[Colour Default]],""))</f>
        <v>#FFFFFF</v>
      </c>
      <c r="P109" s="34"/>
      <c r="Q109" s="34"/>
      <c r="R109" s="15" t="str">
        <f>IF(Table_Styles[[#This Row],[Background]]&lt;&gt;"",Table_Styles[[#This Row],[Background]],IF(Table_Styles[[#This Row],[Background Default]]&lt;&gt;"",Table_Styles[[#This Row],[Background Default]],""))</f>
        <v/>
      </c>
      <c r="S109" s="34"/>
      <c r="T109" s="34"/>
      <c r="U109" s="15" t="str">
        <f>IF(Table_Styles[[#This Row],[Border]]&lt;&gt;"",Table_Styles[[#This Row],[Border]],IF(Table_Styles[[#This Row],[Border Default]]&lt;&gt;"",Table_Styles[[#This Row],[Border Default]],""))</f>
        <v/>
      </c>
      <c r="V109" s="34"/>
      <c r="W109" s="34"/>
      <c r="X109" s="15" t="str">
        <f>IF(Table_Styles[[#This Row],[Border Radius]]&lt;&gt;"",Table_Styles[[#This Row],[Border Radius]],IF(Table_Styles[[#This Row],[Border Radius Default]]&lt;&gt;"",Table_Styles[[#This Row],[Border Radius Default]],""))</f>
        <v/>
      </c>
      <c r="Y109" s="34"/>
      <c r="Z109" s="34">
        <v>0</v>
      </c>
      <c r="AA109" s="15">
        <f>IF(Table_Styles[[#This Row],[MT]]&lt;&gt;"",Table_Styles[[#This Row],[MT]],IF(Table_Styles[[#This Row],[MT Default]]&lt;&gt;"",Table_Styles[[#This Row],[MT Default]],""))</f>
        <v>0</v>
      </c>
      <c r="AB109" s="34"/>
      <c r="AC109" s="34"/>
      <c r="AD109" s="15" t="str">
        <f>IF(Table_Styles[[#This Row],[MR]]&lt;&gt;"",Table_Styles[[#This Row],[MR]],IF(Table_Styles[[#This Row],[MR Default]]&lt;&gt;"",Table_Styles[[#This Row],[MR Default]],""))</f>
        <v/>
      </c>
      <c r="AE109" s="34"/>
      <c r="AF109" s="87" t="s">
        <v>533</v>
      </c>
      <c r="AG109" s="15" t="str">
        <f>IF(Table_Styles[[#This Row],[MB]]&lt;&gt;"",Table_Styles[[#This Row],[MB]],IF(Table_Styles[[#This Row],[MB Default]]&lt;&gt;"",Table_Styles[[#This Row],[MB Default]],""))</f>
        <v>10px</v>
      </c>
      <c r="AH109" s="34"/>
      <c r="AI109" s="34"/>
      <c r="AJ109" s="15" t="str">
        <f>IF(Table_Styles[[#This Row],[ML]]&lt;&gt;"",Table_Styles[[#This Row],[ML]],IF(Table_Styles[[#This Row],[ML Default]]&lt;&gt;"",Table_Styles[[#This Row],[ML Default]],""))</f>
        <v/>
      </c>
      <c r="AK109" s="34"/>
      <c r="AL109" s="34"/>
      <c r="AM109" s="15" t="str">
        <f>IF(Table_Styles[[#This Row],[PT]]&lt;&gt;"",Table_Styles[[#This Row],[PT]],IF(Table_Styles[[#This Row],[PT Default]]&lt;&gt;"",Table_Styles[[#This Row],[PT Default]],""))</f>
        <v/>
      </c>
      <c r="AN109" s="34"/>
      <c r="AO109" s="34"/>
      <c r="AP109" s="15" t="str">
        <f>IF(Table_Styles[[#This Row],[PR]]&lt;&gt;"",Table_Styles[[#This Row],[PR]],IF(Table_Styles[[#This Row],[PR Default]]&lt;&gt;"",Table_Styles[[#This Row],[PR Default]],""))</f>
        <v/>
      </c>
      <c r="AQ109" s="34"/>
      <c r="AR109" s="34"/>
      <c r="AS109" s="15" t="str">
        <f>IF(Table_Styles[[#This Row],[PB]]&lt;&gt;"",Table_Styles[[#This Row],[PB]],IF(Table_Styles[[#This Row],[PB Default]]&lt;&gt;"",Table_Styles[[#This Row],[PB Default]],""))</f>
        <v/>
      </c>
      <c r="AT109" s="34"/>
      <c r="AU109" s="34"/>
      <c r="AV109" s="15" t="str">
        <f>IF(Table_Styles[[#This Row],[PL]]&lt;&gt;"",Table_Styles[[#This Row],[PL]],IF(Table_Styles[[#This Row],[PL Default]]&lt;&gt;"",Table_Styles[[#This Row],[PL Default]],""))</f>
        <v/>
      </c>
      <c r="AW109" s="34"/>
      <c r="AX109" s="34"/>
      <c r="AY109" s="15" t="str">
        <f>IF(Table_Styles[[#This Row],[BT]]&lt;&gt;"",Table_Styles[[#This Row],[BT]],IF(Table_Styles[[#This Row],[BT Default]]&lt;&gt;"",Table_Styles[[#This Row],[BT Default]],""))</f>
        <v/>
      </c>
      <c r="AZ109" s="34"/>
      <c r="BA109" s="34"/>
      <c r="BB109" s="15" t="str">
        <f>IF(Table_Styles[[#This Row],[BR]]&lt;&gt;"",Table_Styles[[#This Row],[BR]],IF(Table_Styles[[#This Row],[BR Default]]&lt;&gt;"",Table_Styles[[#This Row],[BR Default]],""))</f>
        <v/>
      </c>
      <c r="BC109" s="34"/>
      <c r="BD109" s="34"/>
      <c r="BE109" s="15" t="str">
        <f>IF(Table_Styles[[#This Row],[BB]]&lt;&gt;"",Table_Styles[[#This Row],[BB]],IF(Table_Styles[[#This Row],[BB Default]]&lt;&gt;"",Table_Styles[[#This Row],[BB Default]],""))</f>
        <v/>
      </c>
      <c r="BF109" s="34"/>
      <c r="BG109" s="34"/>
      <c r="BH109" s="15" t="str">
        <f>IF(Table_Styles[[#This Row],[BL]]&lt;&gt;"",Table_Styles[[#This Row],[BL]],IF(Table_Styles[[#This Row],[BL Default]]&lt;&gt;"",Table_Styles[[#This Row],[BL Default]],""))</f>
        <v/>
      </c>
      <c r="BI109" s="34"/>
      <c r="BJ109" s="34"/>
      <c r="BK109" s="15" t="str">
        <f>IF(Table_Styles[[#This Row],[Width]]&lt;&gt;"",Table_Styles[[#This Row],[Width]],IF(Table_Styles[[#This Row],[Width Default]]&lt;&gt;"",Table_Styles[[#This Row],[Width Default]],""))</f>
        <v/>
      </c>
      <c r="BL109" s="34"/>
      <c r="BM109" s="34"/>
      <c r="BN109" s="15" t="str">
        <f>IF(Table_Styles[[#This Row],[Height]]&lt;&gt;"",Table_Styles[[#This Row],[Height]],IF(Table_Styles[[#This Row],[Height Default]]&lt;&gt;"",Table_Styles[[#This Row],[Height Default]],""))</f>
        <v/>
      </c>
      <c r="BO109" s="15"/>
      <c r="BP109" s="15"/>
      <c r="BQ109" s="15" t="str">
        <f>IF(Table_Styles[[#This Row],[Top]]&lt;&gt;"",Table_Styles[[#This Row],[Top]],IF(Table_Styles[[#This Row],[Top Default]]&lt;&gt;"",Table_Styles[[#This Row],[Top Default]],""))</f>
        <v/>
      </c>
      <c r="BR109" s="15"/>
      <c r="BS109" s="15"/>
      <c r="BT109" s="15" t="str">
        <f>IF(Table_Styles[[#This Row],[Right]]&lt;&gt;"",Table_Styles[[#This Row],[Right]],IF(Table_Styles[[#This Row],[Right Default]]&lt;&gt;"",Table_Styles[[#This Row],[Right Default]],""))</f>
        <v/>
      </c>
      <c r="BU109" s="15"/>
      <c r="BV109" s="15"/>
      <c r="BW109" s="15" t="str">
        <f>IF(Table_Styles[[#This Row],[Bottom]]&lt;&gt;"",Table_Styles[[#This Row],[Bottom]],IF(Table_Styles[[#This Row],[Bottom Default]]&lt;&gt;"",Table_Styles[[#This Row],[Bottom Default]],""))</f>
        <v/>
      </c>
      <c r="BX109" s="15"/>
      <c r="BY109" s="15"/>
      <c r="BZ109" s="15" t="str">
        <f>IF(Table_Styles[[#This Row],[Left]]&lt;&gt;"",Table_Styles[[#This Row],[Left]],IF(Table_Styles[[#This Row],[Left Default]]&lt;&gt;"",Table_Styles[[#This Row],[Left Default]],""))</f>
        <v/>
      </c>
      <c r="CA109" s="34"/>
      <c r="CB109" s="17" t="str">
        <f>IF(AND(Table_Styles[[#This Row],[Selector]]&lt;&gt;"",Table_Styles[[#This Row],[Font Family Used]]&lt;&gt;"",Table_Styles[[#This Row],[Font Weight Used]]&lt;&gt;""),Table_Styles[[#This Row],[Font Family Used]]&amp;" "&amp;Table_Styles[[#This Row],[Font Weight Used]],"")</f>
        <v>Arvo 700</v>
      </c>
      <c r="CC109" s="17" t="str">
        <f ca="1">IF(AND(Table_Styles[[#This Row],[Selector]],COUNTIF(OFFSET(CC:CC,0,0,ROW()-1,1),"="&amp;Table_Styles[[#This Row],[Font]])=0),Table_Styles[[#This Row],[Font]],"")</f>
        <v/>
      </c>
      <c r="CD109" s="17" t="str">
        <f ca="1">IF(Table_Styles[[#This Row],[Unique Font]]&lt;&gt;"",
"{""fontFamily"":"""&amp;Table_Styles[[#This Row],[Font Family Used]]&amp;""",""fontWeight"":"&amp;Table_Styles[[#This Row],[Font Weight Used]]&amp;"}","")</f>
        <v/>
      </c>
      <c r="CE109"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15px;font-weight: 700;color: #FFFFFF;margin-top: 0;margin-bottom: 10px</v>
      </c>
      <c r="CF109" s="17" t="str">
        <f>IF(AND(Table_Styles[[#This Row],[Selector]]&lt;&gt;"", Table_Styles[[#This Row],[Config Properties]]&lt;&gt;""),
Table_Styles[[#This Row],[Selector]]&amp;" { "&amp;Table_Styles[[#This Row],[Config Properties]]&amp;" }","")</f>
        <v>#sidebar .body .summary h4 { font-family: 'Arvo';font-size: 15px;font-weight: 700;color: #FFFFFF;margin-top: 0;margin-bottom: 10px }</v>
      </c>
      <c r="CG109" s="17" t="str">
        <f xml:space="preserve">
SUBSTITUTE(SUBSTITUTE(SUBSTITUTE(SUBSTITUTE(SUBSTITUTE(SUBSTITUTE(SUBSTITUTE(SUBSTITUTE(Table_Styles[[#This Row],[Config]],
" {","{"),
"{ ","{"),
" }","}"),
"} ","}"),
" ,",","),
", ",","),
" :",":"),
": ",":")</f>
        <v>#sidebar .body .summary h4{font-family:'Arvo';font-size:15px;font-weight:700;color:#FFFFFF;margin-top:0;margin-bottom:10px}</v>
      </c>
    </row>
    <row r="110" spans="2:85" ht="21" customHeight="1">
      <c r="B110" s="17" t="s">
        <v>715</v>
      </c>
      <c r="C110" s="37" t="s">
        <v>716</v>
      </c>
      <c r="D110" s="34"/>
      <c r="E110" s="34" t="str">
        <f>Settings_Styling_Font_Body_Text</f>
        <v>Arvo</v>
      </c>
      <c r="F110" s="15" t="str">
        <f>IF(Table_Styles[[#This Row],[Font Family]]&lt;&gt;"",Table_Styles[[#This Row],[Font Family]],IF(Table_Styles[[#This Row],[Font Family Default]]&lt;&gt;"",Table_Styles[[#This Row],[Font Family Default]],""))</f>
        <v>Arvo</v>
      </c>
      <c r="G110" s="34"/>
      <c r="H110" s="36" t="s">
        <v>551</v>
      </c>
      <c r="I110" s="15" t="str">
        <f>IF(Table_Styles[[#This Row],[Font Size]]&lt;&gt;"",Table_Styles[[#This Row],[Font Size]],IF(Table_Styles[[#This Row],[Font Size Default]]&lt;&gt;"",Table_Styles[[#This Row],[Font Size Default]],""))</f>
        <v>13px</v>
      </c>
      <c r="J110" s="34"/>
      <c r="K110" s="87" t="s">
        <v>717</v>
      </c>
      <c r="L110" s="15" t="str">
        <f>IF(Table_Styles[[#This Row],[Font Weight]]&lt;&gt;"",Table_Styles[[#This Row],[Font Weight]],IF(Table_Styles[[#This Row],[Font Weight Default]]&lt;&gt;"",Table_Styles[[#This Row],[Font Weight Default]],""))</f>
        <v>700</v>
      </c>
      <c r="M110" s="15"/>
      <c r="N110" s="34" t="str">
        <f>Colour_Background_1</f>
        <v>#FFFFFF</v>
      </c>
      <c r="O110" s="15" t="str">
        <f>IF(Table_Styles[[#This Row],[Colour]]&lt;&gt;"",Table_Styles[[#This Row],[Colour]],IF(Table_Styles[[#This Row],[Colour Default]]&lt;&gt;"",Table_Styles[[#This Row],[Colour Default]],""))</f>
        <v>#FFFFFF</v>
      </c>
      <c r="P110" s="34"/>
      <c r="Q110" s="34"/>
      <c r="R110" s="15" t="str">
        <f>IF(Table_Styles[[#This Row],[Background]]&lt;&gt;"",Table_Styles[[#This Row],[Background]],IF(Table_Styles[[#This Row],[Background Default]]&lt;&gt;"",Table_Styles[[#This Row],[Background Default]],""))</f>
        <v/>
      </c>
      <c r="S110" s="34"/>
      <c r="T110" s="34"/>
      <c r="U110" s="15" t="str">
        <f>IF(Table_Styles[[#This Row],[Border]]&lt;&gt;"",Table_Styles[[#This Row],[Border]],IF(Table_Styles[[#This Row],[Border Default]]&lt;&gt;"",Table_Styles[[#This Row],[Border Default]],""))</f>
        <v/>
      </c>
      <c r="V110" s="34"/>
      <c r="W110" s="34"/>
      <c r="X110" s="15" t="str">
        <f>IF(Table_Styles[[#This Row],[Border Radius]]&lt;&gt;"",Table_Styles[[#This Row],[Border Radius]],IF(Table_Styles[[#This Row],[Border Radius Default]]&lt;&gt;"",Table_Styles[[#This Row],[Border Radius Default]],""))</f>
        <v/>
      </c>
      <c r="Y110" s="34"/>
      <c r="Z110" s="34"/>
      <c r="AA110" s="15" t="str">
        <f>IF(Table_Styles[[#This Row],[MT]]&lt;&gt;"",Table_Styles[[#This Row],[MT]],IF(Table_Styles[[#This Row],[MT Default]]&lt;&gt;"",Table_Styles[[#This Row],[MT Default]],""))</f>
        <v/>
      </c>
      <c r="AB110" s="34"/>
      <c r="AC110" s="34"/>
      <c r="AD110" s="15" t="str">
        <f>IF(Table_Styles[[#This Row],[MR]]&lt;&gt;"",Table_Styles[[#This Row],[MR]],IF(Table_Styles[[#This Row],[MR Default]]&lt;&gt;"",Table_Styles[[#This Row],[MR Default]],""))</f>
        <v/>
      </c>
      <c r="AE110" s="34"/>
      <c r="AF110" s="34"/>
      <c r="AG110" s="15" t="str">
        <f>IF(Table_Styles[[#This Row],[MB]]&lt;&gt;"",Table_Styles[[#This Row],[MB]],IF(Table_Styles[[#This Row],[MB Default]]&lt;&gt;"",Table_Styles[[#This Row],[MB Default]],""))</f>
        <v/>
      </c>
      <c r="AH110" s="34"/>
      <c r="AI110" s="34"/>
      <c r="AJ110" s="15" t="str">
        <f>IF(Table_Styles[[#This Row],[ML]]&lt;&gt;"",Table_Styles[[#This Row],[ML]],IF(Table_Styles[[#This Row],[ML Default]]&lt;&gt;"",Table_Styles[[#This Row],[ML Default]],""))</f>
        <v/>
      </c>
      <c r="AK110" s="34"/>
      <c r="AL110" s="34"/>
      <c r="AM110" s="15" t="str">
        <f>IF(Table_Styles[[#This Row],[PT]]&lt;&gt;"",Table_Styles[[#This Row],[PT]],IF(Table_Styles[[#This Row],[PT Default]]&lt;&gt;"",Table_Styles[[#This Row],[PT Default]],""))</f>
        <v/>
      </c>
      <c r="AN110" s="34"/>
      <c r="AO110" s="87" t="s">
        <v>592</v>
      </c>
      <c r="AP110" s="15" t="str">
        <f>IF(Table_Styles[[#This Row],[PR]]&lt;&gt;"",Table_Styles[[#This Row],[PR]],IF(Table_Styles[[#This Row],[PR Default]]&lt;&gt;"",Table_Styles[[#This Row],[PR Default]],""))</f>
        <v>3px</v>
      </c>
      <c r="AQ110" s="34"/>
      <c r="AR110" s="34"/>
      <c r="AS110" s="15" t="str">
        <f>IF(Table_Styles[[#This Row],[PB]]&lt;&gt;"",Table_Styles[[#This Row],[PB]],IF(Table_Styles[[#This Row],[PB Default]]&lt;&gt;"",Table_Styles[[#This Row],[PB Default]],""))</f>
        <v/>
      </c>
      <c r="AT110" s="34"/>
      <c r="AU110" s="34"/>
      <c r="AV110" s="15" t="str">
        <f>IF(Table_Styles[[#This Row],[PL]]&lt;&gt;"",Table_Styles[[#This Row],[PL]],IF(Table_Styles[[#This Row],[PL Default]]&lt;&gt;"",Table_Styles[[#This Row],[PL Default]],""))</f>
        <v/>
      </c>
      <c r="AW110" s="34"/>
      <c r="AX110" s="34"/>
      <c r="AY110" s="15" t="str">
        <f>IF(Table_Styles[[#This Row],[BT]]&lt;&gt;"",Table_Styles[[#This Row],[BT]],IF(Table_Styles[[#This Row],[BT Default]]&lt;&gt;"",Table_Styles[[#This Row],[BT Default]],""))</f>
        <v/>
      </c>
      <c r="AZ110" s="34"/>
      <c r="BA110" s="34"/>
      <c r="BB110" s="15" t="str">
        <f>IF(Table_Styles[[#This Row],[BR]]&lt;&gt;"",Table_Styles[[#This Row],[BR]],IF(Table_Styles[[#This Row],[BR Default]]&lt;&gt;"",Table_Styles[[#This Row],[BR Default]],""))</f>
        <v/>
      </c>
      <c r="BC110" s="34"/>
      <c r="BD110" s="34"/>
      <c r="BE110" s="15" t="str">
        <f>IF(Table_Styles[[#This Row],[BB]]&lt;&gt;"",Table_Styles[[#This Row],[BB]],IF(Table_Styles[[#This Row],[BB Default]]&lt;&gt;"",Table_Styles[[#This Row],[BB Default]],""))</f>
        <v/>
      </c>
      <c r="BF110" s="34"/>
      <c r="BG110" s="34"/>
      <c r="BH110" s="15" t="str">
        <f>IF(Table_Styles[[#This Row],[BL]]&lt;&gt;"",Table_Styles[[#This Row],[BL]],IF(Table_Styles[[#This Row],[BL Default]]&lt;&gt;"",Table_Styles[[#This Row],[BL Default]],""))</f>
        <v/>
      </c>
      <c r="BI110" s="34"/>
      <c r="BJ110" s="34"/>
      <c r="BK110" s="15" t="str">
        <f>IF(Table_Styles[[#This Row],[Width]]&lt;&gt;"",Table_Styles[[#This Row],[Width]],IF(Table_Styles[[#This Row],[Width Default]]&lt;&gt;"",Table_Styles[[#This Row],[Width Default]],""))</f>
        <v/>
      </c>
      <c r="BL110" s="34"/>
      <c r="BM110" s="34"/>
      <c r="BN110" s="15" t="str">
        <f>IF(Table_Styles[[#This Row],[Height]]&lt;&gt;"",Table_Styles[[#This Row],[Height]],IF(Table_Styles[[#This Row],[Height Default]]&lt;&gt;"",Table_Styles[[#This Row],[Height Default]],""))</f>
        <v/>
      </c>
      <c r="BO110" s="15"/>
      <c r="BP110" s="15"/>
      <c r="BQ110" s="15" t="str">
        <f>IF(Table_Styles[[#This Row],[Top]]&lt;&gt;"",Table_Styles[[#This Row],[Top]],IF(Table_Styles[[#This Row],[Top Default]]&lt;&gt;"",Table_Styles[[#This Row],[Top Default]],""))</f>
        <v/>
      </c>
      <c r="BR110" s="15"/>
      <c r="BS110" s="15"/>
      <c r="BT110" s="15" t="str">
        <f>IF(Table_Styles[[#This Row],[Right]]&lt;&gt;"",Table_Styles[[#This Row],[Right]],IF(Table_Styles[[#This Row],[Right Default]]&lt;&gt;"",Table_Styles[[#This Row],[Right Default]],""))</f>
        <v/>
      </c>
      <c r="BU110" s="15"/>
      <c r="BV110" s="15"/>
      <c r="BW110" s="15" t="str">
        <f>IF(Table_Styles[[#This Row],[Bottom]]&lt;&gt;"",Table_Styles[[#This Row],[Bottom]],IF(Table_Styles[[#This Row],[Bottom Default]]&lt;&gt;"",Table_Styles[[#This Row],[Bottom Default]],""))</f>
        <v/>
      </c>
      <c r="BX110" s="15"/>
      <c r="BY110" s="15"/>
      <c r="BZ110" s="15" t="str">
        <f>IF(Table_Styles[[#This Row],[Left]]&lt;&gt;"",Table_Styles[[#This Row],[Left]],IF(Table_Styles[[#This Row],[Left Default]]&lt;&gt;"",Table_Styles[[#This Row],[Left Default]],""))</f>
        <v/>
      </c>
      <c r="CA110" s="34"/>
      <c r="CB110" s="17" t="str">
        <f>IF(AND(Table_Styles[[#This Row],[Selector]]&lt;&gt;"",Table_Styles[[#This Row],[Font Family Used]]&lt;&gt;"",Table_Styles[[#This Row],[Font Weight Used]]&lt;&gt;""),Table_Styles[[#This Row],[Font Family Used]]&amp;" "&amp;Table_Styles[[#This Row],[Font Weight Used]],"")</f>
        <v>Arvo 700</v>
      </c>
      <c r="CC110" s="17" t="str">
        <f ca="1">IF(AND(Table_Styles[[#This Row],[Selector]],COUNTIF(OFFSET(CC:CC,0,0,ROW()-1,1),"="&amp;Table_Styles[[#This Row],[Font]])=0),Table_Styles[[#This Row],[Font]],"")</f>
        <v/>
      </c>
      <c r="CD110" s="17" t="str">
        <f ca="1">IF(Table_Styles[[#This Row],[Unique Font]]&lt;&gt;"",
"{""fontFamily"":"""&amp;Table_Styles[[#This Row],[Font Family Used]]&amp;""",""fontWeight"":"&amp;Table_Styles[[#This Row],[Font Weight Used]]&amp;"}","")</f>
        <v/>
      </c>
      <c r="CE110"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13px;font-weight: 700;color: #FFFFFF;padding-right: 3px</v>
      </c>
      <c r="CF110" s="17" t="str">
        <f>IF(AND(Table_Styles[[#This Row],[Selector]]&lt;&gt;"", Table_Styles[[#This Row],[Config Properties]]&lt;&gt;""),
Table_Styles[[#This Row],[Selector]]&amp;" { "&amp;Table_Styles[[#This Row],[Config Properties]]&amp;" }","")</f>
        <v>#sidebar .body .summary .key { font-family: 'Arvo';font-size: 13px;font-weight: 700;color: #FFFFFF;padding-right: 3px }</v>
      </c>
      <c r="CG110" s="17" t="str">
        <f xml:space="preserve">
SUBSTITUTE(SUBSTITUTE(SUBSTITUTE(SUBSTITUTE(SUBSTITUTE(SUBSTITUTE(SUBSTITUTE(SUBSTITUTE(Table_Styles[[#This Row],[Config]],
" {","{"),
"{ ","{"),
" }","}"),
"} ","}"),
" ,",","),
", ",","),
" :",":"),
": ",":")</f>
        <v>#sidebar .body .summary .key{font-family:'Arvo';font-size:13px;font-weight:700;color:#FFFFFF;padding-right:3px}</v>
      </c>
    </row>
    <row r="111" spans="2:85" ht="21" customHeight="1">
      <c r="B111" s="17" t="s">
        <v>718</v>
      </c>
      <c r="C111" s="37" t="s">
        <v>719</v>
      </c>
      <c r="D111" s="34"/>
      <c r="E111" s="34" t="str">
        <f>Settings_Styling_Font_Body_Text</f>
        <v>Arvo</v>
      </c>
      <c r="F111" s="15" t="str">
        <f>IF(Table_Styles[[#This Row],[Font Family]]&lt;&gt;"",Table_Styles[[#This Row],[Font Family]],IF(Table_Styles[[#This Row],[Font Family Default]]&lt;&gt;"",Table_Styles[[#This Row],[Font Family Default]],""))</f>
        <v>Arvo</v>
      </c>
      <c r="G111" s="34"/>
      <c r="H111" s="36" t="s">
        <v>551</v>
      </c>
      <c r="I111" s="15" t="str">
        <f>IF(Table_Styles[[#This Row],[Font Size]]&lt;&gt;"",Table_Styles[[#This Row],[Font Size]],IF(Table_Styles[[#This Row],[Font Size Default]]&lt;&gt;"",Table_Styles[[#This Row],[Font Size Default]],""))</f>
        <v>13px</v>
      </c>
      <c r="J111" s="34"/>
      <c r="K111" s="34">
        <v>300</v>
      </c>
      <c r="L111" s="15">
        <f>IF(Table_Styles[[#This Row],[Font Weight]]&lt;&gt;"",Table_Styles[[#This Row],[Font Weight]],IF(Table_Styles[[#This Row],[Font Weight Default]]&lt;&gt;"",Table_Styles[[#This Row],[Font Weight Default]],""))</f>
        <v>300</v>
      </c>
      <c r="M111" s="15"/>
      <c r="N111" s="34" t="str">
        <f>Colour_Background_1</f>
        <v>#FFFFFF</v>
      </c>
      <c r="O111" s="15" t="str">
        <f>IF(Table_Styles[[#This Row],[Colour]]&lt;&gt;"",Table_Styles[[#This Row],[Colour]],IF(Table_Styles[[#This Row],[Colour Default]]&lt;&gt;"",Table_Styles[[#This Row],[Colour Default]],""))</f>
        <v>#FFFFFF</v>
      </c>
      <c r="P111" s="34"/>
      <c r="Q111" s="34"/>
      <c r="R111" s="15" t="str">
        <f>IF(Table_Styles[[#This Row],[Background]]&lt;&gt;"",Table_Styles[[#This Row],[Background]],IF(Table_Styles[[#This Row],[Background Default]]&lt;&gt;"",Table_Styles[[#This Row],[Background Default]],""))</f>
        <v/>
      </c>
      <c r="S111" s="34"/>
      <c r="T111" s="34"/>
      <c r="U111" s="15" t="str">
        <f>IF(Table_Styles[[#This Row],[Border]]&lt;&gt;"",Table_Styles[[#This Row],[Border]],IF(Table_Styles[[#This Row],[Border Default]]&lt;&gt;"",Table_Styles[[#This Row],[Border Default]],""))</f>
        <v/>
      </c>
      <c r="V111" s="34"/>
      <c r="W111" s="34"/>
      <c r="X111" s="15" t="str">
        <f>IF(Table_Styles[[#This Row],[Border Radius]]&lt;&gt;"",Table_Styles[[#This Row],[Border Radius]],IF(Table_Styles[[#This Row],[Border Radius Default]]&lt;&gt;"",Table_Styles[[#This Row],[Border Radius Default]],""))</f>
        <v/>
      </c>
      <c r="Y111" s="34"/>
      <c r="Z111" s="34"/>
      <c r="AA111" s="15" t="str">
        <f>IF(Table_Styles[[#This Row],[MT]]&lt;&gt;"",Table_Styles[[#This Row],[MT]],IF(Table_Styles[[#This Row],[MT Default]]&lt;&gt;"",Table_Styles[[#This Row],[MT Default]],""))</f>
        <v/>
      </c>
      <c r="AB111" s="34"/>
      <c r="AC111" s="34"/>
      <c r="AD111" s="15" t="str">
        <f>IF(Table_Styles[[#This Row],[MR]]&lt;&gt;"",Table_Styles[[#This Row],[MR]],IF(Table_Styles[[#This Row],[MR Default]]&lt;&gt;"",Table_Styles[[#This Row],[MR Default]],""))</f>
        <v/>
      </c>
      <c r="AE111" s="34"/>
      <c r="AF111" s="34"/>
      <c r="AG111" s="15" t="str">
        <f>IF(Table_Styles[[#This Row],[MB]]&lt;&gt;"",Table_Styles[[#This Row],[MB]],IF(Table_Styles[[#This Row],[MB Default]]&lt;&gt;"",Table_Styles[[#This Row],[MB Default]],""))</f>
        <v/>
      </c>
      <c r="AH111" s="34"/>
      <c r="AI111" s="34"/>
      <c r="AJ111" s="15" t="str">
        <f>IF(Table_Styles[[#This Row],[ML]]&lt;&gt;"",Table_Styles[[#This Row],[ML]],IF(Table_Styles[[#This Row],[ML Default]]&lt;&gt;"",Table_Styles[[#This Row],[ML Default]],""))</f>
        <v/>
      </c>
      <c r="AK111" s="34"/>
      <c r="AL111" s="34"/>
      <c r="AM111" s="15" t="str">
        <f>IF(Table_Styles[[#This Row],[PT]]&lt;&gt;"",Table_Styles[[#This Row],[PT]],IF(Table_Styles[[#This Row],[PT Default]]&lt;&gt;"",Table_Styles[[#This Row],[PT Default]],""))</f>
        <v/>
      </c>
      <c r="AN111" s="34"/>
      <c r="AO111" s="34"/>
      <c r="AP111" s="15" t="str">
        <f>IF(Table_Styles[[#This Row],[PR]]&lt;&gt;"",Table_Styles[[#This Row],[PR]],IF(Table_Styles[[#This Row],[PR Default]]&lt;&gt;"",Table_Styles[[#This Row],[PR Default]],""))</f>
        <v/>
      </c>
      <c r="AQ111" s="34"/>
      <c r="AR111" s="34"/>
      <c r="AS111" s="15" t="str">
        <f>IF(Table_Styles[[#This Row],[PB]]&lt;&gt;"",Table_Styles[[#This Row],[PB]],IF(Table_Styles[[#This Row],[PB Default]]&lt;&gt;"",Table_Styles[[#This Row],[PB Default]],""))</f>
        <v/>
      </c>
      <c r="AT111" s="34"/>
      <c r="AU111" s="34"/>
      <c r="AV111" s="15" t="str">
        <f>IF(Table_Styles[[#This Row],[PL]]&lt;&gt;"",Table_Styles[[#This Row],[PL]],IF(Table_Styles[[#This Row],[PL Default]]&lt;&gt;"",Table_Styles[[#This Row],[PL Default]],""))</f>
        <v/>
      </c>
      <c r="AW111" s="34"/>
      <c r="AX111" s="34"/>
      <c r="AY111" s="15" t="str">
        <f>IF(Table_Styles[[#This Row],[BT]]&lt;&gt;"",Table_Styles[[#This Row],[BT]],IF(Table_Styles[[#This Row],[BT Default]]&lt;&gt;"",Table_Styles[[#This Row],[BT Default]],""))</f>
        <v/>
      </c>
      <c r="AZ111" s="34"/>
      <c r="BA111" s="34"/>
      <c r="BB111" s="15" t="str">
        <f>IF(Table_Styles[[#This Row],[BR]]&lt;&gt;"",Table_Styles[[#This Row],[BR]],IF(Table_Styles[[#This Row],[BR Default]]&lt;&gt;"",Table_Styles[[#This Row],[BR Default]],""))</f>
        <v/>
      </c>
      <c r="BC111" s="34"/>
      <c r="BD111" s="34"/>
      <c r="BE111" s="15" t="str">
        <f>IF(Table_Styles[[#This Row],[BB]]&lt;&gt;"",Table_Styles[[#This Row],[BB]],IF(Table_Styles[[#This Row],[BB Default]]&lt;&gt;"",Table_Styles[[#This Row],[BB Default]],""))</f>
        <v/>
      </c>
      <c r="BF111" s="34"/>
      <c r="BG111" s="34"/>
      <c r="BH111" s="15" t="str">
        <f>IF(Table_Styles[[#This Row],[BL]]&lt;&gt;"",Table_Styles[[#This Row],[BL]],IF(Table_Styles[[#This Row],[BL Default]]&lt;&gt;"",Table_Styles[[#This Row],[BL Default]],""))</f>
        <v/>
      </c>
      <c r="BI111" s="34"/>
      <c r="BJ111" s="34"/>
      <c r="BK111" s="15" t="str">
        <f>IF(Table_Styles[[#This Row],[Width]]&lt;&gt;"",Table_Styles[[#This Row],[Width]],IF(Table_Styles[[#This Row],[Width Default]]&lt;&gt;"",Table_Styles[[#This Row],[Width Default]],""))</f>
        <v/>
      </c>
      <c r="BL111" s="34"/>
      <c r="BM111" s="34"/>
      <c r="BN111" s="15" t="str">
        <f>IF(Table_Styles[[#This Row],[Height]]&lt;&gt;"",Table_Styles[[#This Row],[Height]],IF(Table_Styles[[#This Row],[Height Default]]&lt;&gt;"",Table_Styles[[#This Row],[Height Default]],""))</f>
        <v/>
      </c>
      <c r="BO111" s="15"/>
      <c r="BP111" s="15"/>
      <c r="BQ111" s="15" t="str">
        <f>IF(Table_Styles[[#This Row],[Top]]&lt;&gt;"",Table_Styles[[#This Row],[Top]],IF(Table_Styles[[#This Row],[Top Default]]&lt;&gt;"",Table_Styles[[#This Row],[Top Default]],""))</f>
        <v/>
      </c>
      <c r="BR111" s="15"/>
      <c r="BS111" s="15"/>
      <c r="BT111" s="15" t="str">
        <f>IF(Table_Styles[[#This Row],[Right]]&lt;&gt;"",Table_Styles[[#This Row],[Right]],IF(Table_Styles[[#This Row],[Right Default]]&lt;&gt;"",Table_Styles[[#This Row],[Right Default]],""))</f>
        <v/>
      </c>
      <c r="BU111" s="15"/>
      <c r="BV111" s="15"/>
      <c r="BW111" s="15" t="str">
        <f>IF(Table_Styles[[#This Row],[Bottom]]&lt;&gt;"",Table_Styles[[#This Row],[Bottom]],IF(Table_Styles[[#This Row],[Bottom Default]]&lt;&gt;"",Table_Styles[[#This Row],[Bottom Default]],""))</f>
        <v/>
      </c>
      <c r="BX111" s="15"/>
      <c r="BY111" s="15"/>
      <c r="BZ111" s="15" t="str">
        <f>IF(Table_Styles[[#This Row],[Left]]&lt;&gt;"",Table_Styles[[#This Row],[Left]],IF(Table_Styles[[#This Row],[Left Default]]&lt;&gt;"",Table_Styles[[#This Row],[Left Default]],""))</f>
        <v/>
      </c>
      <c r="CA111" s="34"/>
      <c r="CB111" s="17" t="str">
        <f>IF(AND(Table_Styles[[#This Row],[Selector]]&lt;&gt;"",Table_Styles[[#This Row],[Font Family Used]]&lt;&gt;"",Table_Styles[[#This Row],[Font Weight Used]]&lt;&gt;""),Table_Styles[[#This Row],[Font Family Used]]&amp;" "&amp;Table_Styles[[#This Row],[Font Weight Used]],"")</f>
        <v>Arvo 300</v>
      </c>
      <c r="CC111" s="17" t="str">
        <f ca="1">IF(AND(Table_Styles[[#This Row],[Selector]],COUNTIF(OFFSET(CC:CC,0,0,ROW()-1,1),"="&amp;Table_Styles[[#This Row],[Font]])=0),Table_Styles[[#This Row],[Font]],"")</f>
        <v/>
      </c>
      <c r="CD111" s="17" t="str">
        <f ca="1">IF(Table_Styles[[#This Row],[Unique Font]]&lt;&gt;"",
"{""fontFamily"":"""&amp;Table_Styles[[#This Row],[Font Family Used]]&amp;""",""fontWeight"":"&amp;Table_Styles[[#This Row],[Font Weight Used]]&amp;"}","")</f>
        <v/>
      </c>
      <c r="CE111"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13px;font-weight: 300;color: #FFFFFF</v>
      </c>
      <c r="CF111" s="17" t="str">
        <f>IF(AND(Table_Styles[[#This Row],[Selector]]&lt;&gt;"", Table_Styles[[#This Row],[Config Properties]]&lt;&gt;""),
Table_Styles[[#This Row],[Selector]]&amp;" { "&amp;Table_Styles[[#This Row],[Config Properties]]&amp;" }","")</f>
        <v>#sidebar .body .summary .value { font-family: 'Arvo';font-size: 13px;font-weight: 300;color: #FFFFFF }</v>
      </c>
      <c r="CG111" s="17" t="str">
        <f xml:space="preserve">
SUBSTITUTE(SUBSTITUTE(SUBSTITUTE(SUBSTITUTE(SUBSTITUTE(SUBSTITUTE(SUBSTITUTE(SUBSTITUTE(Table_Styles[[#This Row],[Config]],
" {","{"),
"{ ","{"),
" }","}"),
"} ","}"),
" ,",","),
", ",","),
" :",":"),
": ",":")</f>
        <v>#sidebar .body .summary .value{font-family:'Arvo';font-size:13px;font-weight:300;color:#FFFFFF}</v>
      </c>
    </row>
    <row r="112" spans="2:85" ht="21.75" thickBot="1">
      <c r="B112" s="54" t="s">
        <v>720</v>
      </c>
      <c r="C112" s="54"/>
      <c r="D112" s="54"/>
      <c r="E112" s="54"/>
      <c r="F112" s="54" t="str">
        <f>IF(Table_Styles[[#This Row],[Font Family]]&lt;&gt;"",Table_Styles[[#This Row],[Font Family]],IF(Table_Styles[[#This Row],[Font Family Default]]&lt;&gt;"",Table_Styles[[#This Row],[Font Family Default]],""))</f>
        <v/>
      </c>
      <c r="G112" s="54"/>
      <c r="H112" s="54"/>
      <c r="I112" s="54" t="str">
        <f>IF(Table_Styles[[#This Row],[Font Size]]&lt;&gt;"",Table_Styles[[#This Row],[Font Size]],IF(Table_Styles[[#This Row],[Font Size Default]]&lt;&gt;"",Table_Styles[[#This Row],[Font Size Default]],""))</f>
        <v/>
      </c>
      <c r="J112" s="54"/>
      <c r="K112" s="54"/>
      <c r="L112" s="54" t="str">
        <f>IF(Table_Styles[[#This Row],[Font Weight]]&lt;&gt;"",Table_Styles[[#This Row],[Font Weight]],IF(Table_Styles[[#This Row],[Font Weight Default]]&lt;&gt;"",Table_Styles[[#This Row],[Font Weight Default]],""))</f>
        <v/>
      </c>
      <c r="M112" s="54"/>
      <c r="N112" s="54"/>
      <c r="O112" s="54" t="str">
        <f>IF(Table_Styles[[#This Row],[Colour]]&lt;&gt;"",Table_Styles[[#This Row],[Colour]],IF(Table_Styles[[#This Row],[Colour Default]]&lt;&gt;"",Table_Styles[[#This Row],[Colour Default]],""))</f>
        <v/>
      </c>
      <c r="P112" s="54"/>
      <c r="Q112" s="54"/>
      <c r="R112" s="54" t="str">
        <f>IF(Table_Styles[[#This Row],[Background]]&lt;&gt;"",Table_Styles[[#This Row],[Background]],IF(Table_Styles[[#This Row],[Background Default]]&lt;&gt;"",Table_Styles[[#This Row],[Background Default]],""))</f>
        <v/>
      </c>
      <c r="S112" s="54"/>
      <c r="T112" s="54"/>
      <c r="U112" s="54" t="str">
        <f>IF(Table_Styles[[#This Row],[Border]]&lt;&gt;"",Table_Styles[[#This Row],[Border]],IF(Table_Styles[[#This Row],[Border Default]]&lt;&gt;"",Table_Styles[[#This Row],[Border Default]],""))</f>
        <v/>
      </c>
      <c r="V112" s="54"/>
      <c r="W112" s="54"/>
      <c r="X112" s="54" t="str">
        <f>IF(Table_Styles[[#This Row],[Border Radius]]&lt;&gt;"",Table_Styles[[#This Row],[Border Radius]],IF(Table_Styles[[#This Row],[Border Radius Default]]&lt;&gt;"",Table_Styles[[#This Row],[Border Radius Default]],""))</f>
        <v/>
      </c>
      <c r="Y112" s="54"/>
      <c r="Z112" s="54"/>
      <c r="AA112" s="54" t="str">
        <f>IF(Table_Styles[[#This Row],[MT]]&lt;&gt;"",Table_Styles[[#This Row],[MT]],IF(Table_Styles[[#This Row],[MT Default]]&lt;&gt;"",Table_Styles[[#This Row],[MT Default]],""))</f>
        <v/>
      </c>
      <c r="AB112" s="54"/>
      <c r="AC112" s="54"/>
      <c r="AD112" s="54" t="str">
        <f>IF(Table_Styles[[#This Row],[MR]]&lt;&gt;"",Table_Styles[[#This Row],[MR]],IF(Table_Styles[[#This Row],[MR Default]]&lt;&gt;"",Table_Styles[[#This Row],[MR Default]],""))</f>
        <v/>
      </c>
      <c r="AE112" s="54"/>
      <c r="AF112" s="54"/>
      <c r="AG112" s="54" t="str">
        <f>IF(Table_Styles[[#This Row],[MB]]&lt;&gt;"",Table_Styles[[#This Row],[MB]],IF(Table_Styles[[#This Row],[MB Default]]&lt;&gt;"",Table_Styles[[#This Row],[MB Default]],""))</f>
        <v/>
      </c>
      <c r="AH112" s="54"/>
      <c r="AI112" s="54"/>
      <c r="AJ112" s="54" t="str">
        <f>IF(Table_Styles[[#This Row],[ML]]&lt;&gt;"",Table_Styles[[#This Row],[ML]],IF(Table_Styles[[#This Row],[ML Default]]&lt;&gt;"",Table_Styles[[#This Row],[ML Default]],""))</f>
        <v/>
      </c>
      <c r="AK112" s="54"/>
      <c r="AL112" s="54"/>
      <c r="AM112" s="54" t="str">
        <f>IF(Table_Styles[[#This Row],[PT]]&lt;&gt;"",Table_Styles[[#This Row],[PT]],IF(Table_Styles[[#This Row],[PT Default]]&lt;&gt;"",Table_Styles[[#This Row],[PT Default]],""))</f>
        <v/>
      </c>
      <c r="AN112" s="54"/>
      <c r="AO112" s="54"/>
      <c r="AP112" s="54" t="str">
        <f>IF(Table_Styles[[#This Row],[PR]]&lt;&gt;"",Table_Styles[[#This Row],[PR]],IF(Table_Styles[[#This Row],[PR Default]]&lt;&gt;"",Table_Styles[[#This Row],[PR Default]],""))</f>
        <v/>
      </c>
      <c r="AQ112" s="54"/>
      <c r="AR112" s="54"/>
      <c r="AS112" s="54" t="str">
        <f>IF(Table_Styles[[#This Row],[PB]]&lt;&gt;"",Table_Styles[[#This Row],[PB]],IF(Table_Styles[[#This Row],[PB Default]]&lt;&gt;"",Table_Styles[[#This Row],[PB Default]],""))</f>
        <v/>
      </c>
      <c r="AT112" s="54"/>
      <c r="AU112" s="54"/>
      <c r="AV112" s="54" t="str">
        <f>IF(Table_Styles[[#This Row],[PL]]&lt;&gt;"",Table_Styles[[#This Row],[PL]],IF(Table_Styles[[#This Row],[PL Default]]&lt;&gt;"",Table_Styles[[#This Row],[PL Default]],""))</f>
        <v/>
      </c>
      <c r="AW112" s="54"/>
      <c r="AX112" s="54"/>
      <c r="AY112" s="54" t="str">
        <f>IF(Table_Styles[[#This Row],[BT]]&lt;&gt;"",Table_Styles[[#This Row],[BT]],IF(Table_Styles[[#This Row],[BT Default]]&lt;&gt;"",Table_Styles[[#This Row],[BT Default]],""))</f>
        <v/>
      </c>
      <c r="AZ112" s="54"/>
      <c r="BA112" s="54"/>
      <c r="BB112" s="54" t="str">
        <f>IF(Table_Styles[[#This Row],[BR]]&lt;&gt;"",Table_Styles[[#This Row],[BR]],IF(Table_Styles[[#This Row],[BR Default]]&lt;&gt;"",Table_Styles[[#This Row],[BR Default]],""))</f>
        <v/>
      </c>
      <c r="BC112" s="54"/>
      <c r="BD112" s="54"/>
      <c r="BE112" s="54" t="str">
        <f>IF(Table_Styles[[#This Row],[BB]]&lt;&gt;"",Table_Styles[[#This Row],[BB]],IF(Table_Styles[[#This Row],[BB Default]]&lt;&gt;"",Table_Styles[[#This Row],[BB Default]],""))</f>
        <v/>
      </c>
      <c r="BF112" s="54"/>
      <c r="BG112" s="54"/>
      <c r="BH112" s="54" t="str">
        <f>IF(Table_Styles[[#This Row],[BL]]&lt;&gt;"",Table_Styles[[#This Row],[BL]],IF(Table_Styles[[#This Row],[BL Default]]&lt;&gt;"",Table_Styles[[#This Row],[BL Default]],""))</f>
        <v/>
      </c>
      <c r="BI112" s="54"/>
      <c r="BJ112" s="62"/>
      <c r="BK112" s="54" t="str">
        <f>IF(Table_Styles[[#This Row],[Width]]&lt;&gt;"",Table_Styles[[#This Row],[Width]],IF(Table_Styles[[#This Row],[Width Default]]&lt;&gt;"",Table_Styles[[#This Row],[Width Default]],""))</f>
        <v/>
      </c>
      <c r="BL112" s="54"/>
      <c r="BM112" s="54"/>
      <c r="BN112" s="54" t="str">
        <f>IF(Table_Styles[[#This Row],[Height]]&lt;&gt;"",Table_Styles[[#This Row],[Height]],IF(Table_Styles[[#This Row],[Height Default]]&lt;&gt;"",Table_Styles[[#This Row],[Height Default]],""))</f>
        <v/>
      </c>
      <c r="BO112" s="54"/>
      <c r="BP112" s="54"/>
      <c r="BQ112" s="54" t="str">
        <f>IF(Table_Styles[[#This Row],[Top]]&lt;&gt;"",Table_Styles[[#This Row],[Top]],IF(Table_Styles[[#This Row],[Top Default]]&lt;&gt;"",Table_Styles[[#This Row],[Top Default]],""))</f>
        <v/>
      </c>
      <c r="BR112" s="54"/>
      <c r="BS112" s="54"/>
      <c r="BT112" s="54" t="str">
        <f>IF(Table_Styles[[#This Row],[Right]]&lt;&gt;"",Table_Styles[[#This Row],[Right]],IF(Table_Styles[[#This Row],[Right Default]]&lt;&gt;"",Table_Styles[[#This Row],[Right Default]],""))</f>
        <v/>
      </c>
      <c r="BU112" s="54"/>
      <c r="BV112" s="54"/>
      <c r="BW112" s="54" t="str">
        <f>IF(Table_Styles[[#This Row],[Bottom]]&lt;&gt;"",Table_Styles[[#This Row],[Bottom]],IF(Table_Styles[[#This Row],[Bottom Default]]&lt;&gt;"",Table_Styles[[#This Row],[Bottom Default]],""))</f>
        <v/>
      </c>
      <c r="BX112" s="54"/>
      <c r="BY112" s="54"/>
      <c r="BZ112" s="54" t="str">
        <f>IF(Table_Styles[[#This Row],[Left]]&lt;&gt;"",Table_Styles[[#This Row],[Left]],IF(Table_Styles[[#This Row],[Left Default]]&lt;&gt;"",Table_Styles[[#This Row],[Left Default]],""))</f>
        <v/>
      </c>
      <c r="CA112" s="54"/>
      <c r="CB112" s="54" t="str">
        <f>IF(AND(Table_Styles[[#This Row],[Selector]]&lt;&gt;"",Table_Styles[[#This Row],[Font Family Used]]&lt;&gt;"",Table_Styles[[#This Row],[Font Weight Used]]&lt;&gt;""),Table_Styles[[#This Row],[Font Family Used]]&amp;" "&amp;Table_Styles[[#This Row],[Font Weight Used]],"")</f>
        <v/>
      </c>
      <c r="CC112" s="54" t="str">
        <f ca="1">IF(AND(Table_Styles[[#This Row],[Selector]],COUNTIF(OFFSET(CC:CC,0,0,ROW()-1,1),"="&amp;Table_Styles[[#This Row],[Font]])=0),Table_Styles[[#This Row],[Font]],"")</f>
        <v/>
      </c>
      <c r="CD112" s="54" t="str">
        <f ca="1">IF(Table_Styles[[#This Row],[Unique Font]]&lt;&gt;"",
"{""fontFamily"":"""&amp;Table_Styles[[#This Row],[Font Family Used]]&amp;""",""fontWeight"":"&amp;Table_Styles[[#This Row],[Font Weight Used]]&amp;"}","")</f>
        <v/>
      </c>
      <c r="CE112" s="5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12" s="54" t="str">
        <f>IF(AND(Table_Styles[[#This Row],[Selector]]&lt;&gt;"", Table_Styles[[#This Row],[Config Properties]]&lt;&gt;""),
Table_Styles[[#This Row],[Selector]]&amp;" { "&amp;Table_Styles[[#This Row],[Config Properties]]&amp;" }","")</f>
        <v/>
      </c>
      <c r="CG112" s="54" t="str">
        <f xml:space="preserve">
SUBSTITUTE(SUBSTITUTE(SUBSTITUTE(SUBSTITUTE(SUBSTITUTE(SUBSTITUTE(SUBSTITUTE(SUBSTITUTE(Table_Styles[[#This Row],[Config]],
" {","{"),
"{ ","{"),
" }","}"),
"} ","}"),
" ,",","),
", ",","),
" :",":"),
": ",":")</f>
        <v/>
      </c>
    </row>
    <row r="113" spans="2:85" ht="21" customHeight="1">
      <c r="B113" s="90" t="s">
        <v>721</v>
      </c>
      <c r="C113" s="1" t="s">
        <v>722</v>
      </c>
      <c r="D113" s="7"/>
      <c r="E113" s="7"/>
      <c r="F113" s="7" t="str">
        <f>IF(Table_Styles[[#This Row],[Font Family]]&lt;&gt;"",Table_Styles[[#This Row],[Font Family]],IF(Table_Styles[[#This Row],[Font Family Default]]&lt;&gt;"",Table_Styles[[#This Row],[Font Family Default]],""))</f>
        <v/>
      </c>
      <c r="G113" s="7"/>
      <c r="H113" s="7"/>
      <c r="I113" s="7" t="str">
        <f>IF(Table_Styles[[#This Row],[Font Size]]&lt;&gt;"",Table_Styles[[#This Row],[Font Size]],IF(Table_Styles[[#This Row],[Font Size Default]]&lt;&gt;"",Table_Styles[[#This Row],[Font Size Default]],""))</f>
        <v/>
      </c>
      <c r="J113" s="7"/>
      <c r="K113" s="7"/>
      <c r="L113" s="7" t="str">
        <f>IF(Table_Styles[[#This Row],[Font Weight]]&lt;&gt;"",Table_Styles[[#This Row],[Font Weight]],IF(Table_Styles[[#This Row],[Font Weight Default]]&lt;&gt;"",Table_Styles[[#This Row],[Font Weight Default]],""))</f>
        <v/>
      </c>
      <c r="M113" s="7"/>
      <c r="N113" s="7"/>
      <c r="O113" s="7" t="str">
        <f>IF(Table_Styles[[#This Row],[Colour]]&lt;&gt;"",Table_Styles[[#This Row],[Colour]],IF(Table_Styles[[#This Row],[Colour Default]]&lt;&gt;"",Table_Styles[[#This Row],[Colour Default]],""))</f>
        <v/>
      </c>
      <c r="P113" s="7"/>
      <c r="Q113" s="7"/>
      <c r="R113" s="7" t="str">
        <f>IF(Table_Styles[[#This Row],[Background]]&lt;&gt;"",Table_Styles[[#This Row],[Background]],IF(Table_Styles[[#This Row],[Background Default]]&lt;&gt;"",Table_Styles[[#This Row],[Background Default]],""))</f>
        <v/>
      </c>
      <c r="S113" s="7"/>
      <c r="T113" s="7"/>
      <c r="U113" s="7" t="str">
        <f>IF(Table_Styles[[#This Row],[Border]]&lt;&gt;"",Table_Styles[[#This Row],[Border]],IF(Table_Styles[[#This Row],[Border Default]]&lt;&gt;"",Table_Styles[[#This Row],[Border Default]],""))</f>
        <v/>
      </c>
      <c r="V113" s="7"/>
      <c r="W113" s="7"/>
      <c r="X113" s="7" t="str">
        <f>IF(Table_Styles[[#This Row],[Border Radius]]&lt;&gt;"",Table_Styles[[#This Row],[Border Radius]],IF(Table_Styles[[#This Row],[Border Radius Default]]&lt;&gt;"",Table_Styles[[#This Row],[Border Radius Default]],""))</f>
        <v/>
      </c>
      <c r="Y113" s="7"/>
      <c r="Z113" s="15" t="s">
        <v>533</v>
      </c>
      <c r="AA113" s="7" t="str">
        <f>IF(Table_Styles[[#This Row],[MT]]&lt;&gt;"",Table_Styles[[#This Row],[MT]],IF(Table_Styles[[#This Row],[MT Default]]&lt;&gt;"",Table_Styles[[#This Row],[MT Default]],""))</f>
        <v>10px</v>
      </c>
      <c r="AB113" s="7"/>
      <c r="AC113" s="7"/>
      <c r="AD113" s="7" t="str">
        <f>IF(Table_Styles[[#This Row],[MR]]&lt;&gt;"",Table_Styles[[#This Row],[MR]],IF(Table_Styles[[#This Row],[MR Default]]&lt;&gt;"",Table_Styles[[#This Row],[MR Default]],""))</f>
        <v/>
      </c>
      <c r="AE113" s="7"/>
      <c r="AF113" s="7"/>
      <c r="AG113" s="7" t="str">
        <f>IF(Table_Styles[[#This Row],[MB]]&lt;&gt;"",Table_Styles[[#This Row],[MB]],IF(Table_Styles[[#This Row],[MB Default]]&lt;&gt;"",Table_Styles[[#This Row],[MB Default]],""))</f>
        <v/>
      </c>
      <c r="AH113" s="7"/>
      <c r="AI113" s="7"/>
      <c r="AJ113" s="7" t="str">
        <f>IF(Table_Styles[[#This Row],[ML]]&lt;&gt;"",Table_Styles[[#This Row],[ML]],IF(Table_Styles[[#This Row],[ML Default]]&lt;&gt;"",Table_Styles[[#This Row],[ML Default]],""))</f>
        <v/>
      </c>
      <c r="AK113" s="7"/>
      <c r="AL113" s="7"/>
      <c r="AM113" s="7" t="str">
        <f>IF(Table_Styles[[#This Row],[PT]]&lt;&gt;"",Table_Styles[[#This Row],[PT]],IF(Table_Styles[[#This Row],[PT Default]]&lt;&gt;"",Table_Styles[[#This Row],[PT Default]],""))</f>
        <v/>
      </c>
      <c r="AN113" s="7"/>
      <c r="AO113" s="7"/>
      <c r="AP113" s="7" t="str">
        <f>IF(Table_Styles[[#This Row],[PR]]&lt;&gt;"",Table_Styles[[#This Row],[PR]],IF(Table_Styles[[#This Row],[PR Default]]&lt;&gt;"",Table_Styles[[#This Row],[PR Default]],""))</f>
        <v/>
      </c>
      <c r="AQ113" s="7"/>
      <c r="AR113" s="7"/>
      <c r="AS113" s="7" t="str">
        <f>IF(Table_Styles[[#This Row],[PB]]&lt;&gt;"",Table_Styles[[#This Row],[PB]],IF(Table_Styles[[#This Row],[PB Default]]&lt;&gt;"",Table_Styles[[#This Row],[PB Default]],""))</f>
        <v/>
      </c>
      <c r="AT113" s="7"/>
      <c r="AU113" s="7"/>
      <c r="AV113" s="7" t="str">
        <f>IF(Table_Styles[[#This Row],[PL]]&lt;&gt;"",Table_Styles[[#This Row],[PL]],IF(Table_Styles[[#This Row],[PL Default]]&lt;&gt;"",Table_Styles[[#This Row],[PL Default]],""))</f>
        <v/>
      </c>
      <c r="AW113" s="7"/>
      <c r="AX113" s="7"/>
      <c r="AY113" s="7" t="str">
        <f>IF(Table_Styles[[#This Row],[BT]]&lt;&gt;"",Table_Styles[[#This Row],[BT]],IF(Table_Styles[[#This Row],[BT Default]]&lt;&gt;"",Table_Styles[[#This Row],[BT Default]],""))</f>
        <v/>
      </c>
      <c r="AZ113" s="7"/>
      <c r="BA113" s="7"/>
      <c r="BB113" s="7" t="str">
        <f>IF(Table_Styles[[#This Row],[BR]]&lt;&gt;"",Table_Styles[[#This Row],[BR]],IF(Table_Styles[[#This Row],[BR Default]]&lt;&gt;"",Table_Styles[[#This Row],[BR Default]],""))</f>
        <v/>
      </c>
      <c r="BC113" s="7"/>
      <c r="BD113" s="7"/>
      <c r="BE113" s="7" t="str">
        <f>IF(Table_Styles[[#This Row],[BB]]&lt;&gt;"",Table_Styles[[#This Row],[BB]],IF(Table_Styles[[#This Row],[BB Default]]&lt;&gt;"",Table_Styles[[#This Row],[BB Default]],""))</f>
        <v/>
      </c>
      <c r="BF113" s="7"/>
      <c r="BG113" s="7"/>
      <c r="BH113" s="7" t="str">
        <f>IF(Table_Styles[[#This Row],[BL]]&lt;&gt;"",Table_Styles[[#This Row],[BL]],IF(Table_Styles[[#This Row],[BL Default]]&lt;&gt;"",Table_Styles[[#This Row],[BL Default]],""))</f>
        <v/>
      </c>
      <c r="BI113" s="7"/>
      <c r="BJ113" s="7"/>
      <c r="BK113" s="7" t="str">
        <f>IF(Table_Styles[[#This Row],[Width]]&lt;&gt;"",Table_Styles[[#This Row],[Width]],IF(Table_Styles[[#This Row],[Width Default]]&lt;&gt;"",Table_Styles[[#This Row],[Width Default]],""))</f>
        <v/>
      </c>
      <c r="BL113" s="7"/>
      <c r="BM113" s="7"/>
      <c r="BN113" s="7" t="str">
        <f>IF(Table_Styles[[#This Row],[Height]]&lt;&gt;"",Table_Styles[[#This Row],[Height]],IF(Table_Styles[[#This Row],[Height Default]]&lt;&gt;"",Table_Styles[[#This Row],[Height Default]],""))</f>
        <v/>
      </c>
      <c r="BO113" s="7"/>
      <c r="BP113" s="7"/>
      <c r="BQ113" s="7" t="str">
        <f>IF(Table_Styles[[#This Row],[Top]]&lt;&gt;"",Table_Styles[[#This Row],[Top]],IF(Table_Styles[[#This Row],[Top Default]]&lt;&gt;"",Table_Styles[[#This Row],[Top Default]],""))</f>
        <v/>
      </c>
      <c r="BR113" s="7"/>
      <c r="BS113" s="7"/>
      <c r="BT113" s="7" t="str">
        <f>IF(Table_Styles[[#This Row],[Right]]&lt;&gt;"",Table_Styles[[#This Row],[Right]],IF(Table_Styles[[#This Row],[Right Default]]&lt;&gt;"",Table_Styles[[#This Row],[Right Default]],""))</f>
        <v/>
      </c>
      <c r="BU113" s="7"/>
      <c r="BV113" s="7"/>
      <c r="BW113" s="7" t="str">
        <f>IF(Table_Styles[[#This Row],[Bottom]]&lt;&gt;"",Table_Styles[[#This Row],[Bottom]],IF(Table_Styles[[#This Row],[Bottom Default]]&lt;&gt;"",Table_Styles[[#This Row],[Bottom Default]],""))</f>
        <v/>
      </c>
      <c r="BX113" s="7"/>
      <c r="BY113" s="7"/>
      <c r="BZ113" s="7" t="str">
        <f>IF(Table_Styles[[#This Row],[Left]]&lt;&gt;"",Table_Styles[[#This Row],[Left]],IF(Table_Styles[[#This Row],[Left Default]]&lt;&gt;"",Table_Styles[[#This Row],[Left Default]],""))</f>
        <v/>
      </c>
      <c r="CA113" s="7"/>
      <c r="CB113" t="str">
        <f>IF(AND(Table_Styles[[#This Row],[Selector]]&lt;&gt;"",Table_Styles[[#This Row],[Font Family Used]]&lt;&gt;"",Table_Styles[[#This Row],[Font Weight Used]]&lt;&gt;""),Table_Styles[[#This Row],[Font Family Used]]&amp;" "&amp;Table_Styles[[#This Row],[Font Weight Used]],"")</f>
        <v/>
      </c>
      <c r="CC113" t="str">
        <f ca="1">IF(AND(Table_Styles[[#This Row],[Selector]],COUNTIF(OFFSET(CC:CC,0,0,ROW()-1,1),"="&amp;Table_Styles[[#This Row],[Font]])=0),Table_Styles[[#This Row],[Font]],"")</f>
        <v/>
      </c>
      <c r="CD113" t="str">
        <f ca="1">IF(Table_Styles[[#This Row],[Unique Font]]&lt;&gt;"",
"{""fontFamily"":"""&amp;Table_Styles[[#This Row],[Font Family Used]]&amp;""",""fontWeight"":"&amp;Table_Styles[[#This Row],[Font Weight Used]]&amp;"}","")</f>
        <v/>
      </c>
      <c r="CE113"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10px</v>
      </c>
      <c r="CF113" t="str">
        <f>IF(AND(Table_Styles[[#This Row],[Selector]]&lt;&gt;"", Table_Styles[[#This Row],[Config Properties]]&lt;&gt;""),
Table_Styles[[#This Row],[Selector]]&amp;" { "&amp;Table_Styles[[#This Row],[Config Properties]]&amp;" }","")</f>
        <v>#sidebar .body nav { margin-top: 10px }</v>
      </c>
      <c r="CG113" t="str">
        <f xml:space="preserve">
SUBSTITUTE(SUBSTITUTE(SUBSTITUTE(SUBSTITUTE(SUBSTITUTE(SUBSTITUTE(SUBSTITUTE(SUBSTITUTE(Table_Styles[[#This Row],[Config]],
" {","{"),
"{ ","{"),
" }","}"),
"} ","}"),
" ,",","),
", ",","),
" :",":"),
": ",":")</f>
        <v>#sidebar .body nav{margin-top:10px}</v>
      </c>
    </row>
    <row r="114" spans="2:85" ht="21" customHeight="1">
      <c r="B114" s="91" t="s">
        <v>662</v>
      </c>
      <c r="C114" s="90" t="s">
        <v>723</v>
      </c>
      <c r="D114" s="34"/>
      <c r="E114" s="34"/>
      <c r="F114" s="15" t="str">
        <f>IF(Table_Styles[[#This Row],[Font Family]]&lt;&gt;"",Table_Styles[[#This Row],[Font Family]],IF(Table_Styles[[#This Row],[Font Family Default]]&lt;&gt;"",Table_Styles[[#This Row],[Font Family Default]],""))</f>
        <v/>
      </c>
      <c r="G114" s="34"/>
      <c r="H114" s="34"/>
      <c r="I114" s="15" t="str">
        <f>IF(Table_Styles[[#This Row],[Font Size]]&lt;&gt;"",Table_Styles[[#This Row],[Font Size]],IF(Table_Styles[[#This Row],[Font Size Default]]&lt;&gt;"",Table_Styles[[#This Row],[Font Size Default]],""))</f>
        <v/>
      </c>
      <c r="J114" s="34"/>
      <c r="K114" s="34"/>
      <c r="L114" s="15" t="str">
        <f>IF(Table_Styles[[#This Row],[Font Weight]]&lt;&gt;"",Table_Styles[[#This Row],[Font Weight]],IF(Table_Styles[[#This Row],[Font Weight Default]]&lt;&gt;"",Table_Styles[[#This Row],[Font Weight Default]],""))</f>
        <v/>
      </c>
      <c r="M114" s="34"/>
      <c r="N114" s="34"/>
      <c r="O114" s="15" t="str">
        <f>IF(Table_Styles[[#This Row],[Colour]]&lt;&gt;"",Table_Styles[[#This Row],[Colour]],IF(Table_Styles[[#This Row],[Colour Default]]&lt;&gt;"",Table_Styles[[#This Row],[Colour Default]],""))</f>
        <v/>
      </c>
      <c r="P114" s="34"/>
      <c r="Q114" s="34"/>
      <c r="R114" s="15" t="str">
        <f>IF(Table_Styles[[#This Row],[Background]]&lt;&gt;"",Table_Styles[[#This Row],[Background]],IF(Table_Styles[[#This Row],[Background Default]]&lt;&gt;"",Table_Styles[[#This Row],[Background Default]],""))</f>
        <v/>
      </c>
      <c r="S114" s="34"/>
      <c r="T114" s="34"/>
      <c r="U114" s="15" t="str">
        <f>IF(Table_Styles[[#This Row],[Border]]&lt;&gt;"",Table_Styles[[#This Row],[Border]],IF(Table_Styles[[#This Row],[Border Default]]&lt;&gt;"",Table_Styles[[#This Row],[Border Default]],""))</f>
        <v/>
      </c>
      <c r="V114" s="34"/>
      <c r="W114" s="34"/>
      <c r="X114" s="15" t="str">
        <f>IF(Table_Styles[[#This Row],[Border Radius]]&lt;&gt;"",Table_Styles[[#This Row],[Border Radius]],IF(Table_Styles[[#This Row],[Border Radius Default]]&lt;&gt;"",Table_Styles[[#This Row],[Border Radius Default]],""))</f>
        <v/>
      </c>
      <c r="Y114" s="34"/>
      <c r="Z114" s="34"/>
      <c r="AA114" s="15" t="str">
        <f>IF(Table_Styles[[#This Row],[MT]]&lt;&gt;"",Table_Styles[[#This Row],[MT]],IF(Table_Styles[[#This Row],[MT Default]]&lt;&gt;"",Table_Styles[[#This Row],[MT Default]],""))</f>
        <v/>
      </c>
      <c r="AB114" s="34"/>
      <c r="AC114" s="34"/>
      <c r="AD114" s="15" t="str">
        <f>IF(Table_Styles[[#This Row],[MR]]&lt;&gt;"",Table_Styles[[#This Row],[MR]],IF(Table_Styles[[#This Row],[MR Default]]&lt;&gt;"",Table_Styles[[#This Row],[MR Default]],""))</f>
        <v/>
      </c>
      <c r="AE114" s="34"/>
      <c r="AF114" s="34"/>
      <c r="AG114" s="15" t="str">
        <f>IF(Table_Styles[[#This Row],[MB]]&lt;&gt;"",Table_Styles[[#This Row],[MB]],IF(Table_Styles[[#This Row],[MB Default]]&lt;&gt;"",Table_Styles[[#This Row],[MB Default]],""))</f>
        <v/>
      </c>
      <c r="AH114" s="34"/>
      <c r="AI114" s="34"/>
      <c r="AJ114" s="15" t="str">
        <f>IF(Table_Styles[[#This Row],[ML]]&lt;&gt;"",Table_Styles[[#This Row],[ML]],IF(Table_Styles[[#This Row],[ML Default]]&lt;&gt;"",Table_Styles[[#This Row],[ML Default]],""))</f>
        <v/>
      </c>
      <c r="AK114" s="34"/>
      <c r="AL114" s="34"/>
      <c r="AM114" s="15" t="str">
        <f>IF(Table_Styles[[#This Row],[PT]]&lt;&gt;"",Table_Styles[[#This Row],[PT]],IF(Table_Styles[[#This Row],[PT Default]]&lt;&gt;"",Table_Styles[[#This Row],[PT Default]],""))</f>
        <v/>
      </c>
      <c r="AN114" s="34"/>
      <c r="AO114" s="34"/>
      <c r="AP114" s="15" t="str">
        <f>IF(Table_Styles[[#This Row],[PR]]&lt;&gt;"",Table_Styles[[#This Row],[PR]],IF(Table_Styles[[#This Row],[PR Default]]&lt;&gt;"",Table_Styles[[#This Row],[PR Default]],""))</f>
        <v/>
      </c>
      <c r="AQ114" s="34"/>
      <c r="AR114" s="34"/>
      <c r="AS114" s="15" t="str">
        <f>IF(Table_Styles[[#This Row],[PB]]&lt;&gt;"",Table_Styles[[#This Row],[PB]],IF(Table_Styles[[#This Row],[PB Default]]&lt;&gt;"",Table_Styles[[#This Row],[PB Default]],""))</f>
        <v/>
      </c>
      <c r="AT114" s="34"/>
      <c r="AU114" s="34"/>
      <c r="AV114" s="15" t="str">
        <f>IF(Table_Styles[[#This Row],[PL]]&lt;&gt;"",Table_Styles[[#This Row],[PL]],IF(Table_Styles[[#This Row],[PL Default]]&lt;&gt;"",Table_Styles[[#This Row],[PL Default]],""))</f>
        <v/>
      </c>
      <c r="AW114" s="34"/>
      <c r="AX114" s="34"/>
      <c r="AY114" s="15" t="str">
        <f>IF(Table_Styles[[#This Row],[BT]]&lt;&gt;"",Table_Styles[[#This Row],[BT]],IF(Table_Styles[[#This Row],[BT Default]]&lt;&gt;"",Table_Styles[[#This Row],[BT Default]],""))</f>
        <v/>
      </c>
      <c r="AZ114" s="34"/>
      <c r="BA114" s="34"/>
      <c r="BB114" s="15" t="str">
        <f>IF(Table_Styles[[#This Row],[BR]]&lt;&gt;"",Table_Styles[[#This Row],[BR]],IF(Table_Styles[[#This Row],[BR Default]]&lt;&gt;"",Table_Styles[[#This Row],[BR Default]],""))</f>
        <v/>
      </c>
      <c r="BC114" s="34"/>
      <c r="BD114" s="34"/>
      <c r="BE114" s="15" t="str">
        <f>IF(Table_Styles[[#This Row],[BB]]&lt;&gt;"",Table_Styles[[#This Row],[BB]],IF(Table_Styles[[#This Row],[BB Default]]&lt;&gt;"",Table_Styles[[#This Row],[BB Default]],""))</f>
        <v/>
      </c>
      <c r="BF114" s="34"/>
      <c r="BG114" s="34"/>
      <c r="BH114" s="15" t="str">
        <f>IF(Table_Styles[[#This Row],[BL]]&lt;&gt;"",Table_Styles[[#This Row],[BL]],IF(Table_Styles[[#This Row],[BL Default]]&lt;&gt;"",Table_Styles[[#This Row],[BL Default]],""))</f>
        <v/>
      </c>
      <c r="BI114" s="34"/>
      <c r="BJ114" s="34"/>
      <c r="BK114" s="15" t="str">
        <f>IF(Table_Styles[[#This Row],[Width]]&lt;&gt;"",Table_Styles[[#This Row],[Width]],IF(Table_Styles[[#This Row],[Width Default]]&lt;&gt;"",Table_Styles[[#This Row],[Width Default]],""))</f>
        <v/>
      </c>
      <c r="BL114" s="34"/>
      <c r="BM114" s="34"/>
      <c r="BN114" s="15" t="str">
        <f>IF(Table_Styles[[#This Row],[Height]]&lt;&gt;"",Table_Styles[[#This Row],[Height]],IF(Table_Styles[[#This Row],[Height Default]]&lt;&gt;"",Table_Styles[[#This Row],[Height Default]],""))</f>
        <v/>
      </c>
      <c r="BO114" s="15"/>
      <c r="BP114" s="15"/>
      <c r="BQ114" s="15" t="str">
        <f>IF(Table_Styles[[#This Row],[Top]]&lt;&gt;"",Table_Styles[[#This Row],[Top]],IF(Table_Styles[[#This Row],[Top Default]]&lt;&gt;"",Table_Styles[[#This Row],[Top Default]],""))</f>
        <v/>
      </c>
      <c r="BR114" s="15"/>
      <c r="BS114" s="15"/>
      <c r="BT114" s="15" t="str">
        <f>IF(Table_Styles[[#This Row],[Right]]&lt;&gt;"",Table_Styles[[#This Row],[Right]],IF(Table_Styles[[#This Row],[Right Default]]&lt;&gt;"",Table_Styles[[#This Row],[Right Default]],""))</f>
        <v/>
      </c>
      <c r="BU114" s="15"/>
      <c r="BV114" s="15"/>
      <c r="BW114" s="15" t="str">
        <f>IF(Table_Styles[[#This Row],[Bottom]]&lt;&gt;"",Table_Styles[[#This Row],[Bottom]],IF(Table_Styles[[#This Row],[Bottom Default]]&lt;&gt;"",Table_Styles[[#This Row],[Bottom Default]],""))</f>
        <v/>
      </c>
      <c r="BX114" s="15"/>
      <c r="BY114" s="15"/>
      <c r="BZ114" s="15" t="str">
        <f>IF(Table_Styles[[#This Row],[Left]]&lt;&gt;"",Table_Styles[[#This Row],[Left]],IF(Table_Styles[[#This Row],[Left Default]]&lt;&gt;"",Table_Styles[[#This Row],[Left Default]],""))</f>
        <v/>
      </c>
      <c r="CA114" s="34"/>
      <c r="CB114" s="17" t="str">
        <f>IF(AND(Table_Styles[[#This Row],[Selector]]&lt;&gt;"",Table_Styles[[#This Row],[Font Family Used]]&lt;&gt;"",Table_Styles[[#This Row],[Font Weight Used]]&lt;&gt;""),Table_Styles[[#This Row],[Font Family Used]]&amp;" "&amp;Table_Styles[[#This Row],[Font Weight Used]],"")</f>
        <v/>
      </c>
      <c r="CC114" s="17" t="str">
        <f ca="1">IF(AND(Table_Styles[[#This Row],[Selector]],COUNTIF(OFFSET(CC:CC,0,0,ROW()-1,1),"="&amp;Table_Styles[[#This Row],[Font]])=0),Table_Styles[[#This Row],[Font]],"")</f>
        <v/>
      </c>
      <c r="CD114" s="17" t="str">
        <f ca="1">IF(Table_Styles[[#This Row],[Unique Font]]&lt;&gt;"",
"{""fontFamily"":"""&amp;Table_Styles[[#This Row],[Font Family Used]]&amp;""",""fontWeight"":"&amp;Table_Styles[[#This Row],[Font Weight Used]]&amp;"}","")</f>
        <v/>
      </c>
      <c r="CE114"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14" s="17" t="str">
        <f>IF(AND(Table_Styles[[#This Row],[Selector]]&lt;&gt;"", Table_Styles[[#This Row],[Config Properties]]&lt;&gt;""),
Table_Styles[[#This Row],[Selector]]&amp;" { "&amp;Table_Styles[[#This Row],[Config Properties]]&amp;" }","")</f>
        <v/>
      </c>
      <c r="CG114" s="17" t="str">
        <f xml:space="preserve">
SUBSTITUTE(SUBSTITUTE(SUBSTITUTE(SUBSTITUTE(SUBSTITUTE(SUBSTITUTE(SUBSTITUTE(SUBSTITUTE(Table_Styles[[#This Row],[Config]],
" {","{"),
"{ ","{"),
" }","}"),
"} ","}"),
" ,",","),
", ",","),
" :",":"),
": ",":")</f>
        <v/>
      </c>
    </row>
    <row r="115" spans="2:85" ht="21" customHeight="1">
      <c r="B115" s="91" t="s">
        <v>664</v>
      </c>
      <c r="C115" s="37" t="s">
        <v>724</v>
      </c>
      <c r="D115" s="15"/>
      <c r="E115" s="15"/>
      <c r="F115" s="15" t="str">
        <f>IF(Table_Styles[[#This Row],[Font Family]]&lt;&gt;"",Table_Styles[[#This Row],[Font Family]],IF(Table_Styles[[#This Row],[Font Family Default]]&lt;&gt;"",Table_Styles[[#This Row],[Font Family Default]],""))</f>
        <v/>
      </c>
      <c r="G115" s="15"/>
      <c r="H115" s="15"/>
      <c r="I115" s="15" t="str">
        <f>IF(Table_Styles[[#This Row],[Font Size]]&lt;&gt;"",Table_Styles[[#This Row],[Font Size]],IF(Table_Styles[[#This Row],[Font Size Default]]&lt;&gt;"",Table_Styles[[#This Row],[Font Size Default]],""))</f>
        <v/>
      </c>
      <c r="J115" s="15"/>
      <c r="K115" s="15"/>
      <c r="L115" s="15" t="str">
        <f>IF(Table_Styles[[#This Row],[Font Weight]]&lt;&gt;"",Table_Styles[[#This Row],[Font Weight]],IF(Table_Styles[[#This Row],[Font Weight Default]]&lt;&gt;"",Table_Styles[[#This Row],[Font Weight Default]],""))</f>
        <v/>
      </c>
      <c r="M115" s="15"/>
      <c r="N115" s="15"/>
      <c r="O115" s="15" t="str">
        <f>IF(Table_Styles[[#This Row],[Colour]]&lt;&gt;"",Table_Styles[[#This Row],[Colour]],IF(Table_Styles[[#This Row],[Colour Default]]&lt;&gt;"",Table_Styles[[#This Row],[Colour Default]],""))</f>
        <v/>
      </c>
      <c r="P115" s="15"/>
      <c r="Q115" s="15"/>
      <c r="R115" s="15" t="str">
        <f>IF(Table_Styles[[#This Row],[Background]]&lt;&gt;"",Table_Styles[[#This Row],[Background]],IF(Table_Styles[[#This Row],[Background Default]]&lt;&gt;"",Table_Styles[[#This Row],[Background Default]],""))</f>
        <v/>
      </c>
      <c r="S115" s="15"/>
      <c r="T115" s="15"/>
      <c r="U115" s="15" t="str">
        <f>IF(Table_Styles[[#This Row],[Border]]&lt;&gt;"",Table_Styles[[#This Row],[Border]],IF(Table_Styles[[#This Row],[Border Default]]&lt;&gt;"",Table_Styles[[#This Row],[Border Default]],""))</f>
        <v/>
      </c>
      <c r="V115" s="15"/>
      <c r="W115" s="15"/>
      <c r="X115" s="15" t="str">
        <f>IF(Table_Styles[[#This Row],[Border Radius]]&lt;&gt;"",Table_Styles[[#This Row],[Border Radius]],IF(Table_Styles[[#This Row],[Border Radius Default]]&lt;&gt;"",Table_Styles[[#This Row],[Border Radius Default]],""))</f>
        <v/>
      </c>
      <c r="Y115" s="15"/>
      <c r="Z115" s="15" t="s">
        <v>533</v>
      </c>
      <c r="AA115" s="15" t="str">
        <f>IF(Table_Styles[[#This Row],[MT]]&lt;&gt;"",Table_Styles[[#This Row],[MT]],IF(Table_Styles[[#This Row],[MT Default]]&lt;&gt;"",Table_Styles[[#This Row],[MT Default]],""))</f>
        <v>10px</v>
      </c>
      <c r="AB115" s="15"/>
      <c r="AC115" s="15"/>
      <c r="AD115" s="15" t="str">
        <f>IF(Table_Styles[[#This Row],[MR]]&lt;&gt;"",Table_Styles[[#This Row],[MR]],IF(Table_Styles[[#This Row],[MR Default]]&lt;&gt;"",Table_Styles[[#This Row],[MR Default]],""))</f>
        <v/>
      </c>
      <c r="AE115" s="15"/>
      <c r="AF115" s="15"/>
      <c r="AG115" s="15" t="str">
        <f>IF(Table_Styles[[#This Row],[MB]]&lt;&gt;"",Table_Styles[[#This Row],[MB]],IF(Table_Styles[[#This Row],[MB Default]]&lt;&gt;"",Table_Styles[[#This Row],[MB Default]],""))</f>
        <v/>
      </c>
      <c r="AH115" s="15"/>
      <c r="AI115" s="15"/>
      <c r="AJ115" s="15" t="str">
        <f>IF(Table_Styles[[#This Row],[ML]]&lt;&gt;"",Table_Styles[[#This Row],[ML]],IF(Table_Styles[[#This Row],[ML Default]]&lt;&gt;"",Table_Styles[[#This Row],[ML Default]],""))</f>
        <v/>
      </c>
      <c r="AK115" s="15"/>
      <c r="AL115" s="86" t="s">
        <v>551</v>
      </c>
      <c r="AM115" s="15" t="str">
        <f>IF(Table_Styles[[#This Row],[PT]]&lt;&gt;"",Table_Styles[[#This Row],[PT]],IF(Table_Styles[[#This Row],[PT Default]]&lt;&gt;"",Table_Styles[[#This Row],[PT Default]],""))</f>
        <v>13px</v>
      </c>
      <c r="AN115" s="15"/>
      <c r="AO115" s="86"/>
      <c r="AP115" s="15" t="str">
        <f>IF(Table_Styles[[#This Row],[PR]]&lt;&gt;"",Table_Styles[[#This Row],[PR]],IF(Table_Styles[[#This Row],[PR Default]]&lt;&gt;"",Table_Styles[[#This Row],[PR Default]],""))</f>
        <v/>
      </c>
      <c r="AQ115" s="15"/>
      <c r="AR115" s="86" t="s">
        <v>551</v>
      </c>
      <c r="AS115" s="15" t="str">
        <f>IF(Table_Styles[[#This Row],[PB]]&lt;&gt;"",Table_Styles[[#This Row],[PB]],IF(Table_Styles[[#This Row],[PB Default]]&lt;&gt;"",Table_Styles[[#This Row],[PB Default]],""))</f>
        <v>13px</v>
      </c>
      <c r="AT115" s="15"/>
      <c r="AU115" s="86"/>
      <c r="AV115" s="15" t="str">
        <f>IF(Table_Styles[[#This Row],[PL]]&lt;&gt;"",Table_Styles[[#This Row],[PL]],IF(Table_Styles[[#This Row],[PL Default]]&lt;&gt;"",Table_Styles[[#This Row],[PL Default]],""))</f>
        <v/>
      </c>
      <c r="AW115" s="15"/>
      <c r="AX115" s="15"/>
      <c r="AY115" s="15" t="str">
        <f>IF(Table_Styles[[#This Row],[BT]]&lt;&gt;"",Table_Styles[[#This Row],[BT]],IF(Table_Styles[[#This Row],[BT Default]]&lt;&gt;"",Table_Styles[[#This Row],[BT Default]],""))</f>
        <v/>
      </c>
      <c r="AZ115" s="15"/>
      <c r="BA115" s="15"/>
      <c r="BB115" s="15" t="str">
        <f>IF(Table_Styles[[#This Row],[BR]]&lt;&gt;"",Table_Styles[[#This Row],[BR]],IF(Table_Styles[[#This Row],[BR Default]]&lt;&gt;"",Table_Styles[[#This Row],[BR Default]],""))</f>
        <v/>
      </c>
      <c r="BC115" s="15"/>
      <c r="BD115" s="15"/>
      <c r="BE115" s="15" t="str">
        <f>IF(Table_Styles[[#This Row],[BB]]&lt;&gt;"",Table_Styles[[#This Row],[BB]],IF(Table_Styles[[#This Row],[BB Default]]&lt;&gt;"",Table_Styles[[#This Row],[BB Default]],""))</f>
        <v/>
      </c>
      <c r="BF115" s="15"/>
      <c r="BG115" s="15"/>
      <c r="BH115" s="15" t="str">
        <f>IF(Table_Styles[[#This Row],[BL]]&lt;&gt;"",Table_Styles[[#This Row],[BL]],IF(Table_Styles[[#This Row],[BL Default]]&lt;&gt;"",Table_Styles[[#This Row],[BL Default]],""))</f>
        <v/>
      </c>
      <c r="BI115" s="15"/>
      <c r="BJ115" s="87" t="s">
        <v>646</v>
      </c>
      <c r="BK115" s="15" t="str">
        <f>IF(Table_Styles[[#This Row],[Width]]&lt;&gt;"",Table_Styles[[#This Row],[Width]],IF(Table_Styles[[#This Row],[Width Default]]&lt;&gt;"",Table_Styles[[#This Row],[Width Default]],""))</f>
        <v>100%</v>
      </c>
      <c r="BL115" s="15"/>
      <c r="BM115" s="15"/>
      <c r="BN115" s="15" t="str">
        <f>IF(Table_Styles[[#This Row],[Height]]&lt;&gt;"",Table_Styles[[#This Row],[Height]],IF(Table_Styles[[#This Row],[Height Default]]&lt;&gt;"",Table_Styles[[#This Row],[Height Default]],""))</f>
        <v/>
      </c>
      <c r="BO115" s="15"/>
      <c r="BP115" s="15"/>
      <c r="BQ115" s="15" t="str">
        <f>IF(Table_Styles[[#This Row],[Top]]&lt;&gt;"",Table_Styles[[#This Row],[Top]],IF(Table_Styles[[#This Row],[Top Default]]&lt;&gt;"",Table_Styles[[#This Row],[Top Default]],""))</f>
        <v/>
      </c>
      <c r="BR115" s="15"/>
      <c r="BS115" s="15"/>
      <c r="BT115" s="15" t="str">
        <f>IF(Table_Styles[[#This Row],[Right]]&lt;&gt;"",Table_Styles[[#This Row],[Right]],IF(Table_Styles[[#This Row],[Right Default]]&lt;&gt;"",Table_Styles[[#This Row],[Right Default]],""))</f>
        <v/>
      </c>
      <c r="BU115" s="15"/>
      <c r="BV115" s="15"/>
      <c r="BW115" s="15" t="str">
        <f>IF(Table_Styles[[#This Row],[Bottom]]&lt;&gt;"",Table_Styles[[#This Row],[Bottom]],IF(Table_Styles[[#This Row],[Bottom Default]]&lt;&gt;"",Table_Styles[[#This Row],[Bottom Default]],""))</f>
        <v/>
      </c>
      <c r="BX115" s="15"/>
      <c r="BY115" s="15"/>
      <c r="BZ115" s="15" t="str">
        <f>IF(Table_Styles[[#This Row],[Left]]&lt;&gt;"",Table_Styles[[#This Row],[Left]],IF(Table_Styles[[#This Row],[Left Default]]&lt;&gt;"",Table_Styles[[#This Row],[Left Default]],""))</f>
        <v/>
      </c>
      <c r="CA115" s="15"/>
      <c r="CB115" s="17" t="str">
        <f>IF(AND(Table_Styles[[#This Row],[Selector]]&lt;&gt;"",Table_Styles[[#This Row],[Font Family Used]]&lt;&gt;"",Table_Styles[[#This Row],[Font Weight Used]]&lt;&gt;""),Table_Styles[[#This Row],[Font Family Used]]&amp;" "&amp;Table_Styles[[#This Row],[Font Weight Used]],"")</f>
        <v/>
      </c>
      <c r="CC115" s="17" t="str">
        <f ca="1">IF(AND(Table_Styles[[#This Row],[Selector]],COUNTIF(OFFSET(CC:CC,0,0,ROW()-1,1),"="&amp;Table_Styles[[#This Row],[Font]])=0),Table_Styles[[#This Row],[Font]],"")</f>
        <v/>
      </c>
      <c r="CD115" s="17" t="str">
        <f ca="1">IF(Table_Styles[[#This Row],[Unique Font]]&lt;&gt;"",
"{""fontFamily"":"""&amp;Table_Styles[[#This Row],[Font Family Used]]&amp;""",""fontWeight"":"&amp;Table_Styles[[#This Row],[Font Weight Used]]&amp;"}","")</f>
        <v/>
      </c>
      <c r="CE115"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10px;padding-top: 13px;padding-bottom: 13px;width: 100%</v>
      </c>
      <c r="CF115" s="17" t="str">
        <f>IF(AND(Table_Styles[[#This Row],[Selector]]&lt;&gt;"", Table_Styles[[#This Row],[Config Properties]]&lt;&gt;""),
Table_Styles[[#This Row],[Selector]]&amp;" { "&amp;Table_Styles[[#This Row],[Config Properties]]&amp;" }","")</f>
        <v>#sidebar .body nav .btn { margin-top: 10px;padding-top: 13px;padding-bottom: 13px;width: 100% }</v>
      </c>
      <c r="CG115" s="17" t="str">
        <f xml:space="preserve">
SUBSTITUTE(SUBSTITUTE(SUBSTITUTE(SUBSTITUTE(SUBSTITUTE(SUBSTITUTE(SUBSTITUTE(SUBSTITUTE(Table_Styles[[#This Row],[Config]],
" {","{"),
"{ ","{"),
" }","}"),
"} ","}"),
" ,",","),
", ",","),
" :",":"),
": ",":")</f>
        <v>#sidebar .body nav .btn{margin-top:10px;padding-top:13px;padding-bottom:13px;width:100%}</v>
      </c>
    </row>
    <row r="116" spans="2:85" ht="21" customHeight="1">
      <c r="B116" s="91" t="s">
        <v>666</v>
      </c>
      <c r="C116" s="37" t="s">
        <v>725</v>
      </c>
      <c r="D116" s="15"/>
      <c r="E116" s="15"/>
      <c r="F116" s="15" t="str">
        <f>IF(Table_Styles[[#This Row],[Font Family]]&lt;&gt;"",Table_Styles[[#This Row],[Font Family]],IF(Table_Styles[[#This Row],[Font Family Default]]&lt;&gt;"",Table_Styles[[#This Row],[Font Family Default]],""))</f>
        <v/>
      </c>
      <c r="G116" s="15"/>
      <c r="H116" s="15"/>
      <c r="I116" s="15" t="str">
        <f>IF(Table_Styles[[#This Row],[Font Size]]&lt;&gt;"",Table_Styles[[#This Row],[Font Size]],IF(Table_Styles[[#This Row],[Font Size Default]]&lt;&gt;"",Table_Styles[[#This Row],[Font Size Default]],""))</f>
        <v/>
      </c>
      <c r="J116" s="15"/>
      <c r="K116" s="15"/>
      <c r="L116" s="15" t="str">
        <f>IF(Table_Styles[[#This Row],[Font Weight]]&lt;&gt;"",Table_Styles[[#This Row],[Font Weight]],IF(Table_Styles[[#This Row],[Font Weight Default]]&lt;&gt;"",Table_Styles[[#This Row],[Font Weight Default]],""))</f>
        <v/>
      </c>
      <c r="M116" s="15"/>
      <c r="N116" s="15"/>
      <c r="O116" s="15" t="str">
        <f>IF(Table_Styles[[#This Row],[Colour]]&lt;&gt;"",Table_Styles[[#This Row],[Colour]],IF(Table_Styles[[#This Row],[Colour Default]]&lt;&gt;"",Table_Styles[[#This Row],[Colour Default]],""))</f>
        <v/>
      </c>
      <c r="P116" s="15"/>
      <c r="Q116" s="15"/>
      <c r="R116" s="15" t="str">
        <f>IF(Table_Styles[[#This Row],[Background]]&lt;&gt;"",Table_Styles[[#This Row],[Background]],IF(Table_Styles[[#This Row],[Background Default]]&lt;&gt;"",Table_Styles[[#This Row],[Background Default]],""))</f>
        <v/>
      </c>
      <c r="S116" s="15"/>
      <c r="T116" s="15"/>
      <c r="U116" s="15" t="str">
        <f>IF(Table_Styles[[#This Row],[Border]]&lt;&gt;"",Table_Styles[[#This Row],[Border]],IF(Table_Styles[[#This Row],[Border Default]]&lt;&gt;"",Table_Styles[[#This Row],[Border Default]],""))</f>
        <v/>
      </c>
      <c r="V116" s="15"/>
      <c r="W116" s="15"/>
      <c r="X116" s="15" t="str">
        <f>IF(Table_Styles[[#This Row],[Border Radius]]&lt;&gt;"",Table_Styles[[#This Row],[Border Radius]],IF(Table_Styles[[#This Row],[Border Radius Default]]&lt;&gt;"",Table_Styles[[#This Row],[Border Radius Default]],""))</f>
        <v/>
      </c>
      <c r="Y116" s="15"/>
      <c r="Z116" s="15"/>
      <c r="AA116" s="15" t="str">
        <f>IF(Table_Styles[[#This Row],[MT]]&lt;&gt;"",Table_Styles[[#This Row],[MT]],IF(Table_Styles[[#This Row],[MT Default]]&lt;&gt;"",Table_Styles[[#This Row],[MT Default]],""))</f>
        <v/>
      </c>
      <c r="AB116" s="15"/>
      <c r="AC116" s="15"/>
      <c r="AD116" s="15" t="str">
        <f>IF(Table_Styles[[#This Row],[MR]]&lt;&gt;"",Table_Styles[[#This Row],[MR]],IF(Table_Styles[[#This Row],[MR Default]]&lt;&gt;"",Table_Styles[[#This Row],[MR Default]],""))</f>
        <v/>
      </c>
      <c r="AE116" s="15"/>
      <c r="AF116" s="15"/>
      <c r="AG116" s="15" t="str">
        <f>IF(Table_Styles[[#This Row],[MB]]&lt;&gt;"",Table_Styles[[#This Row],[MB]],IF(Table_Styles[[#This Row],[MB Default]]&lt;&gt;"",Table_Styles[[#This Row],[MB Default]],""))</f>
        <v/>
      </c>
      <c r="AH116" s="15"/>
      <c r="AI116" s="15"/>
      <c r="AJ116" s="15" t="str">
        <f>IF(Table_Styles[[#This Row],[ML]]&lt;&gt;"",Table_Styles[[#This Row],[ML]],IF(Table_Styles[[#This Row],[ML Default]]&lt;&gt;"",Table_Styles[[#This Row],[ML Default]],""))</f>
        <v/>
      </c>
      <c r="AK116" s="15"/>
      <c r="AL116" s="15"/>
      <c r="AM116" s="15" t="str">
        <f>IF(Table_Styles[[#This Row],[PT]]&lt;&gt;"",Table_Styles[[#This Row],[PT]],IF(Table_Styles[[#This Row],[PT Default]]&lt;&gt;"",Table_Styles[[#This Row],[PT Default]],""))</f>
        <v/>
      </c>
      <c r="AN116" s="15"/>
      <c r="AO116" s="15"/>
      <c r="AP116" s="15" t="str">
        <f>IF(Table_Styles[[#This Row],[PR]]&lt;&gt;"",Table_Styles[[#This Row],[PR]],IF(Table_Styles[[#This Row],[PR Default]]&lt;&gt;"",Table_Styles[[#This Row],[PR Default]],""))</f>
        <v/>
      </c>
      <c r="AQ116" s="15"/>
      <c r="AR116" s="15"/>
      <c r="AS116" s="15" t="str">
        <f>IF(Table_Styles[[#This Row],[PB]]&lt;&gt;"",Table_Styles[[#This Row],[PB]],IF(Table_Styles[[#This Row],[PB Default]]&lt;&gt;"",Table_Styles[[#This Row],[PB Default]],""))</f>
        <v/>
      </c>
      <c r="AT116" s="15"/>
      <c r="AU116" s="15"/>
      <c r="AV116" s="15" t="str">
        <f>IF(Table_Styles[[#This Row],[PL]]&lt;&gt;"",Table_Styles[[#This Row],[PL]],IF(Table_Styles[[#This Row],[PL Default]]&lt;&gt;"",Table_Styles[[#This Row],[PL Default]],""))</f>
        <v/>
      </c>
      <c r="AW116" s="15"/>
      <c r="AX116" s="15"/>
      <c r="AY116" s="15" t="str">
        <f>IF(Table_Styles[[#This Row],[BT]]&lt;&gt;"",Table_Styles[[#This Row],[BT]],IF(Table_Styles[[#This Row],[BT Default]]&lt;&gt;"",Table_Styles[[#This Row],[BT Default]],""))</f>
        <v/>
      </c>
      <c r="AZ116" s="15"/>
      <c r="BA116" s="15"/>
      <c r="BB116" s="15" t="str">
        <f>IF(Table_Styles[[#This Row],[BR]]&lt;&gt;"",Table_Styles[[#This Row],[BR]],IF(Table_Styles[[#This Row],[BR Default]]&lt;&gt;"",Table_Styles[[#This Row],[BR Default]],""))</f>
        <v/>
      </c>
      <c r="BC116" s="15"/>
      <c r="BD116" s="15"/>
      <c r="BE116" s="15" t="str">
        <f>IF(Table_Styles[[#This Row],[BB]]&lt;&gt;"",Table_Styles[[#This Row],[BB]],IF(Table_Styles[[#This Row],[BB Default]]&lt;&gt;"",Table_Styles[[#This Row],[BB Default]],""))</f>
        <v/>
      </c>
      <c r="BF116" s="15"/>
      <c r="BG116" s="15"/>
      <c r="BH116" s="15" t="str">
        <f>IF(Table_Styles[[#This Row],[BL]]&lt;&gt;"",Table_Styles[[#This Row],[BL]],IF(Table_Styles[[#This Row],[BL Default]]&lt;&gt;"",Table_Styles[[#This Row],[BL Default]],""))</f>
        <v/>
      </c>
      <c r="BI116" s="15"/>
      <c r="BJ116" s="34"/>
      <c r="BK116" s="15" t="str">
        <f>IF(Table_Styles[[#This Row],[Width]]&lt;&gt;"",Table_Styles[[#This Row],[Width]],IF(Table_Styles[[#This Row],[Width Default]]&lt;&gt;"",Table_Styles[[#This Row],[Width Default]],""))</f>
        <v/>
      </c>
      <c r="BL116" s="15"/>
      <c r="BM116" s="15"/>
      <c r="BN116" s="15" t="str">
        <f>IF(Table_Styles[[#This Row],[Height]]&lt;&gt;"",Table_Styles[[#This Row],[Height]],IF(Table_Styles[[#This Row],[Height Default]]&lt;&gt;"",Table_Styles[[#This Row],[Height Default]],""))</f>
        <v/>
      </c>
      <c r="BO116" s="15"/>
      <c r="BP116" s="15"/>
      <c r="BQ116" s="15" t="str">
        <f>IF(Table_Styles[[#This Row],[Top]]&lt;&gt;"",Table_Styles[[#This Row],[Top]],IF(Table_Styles[[#This Row],[Top Default]]&lt;&gt;"",Table_Styles[[#This Row],[Top Default]],""))</f>
        <v/>
      </c>
      <c r="BR116" s="15"/>
      <c r="BS116" s="15"/>
      <c r="BT116" s="15" t="str">
        <f>IF(Table_Styles[[#This Row],[Right]]&lt;&gt;"",Table_Styles[[#This Row],[Right]],IF(Table_Styles[[#This Row],[Right Default]]&lt;&gt;"",Table_Styles[[#This Row],[Right Default]],""))</f>
        <v/>
      </c>
      <c r="BU116" s="15"/>
      <c r="BV116" s="15"/>
      <c r="BW116" s="15" t="str">
        <f>IF(Table_Styles[[#This Row],[Bottom]]&lt;&gt;"",Table_Styles[[#This Row],[Bottom]],IF(Table_Styles[[#This Row],[Bottom Default]]&lt;&gt;"",Table_Styles[[#This Row],[Bottom Default]],""))</f>
        <v/>
      </c>
      <c r="BX116" s="15"/>
      <c r="BY116" s="15"/>
      <c r="BZ116" s="15" t="str">
        <f>IF(Table_Styles[[#This Row],[Left]]&lt;&gt;"",Table_Styles[[#This Row],[Left]],IF(Table_Styles[[#This Row],[Left Default]]&lt;&gt;"",Table_Styles[[#This Row],[Left Default]],""))</f>
        <v/>
      </c>
      <c r="CA116" s="15"/>
      <c r="CB116" s="17" t="str">
        <f>IF(AND(Table_Styles[[#This Row],[Selector]]&lt;&gt;"",Table_Styles[[#This Row],[Font Family Used]]&lt;&gt;"",Table_Styles[[#This Row],[Font Weight Used]]&lt;&gt;""),Table_Styles[[#This Row],[Font Family Used]]&amp;" "&amp;Table_Styles[[#This Row],[Font Weight Used]],"")</f>
        <v/>
      </c>
      <c r="CC116" s="17" t="str">
        <f ca="1">IF(AND(Table_Styles[[#This Row],[Selector]],COUNTIF(OFFSET(CC:CC,0,0,ROW()-1,1),"="&amp;Table_Styles[[#This Row],[Font]])=0),Table_Styles[[#This Row],[Font]],"")</f>
        <v/>
      </c>
      <c r="CD116" s="17" t="str">
        <f ca="1">IF(Table_Styles[[#This Row],[Unique Font]]&lt;&gt;"",
"{""fontFamily"":"""&amp;Table_Styles[[#This Row],[Font Family Used]]&amp;""",""fontWeight"":"&amp;Table_Styles[[#This Row],[Font Weight Used]]&amp;"}","")</f>
        <v/>
      </c>
      <c r="CE116"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16" s="17" t="str">
        <f>IF(AND(Table_Styles[[#This Row],[Selector]]&lt;&gt;"", Table_Styles[[#This Row],[Config Properties]]&lt;&gt;""),
Table_Styles[[#This Row],[Selector]]&amp;" { "&amp;Table_Styles[[#This Row],[Config Properties]]&amp;" }","")</f>
        <v/>
      </c>
      <c r="CG116" s="17" t="str">
        <f xml:space="preserve">
SUBSTITUTE(SUBSTITUTE(SUBSTITUTE(SUBSTITUTE(SUBSTITUTE(SUBSTITUTE(SUBSTITUTE(SUBSTITUTE(Table_Styles[[#This Row],[Config]],
" {","{"),
"{ ","{"),
" }","}"),
"} ","}"),
" ,",","),
", ",","),
" :",":"),
": ",":")</f>
        <v/>
      </c>
    </row>
    <row r="117" spans="2:85" ht="21" customHeight="1">
      <c r="B117" s="91" t="s">
        <v>669</v>
      </c>
      <c r="C117" s="37" t="s">
        <v>726</v>
      </c>
      <c r="D117" s="15"/>
      <c r="E117" s="15"/>
      <c r="F117" s="15" t="str">
        <f>IF(Table_Styles[[#This Row],[Font Family]]&lt;&gt;"",Table_Styles[[#This Row],[Font Family]],IF(Table_Styles[[#This Row],[Font Family Default]]&lt;&gt;"",Table_Styles[[#This Row],[Font Family Default]],""))</f>
        <v/>
      </c>
      <c r="G117" s="15"/>
      <c r="H117" s="15"/>
      <c r="I117" s="15" t="str">
        <f>IF(Table_Styles[[#This Row],[Font Size]]&lt;&gt;"",Table_Styles[[#This Row],[Font Size]],IF(Table_Styles[[#This Row],[Font Size Default]]&lt;&gt;"",Table_Styles[[#This Row],[Font Size Default]],""))</f>
        <v/>
      </c>
      <c r="J117" s="15"/>
      <c r="K117" s="15"/>
      <c r="L117" s="15" t="str">
        <f>IF(Table_Styles[[#This Row],[Font Weight]]&lt;&gt;"",Table_Styles[[#This Row],[Font Weight]],IF(Table_Styles[[#This Row],[Font Weight Default]]&lt;&gt;"",Table_Styles[[#This Row],[Font Weight Default]],""))</f>
        <v/>
      </c>
      <c r="M117" s="15"/>
      <c r="N117" s="15"/>
      <c r="O117" s="15" t="str">
        <f>IF(Table_Styles[[#This Row],[Colour]]&lt;&gt;"",Table_Styles[[#This Row],[Colour]],IF(Table_Styles[[#This Row],[Colour Default]]&lt;&gt;"",Table_Styles[[#This Row],[Colour Default]],""))</f>
        <v/>
      </c>
      <c r="P117" s="15"/>
      <c r="Q117" s="15"/>
      <c r="R117" s="15" t="str">
        <f>IF(Table_Styles[[#This Row],[Background]]&lt;&gt;"",Table_Styles[[#This Row],[Background]],IF(Table_Styles[[#This Row],[Background Default]]&lt;&gt;"",Table_Styles[[#This Row],[Background Default]],""))</f>
        <v/>
      </c>
      <c r="S117" s="15"/>
      <c r="T117" s="15"/>
      <c r="U117" s="15" t="str">
        <f>IF(Table_Styles[[#This Row],[Border]]&lt;&gt;"",Table_Styles[[#This Row],[Border]],IF(Table_Styles[[#This Row],[Border Default]]&lt;&gt;"",Table_Styles[[#This Row],[Border Default]],""))</f>
        <v/>
      </c>
      <c r="V117" s="15"/>
      <c r="W117" s="15"/>
      <c r="X117" s="15" t="str">
        <f>IF(Table_Styles[[#This Row],[Border Radius]]&lt;&gt;"",Table_Styles[[#This Row],[Border Radius]],IF(Table_Styles[[#This Row],[Border Radius Default]]&lt;&gt;"",Table_Styles[[#This Row],[Border Radius Default]],""))</f>
        <v/>
      </c>
      <c r="Y117" s="15"/>
      <c r="Z117" s="15"/>
      <c r="AA117" s="15" t="str">
        <f>IF(Table_Styles[[#This Row],[MT]]&lt;&gt;"",Table_Styles[[#This Row],[MT]],IF(Table_Styles[[#This Row],[MT Default]]&lt;&gt;"",Table_Styles[[#This Row],[MT Default]],""))</f>
        <v/>
      </c>
      <c r="AB117" s="15"/>
      <c r="AC117" s="15"/>
      <c r="AD117" s="15" t="str">
        <f>IF(Table_Styles[[#This Row],[MR]]&lt;&gt;"",Table_Styles[[#This Row],[MR]],IF(Table_Styles[[#This Row],[MR Default]]&lt;&gt;"",Table_Styles[[#This Row],[MR Default]],""))</f>
        <v/>
      </c>
      <c r="AE117" s="15"/>
      <c r="AF117" s="15"/>
      <c r="AG117" s="15" t="str">
        <f>IF(Table_Styles[[#This Row],[MB]]&lt;&gt;"",Table_Styles[[#This Row],[MB]],IF(Table_Styles[[#This Row],[MB Default]]&lt;&gt;"",Table_Styles[[#This Row],[MB Default]],""))</f>
        <v/>
      </c>
      <c r="AH117" s="15"/>
      <c r="AI117" s="15"/>
      <c r="AJ117" s="15" t="str">
        <f>IF(Table_Styles[[#This Row],[ML]]&lt;&gt;"",Table_Styles[[#This Row],[ML]],IF(Table_Styles[[#This Row],[ML Default]]&lt;&gt;"",Table_Styles[[#This Row],[ML Default]],""))</f>
        <v/>
      </c>
      <c r="AK117" s="15"/>
      <c r="AL117" s="15"/>
      <c r="AM117" s="15" t="str">
        <f>IF(Table_Styles[[#This Row],[PT]]&lt;&gt;"",Table_Styles[[#This Row],[PT]],IF(Table_Styles[[#This Row],[PT Default]]&lt;&gt;"",Table_Styles[[#This Row],[PT Default]],""))</f>
        <v/>
      </c>
      <c r="AN117" s="15"/>
      <c r="AO117" s="15"/>
      <c r="AP117" s="15" t="str">
        <f>IF(Table_Styles[[#This Row],[PR]]&lt;&gt;"",Table_Styles[[#This Row],[PR]],IF(Table_Styles[[#This Row],[PR Default]]&lt;&gt;"",Table_Styles[[#This Row],[PR Default]],""))</f>
        <v/>
      </c>
      <c r="AQ117" s="15"/>
      <c r="AR117" s="15"/>
      <c r="AS117" s="15" t="str">
        <f>IF(Table_Styles[[#This Row],[PB]]&lt;&gt;"",Table_Styles[[#This Row],[PB]],IF(Table_Styles[[#This Row],[PB Default]]&lt;&gt;"",Table_Styles[[#This Row],[PB Default]],""))</f>
        <v/>
      </c>
      <c r="AT117" s="15"/>
      <c r="AU117" s="15"/>
      <c r="AV117" s="15" t="str">
        <f>IF(Table_Styles[[#This Row],[PL]]&lt;&gt;"",Table_Styles[[#This Row],[PL]],IF(Table_Styles[[#This Row],[PL Default]]&lt;&gt;"",Table_Styles[[#This Row],[PL Default]],""))</f>
        <v/>
      </c>
      <c r="AW117" s="15"/>
      <c r="AX117" s="15"/>
      <c r="AY117" s="15" t="str">
        <f>IF(Table_Styles[[#This Row],[BT]]&lt;&gt;"",Table_Styles[[#This Row],[BT]],IF(Table_Styles[[#This Row],[BT Default]]&lt;&gt;"",Table_Styles[[#This Row],[BT Default]],""))</f>
        <v/>
      </c>
      <c r="AZ117" s="15"/>
      <c r="BA117" s="15"/>
      <c r="BB117" s="15" t="str">
        <f>IF(Table_Styles[[#This Row],[BR]]&lt;&gt;"",Table_Styles[[#This Row],[BR]],IF(Table_Styles[[#This Row],[BR Default]]&lt;&gt;"",Table_Styles[[#This Row],[BR Default]],""))</f>
        <v/>
      </c>
      <c r="BC117" s="15"/>
      <c r="BD117" s="15"/>
      <c r="BE117" s="15" t="str">
        <f>IF(Table_Styles[[#This Row],[BB]]&lt;&gt;"",Table_Styles[[#This Row],[BB]],IF(Table_Styles[[#This Row],[BB Default]]&lt;&gt;"",Table_Styles[[#This Row],[BB Default]],""))</f>
        <v/>
      </c>
      <c r="BF117" s="15"/>
      <c r="BG117" s="15"/>
      <c r="BH117" s="15" t="str">
        <f>IF(Table_Styles[[#This Row],[BL]]&lt;&gt;"",Table_Styles[[#This Row],[BL]],IF(Table_Styles[[#This Row],[BL Default]]&lt;&gt;"",Table_Styles[[#This Row],[BL Default]],""))</f>
        <v/>
      </c>
      <c r="BI117" s="15"/>
      <c r="BJ117" s="34"/>
      <c r="BK117" s="15" t="str">
        <f>IF(Table_Styles[[#This Row],[Width]]&lt;&gt;"",Table_Styles[[#This Row],[Width]],IF(Table_Styles[[#This Row],[Width Default]]&lt;&gt;"",Table_Styles[[#This Row],[Width Default]],""))</f>
        <v/>
      </c>
      <c r="BL117" s="15"/>
      <c r="BM117" s="15"/>
      <c r="BN117" s="15" t="str">
        <f>IF(Table_Styles[[#This Row],[Height]]&lt;&gt;"",Table_Styles[[#This Row],[Height]],IF(Table_Styles[[#This Row],[Height Default]]&lt;&gt;"",Table_Styles[[#This Row],[Height Default]],""))</f>
        <v/>
      </c>
      <c r="BO117" s="15"/>
      <c r="BP117" s="15"/>
      <c r="BQ117" s="15" t="str">
        <f>IF(Table_Styles[[#This Row],[Top]]&lt;&gt;"",Table_Styles[[#This Row],[Top]],IF(Table_Styles[[#This Row],[Top Default]]&lt;&gt;"",Table_Styles[[#This Row],[Top Default]],""))</f>
        <v/>
      </c>
      <c r="BR117" s="15"/>
      <c r="BS117" s="15"/>
      <c r="BT117" s="15" t="str">
        <f>IF(Table_Styles[[#This Row],[Right]]&lt;&gt;"",Table_Styles[[#This Row],[Right]],IF(Table_Styles[[#This Row],[Right Default]]&lt;&gt;"",Table_Styles[[#This Row],[Right Default]],""))</f>
        <v/>
      </c>
      <c r="BU117" s="15"/>
      <c r="BV117" s="15"/>
      <c r="BW117" s="15" t="str">
        <f>IF(Table_Styles[[#This Row],[Bottom]]&lt;&gt;"",Table_Styles[[#This Row],[Bottom]],IF(Table_Styles[[#This Row],[Bottom Default]]&lt;&gt;"",Table_Styles[[#This Row],[Bottom Default]],""))</f>
        <v/>
      </c>
      <c r="BX117" s="15"/>
      <c r="BY117" s="15"/>
      <c r="BZ117" s="15" t="str">
        <f>IF(Table_Styles[[#This Row],[Left]]&lt;&gt;"",Table_Styles[[#This Row],[Left]],IF(Table_Styles[[#This Row],[Left Default]]&lt;&gt;"",Table_Styles[[#This Row],[Left Default]],""))</f>
        <v/>
      </c>
      <c r="CA117" s="15"/>
      <c r="CB117" s="17" t="str">
        <f>IF(AND(Table_Styles[[#This Row],[Selector]]&lt;&gt;"",Table_Styles[[#This Row],[Font Family Used]]&lt;&gt;"",Table_Styles[[#This Row],[Font Weight Used]]&lt;&gt;""),Table_Styles[[#This Row],[Font Family Used]]&amp;" "&amp;Table_Styles[[#This Row],[Font Weight Used]],"")</f>
        <v/>
      </c>
      <c r="CC117" s="17" t="str">
        <f ca="1">IF(AND(Table_Styles[[#This Row],[Selector]],COUNTIF(OFFSET(CC:CC,0,0,ROW()-1,1),"="&amp;Table_Styles[[#This Row],[Font]])=0),Table_Styles[[#This Row],[Font]],"")</f>
        <v/>
      </c>
      <c r="CD117" s="17" t="str">
        <f ca="1">IF(Table_Styles[[#This Row],[Unique Font]]&lt;&gt;"",
"{""fontFamily"":"""&amp;Table_Styles[[#This Row],[Font Family Used]]&amp;""",""fontWeight"":"&amp;Table_Styles[[#This Row],[Font Weight Used]]&amp;"}","")</f>
        <v/>
      </c>
      <c r="CE117"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17" s="17" t="str">
        <f>IF(AND(Table_Styles[[#This Row],[Selector]]&lt;&gt;"", Table_Styles[[#This Row],[Config Properties]]&lt;&gt;""),
Table_Styles[[#This Row],[Selector]]&amp;" { "&amp;Table_Styles[[#This Row],[Config Properties]]&amp;" }","")</f>
        <v/>
      </c>
      <c r="CG117" s="17" t="str">
        <f xml:space="preserve">
SUBSTITUTE(SUBSTITUTE(SUBSTITUTE(SUBSTITUTE(SUBSTITUTE(SUBSTITUTE(SUBSTITUTE(SUBSTITUTE(Table_Styles[[#This Row],[Config]],
" {","{"),
"{ ","{"),
" }","}"),
"} ","}"),
" ,",","),
", ",","),
" :",":"),
": ",":")</f>
        <v/>
      </c>
    </row>
    <row r="118" spans="2:85" ht="21" customHeight="1">
      <c r="B118" s="91" t="s">
        <v>671</v>
      </c>
      <c r="C118" s="37" t="s">
        <v>727</v>
      </c>
      <c r="D118" s="15"/>
      <c r="E118" s="15"/>
      <c r="F118" s="15" t="str">
        <f>IF(Table_Styles[[#This Row],[Font Family]]&lt;&gt;"",Table_Styles[[#This Row],[Font Family]],IF(Table_Styles[[#This Row],[Font Family Default]]&lt;&gt;"",Table_Styles[[#This Row],[Font Family Default]],""))</f>
        <v/>
      </c>
      <c r="G118" s="15"/>
      <c r="H118" s="15"/>
      <c r="I118" s="15" t="str">
        <f>IF(Table_Styles[[#This Row],[Font Size]]&lt;&gt;"",Table_Styles[[#This Row],[Font Size]],IF(Table_Styles[[#This Row],[Font Size Default]]&lt;&gt;"",Table_Styles[[#This Row],[Font Size Default]],""))</f>
        <v/>
      </c>
      <c r="J118" s="15"/>
      <c r="K118" s="15"/>
      <c r="L118" s="15" t="str">
        <f>IF(Table_Styles[[#This Row],[Font Weight]]&lt;&gt;"",Table_Styles[[#This Row],[Font Weight]],IF(Table_Styles[[#This Row],[Font Weight Default]]&lt;&gt;"",Table_Styles[[#This Row],[Font Weight Default]],""))</f>
        <v/>
      </c>
      <c r="M118" s="15"/>
      <c r="N118" s="15"/>
      <c r="O118" s="15" t="str">
        <f>IF(Table_Styles[[#This Row],[Colour]]&lt;&gt;"",Table_Styles[[#This Row],[Colour]],IF(Table_Styles[[#This Row],[Colour Default]]&lt;&gt;"",Table_Styles[[#This Row],[Colour Default]],""))</f>
        <v/>
      </c>
      <c r="P118" s="15"/>
      <c r="Q118" s="15"/>
      <c r="R118" s="15" t="str">
        <f>IF(Table_Styles[[#This Row],[Background]]&lt;&gt;"",Table_Styles[[#This Row],[Background]],IF(Table_Styles[[#This Row],[Background Default]]&lt;&gt;"",Table_Styles[[#This Row],[Background Default]],""))</f>
        <v/>
      </c>
      <c r="S118" s="15"/>
      <c r="T118" s="15"/>
      <c r="U118" s="15" t="str">
        <f>IF(Table_Styles[[#This Row],[Border]]&lt;&gt;"",Table_Styles[[#This Row],[Border]],IF(Table_Styles[[#This Row],[Border Default]]&lt;&gt;"",Table_Styles[[#This Row],[Border Default]],""))</f>
        <v/>
      </c>
      <c r="V118" s="15"/>
      <c r="W118" s="15"/>
      <c r="X118" s="15" t="str">
        <f>IF(Table_Styles[[#This Row],[Border Radius]]&lt;&gt;"",Table_Styles[[#This Row],[Border Radius]],IF(Table_Styles[[#This Row],[Border Radius Default]]&lt;&gt;"",Table_Styles[[#This Row],[Border Radius Default]],""))</f>
        <v/>
      </c>
      <c r="Y118" s="15"/>
      <c r="Z118" s="15"/>
      <c r="AA118" s="15" t="str">
        <f>IF(Table_Styles[[#This Row],[MT]]&lt;&gt;"",Table_Styles[[#This Row],[MT]],IF(Table_Styles[[#This Row],[MT Default]]&lt;&gt;"",Table_Styles[[#This Row],[MT Default]],""))</f>
        <v/>
      </c>
      <c r="AB118" s="15"/>
      <c r="AC118" s="15"/>
      <c r="AD118" s="15" t="str">
        <f>IF(Table_Styles[[#This Row],[MR]]&lt;&gt;"",Table_Styles[[#This Row],[MR]],IF(Table_Styles[[#This Row],[MR Default]]&lt;&gt;"",Table_Styles[[#This Row],[MR Default]],""))</f>
        <v/>
      </c>
      <c r="AE118" s="15"/>
      <c r="AF118" s="15"/>
      <c r="AG118" s="15" t="str">
        <f>IF(Table_Styles[[#This Row],[MB]]&lt;&gt;"",Table_Styles[[#This Row],[MB]],IF(Table_Styles[[#This Row],[MB Default]]&lt;&gt;"",Table_Styles[[#This Row],[MB Default]],""))</f>
        <v/>
      </c>
      <c r="AH118" s="15"/>
      <c r="AI118" s="15"/>
      <c r="AJ118" s="15" t="str">
        <f>IF(Table_Styles[[#This Row],[ML]]&lt;&gt;"",Table_Styles[[#This Row],[ML]],IF(Table_Styles[[#This Row],[ML Default]]&lt;&gt;"",Table_Styles[[#This Row],[ML Default]],""))</f>
        <v/>
      </c>
      <c r="AK118" s="15"/>
      <c r="AL118" s="15"/>
      <c r="AM118" s="15" t="str">
        <f>IF(Table_Styles[[#This Row],[PT]]&lt;&gt;"",Table_Styles[[#This Row],[PT]],IF(Table_Styles[[#This Row],[PT Default]]&lt;&gt;"",Table_Styles[[#This Row],[PT Default]],""))</f>
        <v/>
      </c>
      <c r="AN118" s="15"/>
      <c r="AO118" s="15"/>
      <c r="AP118" s="15" t="str">
        <f>IF(Table_Styles[[#This Row],[PR]]&lt;&gt;"",Table_Styles[[#This Row],[PR]],IF(Table_Styles[[#This Row],[PR Default]]&lt;&gt;"",Table_Styles[[#This Row],[PR Default]],""))</f>
        <v/>
      </c>
      <c r="AQ118" s="15"/>
      <c r="AR118" s="15"/>
      <c r="AS118" s="15" t="str">
        <f>IF(Table_Styles[[#This Row],[PB]]&lt;&gt;"",Table_Styles[[#This Row],[PB]],IF(Table_Styles[[#This Row],[PB Default]]&lt;&gt;"",Table_Styles[[#This Row],[PB Default]],""))</f>
        <v/>
      </c>
      <c r="AT118" s="15"/>
      <c r="AU118" s="15"/>
      <c r="AV118" s="15" t="str">
        <f>IF(Table_Styles[[#This Row],[PL]]&lt;&gt;"",Table_Styles[[#This Row],[PL]],IF(Table_Styles[[#This Row],[PL Default]]&lt;&gt;"",Table_Styles[[#This Row],[PL Default]],""))</f>
        <v/>
      </c>
      <c r="AW118" s="15"/>
      <c r="AX118" s="15"/>
      <c r="AY118" s="15" t="str">
        <f>IF(Table_Styles[[#This Row],[BT]]&lt;&gt;"",Table_Styles[[#This Row],[BT]],IF(Table_Styles[[#This Row],[BT Default]]&lt;&gt;"",Table_Styles[[#This Row],[BT Default]],""))</f>
        <v/>
      </c>
      <c r="AZ118" s="15"/>
      <c r="BA118" s="15"/>
      <c r="BB118" s="15" t="str">
        <f>IF(Table_Styles[[#This Row],[BR]]&lt;&gt;"",Table_Styles[[#This Row],[BR]],IF(Table_Styles[[#This Row],[BR Default]]&lt;&gt;"",Table_Styles[[#This Row],[BR Default]],""))</f>
        <v/>
      </c>
      <c r="BC118" s="15"/>
      <c r="BD118" s="15"/>
      <c r="BE118" s="15" t="str">
        <f>IF(Table_Styles[[#This Row],[BB]]&lt;&gt;"",Table_Styles[[#This Row],[BB]],IF(Table_Styles[[#This Row],[BB Default]]&lt;&gt;"",Table_Styles[[#This Row],[BB Default]],""))</f>
        <v/>
      </c>
      <c r="BF118" s="15"/>
      <c r="BG118" s="15"/>
      <c r="BH118" s="15" t="str">
        <f>IF(Table_Styles[[#This Row],[BL]]&lt;&gt;"",Table_Styles[[#This Row],[BL]],IF(Table_Styles[[#This Row],[BL Default]]&lt;&gt;"",Table_Styles[[#This Row],[BL Default]],""))</f>
        <v/>
      </c>
      <c r="BI118" s="15"/>
      <c r="BJ118" s="34"/>
      <c r="BK118" s="15" t="str">
        <f>IF(Table_Styles[[#This Row],[Width]]&lt;&gt;"",Table_Styles[[#This Row],[Width]],IF(Table_Styles[[#This Row],[Width Default]]&lt;&gt;"",Table_Styles[[#This Row],[Width Default]],""))</f>
        <v/>
      </c>
      <c r="BL118" s="15"/>
      <c r="BM118" s="15"/>
      <c r="BN118" s="15" t="str">
        <f>IF(Table_Styles[[#This Row],[Height]]&lt;&gt;"",Table_Styles[[#This Row],[Height]],IF(Table_Styles[[#This Row],[Height Default]]&lt;&gt;"",Table_Styles[[#This Row],[Height Default]],""))</f>
        <v/>
      </c>
      <c r="BO118" s="15"/>
      <c r="BP118" s="15"/>
      <c r="BQ118" s="15" t="str">
        <f>IF(Table_Styles[[#This Row],[Top]]&lt;&gt;"",Table_Styles[[#This Row],[Top]],IF(Table_Styles[[#This Row],[Top Default]]&lt;&gt;"",Table_Styles[[#This Row],[Top Default]],""))</f>
        <v/>
      </c>
      <c r="BR118" s="15"/>
      <c r="BS118" s="15"/>
      <c r="BT118" s="15" t="str">
        <f>IF(Table_Styles[[#This Row],[Right]]&lt;&gt;"",Table_Styles[[#This Row],[Right]],IF(Table_Styles[[#This Row],[Right Default]]&lt;&gt;"",Table_Styles[[#This Row],[Right Default]],""))</f>
        <v/>
      </c>
      <c r="BU118" s="15"/>
      <c r="BV118" s="15"/>
      <c r="BW118" s="15" t="str">
        <f>IF(Table_Styles[[#This Row],[Bottom]]&lt;&gt;"",Table_Styles[[#This Row],[Bottom]],IF(Table_Styles[[#This Row],[Bottom Default]]&lt;&gt;"",Table_Styles[[#This Row],[Bottom Default]],""))</f>
        <v/>
      </c>
      <c r="BX118" s="15"/>
      <c r="BY118" s="15"/>
      <c r="BZ118" s="15" t="str">
        <f>IF(Table_Styles[[#This Row],[Left]]&lt;&gt;"",Table_Styles[[#This Row],[Left]],IF(Table_Styles[[#This Row],[Left Default]]&lt;&gt;"",Table_Styles[[#This Row],[Left Default]],""))</f>
        <v/>
      </c>
      <c r="CA118" s="15"/>
      <c r="CB118" s="17" t="str">
        <f>IF(AND(Table_Styles[[#This Row],[Selector]]&lt;&gt;"",Table_Styles[[#This Row],[Font Family Used]]&lt;&gt;"",Table_Styles[[#This Row],[Font Weight Used]]&lt;&gt;""),Table_Styles[[#This Row],[Font Family Used]]&amp;" "&amp;Table_Styles[[#This Row],[Font Weight Used]],"")</f>
        <v/>
      </c>
      <c r="CC118" s="17" t="str">
        <f ca="1">IF(AND(Table_Styles[[#This Row],[Selector]],COUNTIF(OFFSET(CC:CC,0,0,ROW()-1,1),"="&amp;Table_Styles[[#This Row],[Font]])=0),Table_Styles[[#This Row],[Font]],"")</f>
        <v/>
      </c>
      <c r="CD118" s="17" t="str">
        <f ca="1">IF(Table_Styles[[#This Row],[Unique Font]]&lt;&gt;"",
"{""fontFamily"":"""&amp;Table_Styles[[#This Row],[Font Family Used]]&amp;""",""fontWeight"":"&amp;Table_Styles[[#This Row],[Font Weight Used]]&amp;"}","")</f>
        <v/>
      </c>
      <c r="CE118"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18" s="17" t="str">
        <f>IF(AND(Table_Styles[[#This Row],[Selector]]&lt;&gt;"", Table_Styles[[#This Row],[Config Properties]]&lt;&gt;""),
Table_Styles[[#This Row],[Selector]]&amp;" { "&amp;Table_Styles[[#This Row],[Config Properties]]&amp;" }","")</f>
        <v/>
      </c>
      <c r="CG118" s="17" t="str">
        <f xml:space="preserve">
SUBSTITUTE(SUBSTITUTE(SUBSTITUTE(SUBSTITUTE(SUBSTITUTE(SUBSTITUTE(SUBSTITUTE(SUBSTITUTE(Table_Styles[[#This Row],[Config]],
" {","{"),
"{ ","{"),
" }","}"),
"} ","}"),
" ,",","),
", ",","),
" :",":"),
": ",":")</f>
        <v/>
      </c>
    </row>
    <row r="119" spans="2:85" ht="21" customHeight="1">
      <c r="B119" s="91" t="s">
        <v>673</v>
      </c>
      <c r="C119" s="37" t="s">
        <v>728</v>
      </c>
      <c r="D119" s="15"/>
      <c r="E119" s="15"/>
      <c r="F119" s="15" t="str">
        <f>IF(Table_Styles[[#This Row],[Font Family]]&lt;&gt;"",Table_Styles[[#This Row],[Font Family]],IF(Table_Styles[[#This Row],[Font Family Default]]&lt;&gt;"",Table_Styles[[#This Row],[Font Family Default]],""))</f>
        <v/>
      </c>
      <c r="G119" s="15"/>
      <c r="H119" s="15"/>
      <c r="I119" s="15" t="str">
        <f>IF(Table_Styles[[#This Row],[Font Size]]&lt;&gt;"",Table_Styles[[#This Row],[Font Size]],IF(Table_Styles[[#This Row],[Font Size Default]]&lt;&gt;"",Table_Styles[[#This Row],[Font Size Default]],""))</f>
        <v/>
      </c>
      <c r="J119" s="15"/>
      <c r="K119" s="15"/>
      <c r="L119" s="15" t="str">
        <f>IF(Table_Styles[[#This Row],[Font Weight]]&lt;&gt;"",Table_Styles[[#This Row],[Font Weight]],IF(Table_Styles[[#This Row],[Font Weight Default]]&lt;&gt;"",Table_Styles[[#This Row],[Font Weight Default]],""))</f>
        <v/>
      </c>
      <c r="M119" s="15"/>
      <c r="N119" s="15"/>
      <c r="O119" s="15" t="str">
        <f>IF(Table_Styles[[#This Row],[Colour]]&lt;&gt;"",Table_Styles[[#This Row],[Colour]],IF(Table_Styles[[#This Row],[Colour Default]]&lt;&gt;"",Table_Styles[[#This Row],[Colour Default]],""))</f>
        <v/>
      </c>
      <c r="P119" s="15"/>
      <c r="Q119" s="15"/>
      <c r="R119" s="15" t="str">
        <f>IF(Table_Styles[[#This Row],[Background]]&lt;&gt;"",Table_Styles[[#This Row],[Background]],IF(Table_Styles[[#This Row],[Background Default]]&lt;&gt;"",Table_Styles[[#This Row],[Background Default]],""))</f>
        <v/>
      </c>
      <c r="S119" s="15"/>
      <c r="T119" s="15"/>
      <c r="U119" s="15" t="str">
        <f>IF(Table_Styles[[#This Row],[Border]]&lt;&gt;"",Table_Styles[[#This Row],[Border]],IF(Table_Styles[[#This Row],[Border Default]]&lt;&gt;"",Table_Styles[[#This Row],[Border Default]],""))</f>
        <v/>
      </c>
      <c r="V119" s="15"/>
      <c r="W119" s="15"/>
      <c r="X119" s="15" t="str">
        <f>IF(Table_Styles[[#This Row],[Border Radius]]&lt;&gt;"",Table_Styles[[#This Row],[Border Radius]],IF(Table_Styles[[#This Row],[Border Radius Default]]&lt;&gt;"",Table_Styles[[#This Row],[Border Radius Default]],""))</f>
        <v/>
      </c>
      <c r="Y119" s="15"/>
      <c r="Z119" s="15"/>
      <c r="AA119" s="15" t="str">
        <f>IF(Table_Styles[[#This Row],[MT]]&lt;&gt;"",Table_Styles[[#This Row],[MT]],IF(Table_Styles[[#This Row],[MT Default]]&lt;&gt;"",Table_Styles[[#This Row],[MT Default]],""))</f>
        <v/>
      </c>
      <c r="AB119" s="15"/>
      <c r="AC119" s="15"/>
      <c r="AD119" s="15" t="str">
        <f>IF(Table_Styles[[#This Row],[MR]]&lt;&gt;"",Table_Styles[[#This Row],[MR]],IF(Table_Styles[[#This Row],[MR Default]]&lt;&gt;"",Table_Styles[[#This Row],[MR Default]],""))</f>
        <v/>
      </c>
      <c r="AE119" s="15"/>
      <c r="AF119" s="15"/>
      <c r="AG119" s="15" t="str">
        <f>IF(Table_Styles[[#This Row],[MB]]&lt;&gt;"",Table_Styles[[#This Row],[MB]],IF(Table_Styles[[#This Row],[MB Default]]&lt;&gt;"",Table_Styles[[#This Row],[MB Default]],""))</f>
        <v/>
      </c>
      <c r="AH119" s="15"/>
      <c r="AI119" s="15"/>
      <c r="AJ119" s="15" t="str">
        <f>IF(Table_Styles[[#This Row],[ML]]&lt;&gt;"",Table_Styles[[#This Row],[ML]],IF(Table_Styles[[#This Row],[ML Default]]&lt;&gt;"",Table_Styles[[#This Row],[ML Default]],""))</f>
        <v/>
      </c>
      <c r="AK119" s="15"/>
      <c r="AL119" s="15"/>
      <c r="AM119" s="15" t="str">
        <f>IF(Table_Styles[[#This Row],[PT]]&lt;&gt;"",Table_Styles[[#This Row],[PT]],IF(Table_Styles[[#This Row],[PT Default]]&lt;&gt;"",Table_Styles[[#This Row],[PT Default]],""))</f>
        <v/>
      </c>
      <c r="AN119" s="15"/>
      <c r="AO119" s="15"/>
      <c r="AP119" s="15" t="str">
        <f>IF(Table_Styles[[#This Row],[PR]]&lt;&gt;"",Table_Styles[[#This Row],[PR]],IF(Table_Styles[[#This Row],[PR Default]]&lt;&gt;"",Table_Styles[[#This Row],[PR Default]],""))</f>
        <v/>
      </c>
      <c r="AQ119" s="15"/>
      <c r="AR119" s="15"/>
      <c r="AS119" s="15" t="str">
        <f>IF(Table_Styles[[#This Row],[PB]]&lt;&gt;"",Table_Styles[[#This Row],[PB]],IF(Table_Styles[[#This Row],[PB Default]]&lt;&gt;"",Table_Styles[[#This Row],[PB Default]],""))</f>
        <v/>
      </c>
      <c r="AT119" s="15"/>
      <c r="AU119" s="15"/>
      <c r="AV119" s="15" t="str">
        <f>IF(Table_Styles[[#This Row],[PL]]&lt;&gt;"",Table_Styles[[#This Row],[PL]],IF(Table_Styles[[#This Row],[PL Default]]&lt;&gt;"",Table_Styles[[#This Row],[PL Default]],""))</f>
        <v/>
      </c>
      <c r="AW119" s="15"/>
      <c r="AX119" s="15"/>
      <c r="AY119" s="15" t="str">
        <f>IF(Table_Styles[[#This Row],[BT]]&lt;&gt;"",Table_Styles[[#This Row],[BT]],IF(Table_Styles[[#This Row],[BT Default]]&lt;&gt;"",Table_Styles[[#This Row],[BT Default]],""))</f>
        <v/>
      </c>
      <c r="AZ119" s="15"/>
      <c r="BA119" s="15"/>
      <c r="BB119" s="15" t="str">
        <f>IF(Table_Styles[[#This Row],[BR]]&lt;&gt;"",Table_Styles[[#This Row],[BR]],IF(Table_Styles[[#This Row],[BR Default]]&lt;&gt;"",Table_Styles[[#This Row],[BR Default]],""))</f>
        <v/>
      </c>
      <c r="BC119" s="15"/>
      <c r="BD119" s="15"/>
      <c r="BE119" s="15" t="str">
        <f>IF(Table_Styles[[#This Row],[BB]]&lt;&gt;"",Table_Styles[[#This Row],[BB]],IF(Table_Styles[[#This Row],[BB Default]]&lt;&gt;"",Table_Styles[[#This Row],[BB Default]],""))</f>
        <v/>
      </c>
      <c r="BF119" s="15"/>
      <c r="BG119" s="15"/>
      <c r="BH119" s="15" t="str">
        <f>IF(Table_Styles[[#This Row],[BL]]&lt;&gt;"",Table_Styles[[#This Row],[BL]],IF(Table_Styles[[#This Row],[BL Default]]&lt;&gt;"",Table_Styles[[#This Row],[BL Default]],""))</f>
        <v/>
      </c>
      <c r="BI119" s="15"/>
      <c r="BJ119" s="34"/>
      <c r="BK119" s="15" t="str">
        <f>IF(Table_Styles[[#This Row],[Width]]&lt;&gt;"",Table_Styles[[#This Row],[Width]],IF(Table_Styles[[#This Row],[Width Default]]&lt;&gt;"",Table_Styles[[#This Row],[Width Default]],""))</f>
        <v/>
      </c>
      <c r="BL119" s="15"/>
      <c r="BM119" s="15"/>
      <c r="BN119" s="15" t="str">
        <f>IF(Table_Styles[[#This Row],[Height]]&lt;&gt;"",Table_Styles[[#This Row],[Height]],IF(Table_Styles[[#This Row],[Height Default]]&lt;&gt;"",Table_Styles[[#This Row],[Height Default]],""))</f>
        <v/>
      </c>
      <c r="BO119" s="15"/>
      <c r="BP119" s="15"/>
      <c r="BQ119" s="15" t="str">
        <f>IF(Table_Styles[[#This Row],[Top]]&lt;&gt;"",Table_Styles[[#This Row],[Top]],IF(Table_Styles[[#This Row],[Top Default]]&lt;&gt;"",Table_Styles[[#This Row],[Top Default]],""))</f>
        <v/>
      </c>
      <c r="BR119" s="15"/>
      <c r="BS119" s="15"/>
      <c r="BT119" s="15" t="str">
        <f>IF(Table_Styles[[#This Row],[Right]]&lt;&gt;"",Table_Styles[[#This Row],[Right]],IF(Table_Styles[[#This Row],[Right Default]]&lt;&gt;"",Table_Styles[[#This Row],[Right Default]],""))</f>
        <v/>
      </c>
      <c r="BU119" s="15"/>
      <c r="BV119" s="15"/>
      <c r="BW119" s="15" t="str">
        <f>IF(Table_Styles[[#This Row],[Bottom]]&lt;&gt;"",Table_Styles[[#This Row],[Bottom]],IF(Table_Styles[[#This Row],[Bottom Default]]&lt;&gt;"",Table_Styles[[#This Row],[Bottom Default]],""))</f>
        <v/>
      </c>
      <c r="BX119" s="15"/>
      <c r="BY119" s="15"/>
      <c r="BZ119" s="15" t="str">
        <f>IF(Table_Styles[[#This Row],[Left]]&lt;&gt;"",Table_Styles[[#This Row],[Left]],IF(Table_Styles[[#This Row],[Left Default]]&lt;&gt;"",Table_Styles[[#This Row],[Left Default]],""))</f>
        <v/>
      </c>
      <c r="CA119" s="15"/>
      <c r="CB119" s="17" t="str">
        <f>IF(AND(Table_Styles[[#This Row],[Selector]]&lt;&gt;"",Table_Styles[[#This Row],[Font Family Used]]&lt;&gt;"",Table_Styles[[#This Row],[Font Weight Used]]&lt;&gt;""),Table_Styles[[#This Row],[Font Family Used]]&amp;" "&amp;Table_Styles[[#This Row],[Font Weight Used]],"")</f>
        <v/>
      </c>
      <c r="CC119" s="17" t="str">
        <f ca="1">IF(AND(Table_Styles[[#This Row],[Selector]],COUNTIF(OFFSET(CC:CC,0,0,ROW()-1,1),"="&amp;Table_Styles[[#This Row],[Font]])=0),Table_Styles[[#This Row],[Font]],"")</f>
        <v/>
      </c>
      <c r="CD119" s="17" t="str">
        <f ca="1">IF(Table_Styles[[#This Row],[Unique Font]]&lt;&gt;"",
"{""fontFamily"":"""&amp;Table_Styles[[#This Row],[Font Family Used]]&amp;""",""fontWeight"":"&amp;Table_Styles[[#This Row],[Font Weight Used]]&amp;"}","")</f>
        <v/>
      </c>
      <c r="CE119"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19" s="17" t="str">
        <f>IF(AND(Table_Styles[[#This Row],[Selector]]&lt;&gt;"", Table_Styles[[#This Row],[Config Properties]]&lt;&gt;""),
Table_Styles[[#This Row],[Selector]]&amp;" { "&amp;Table_Styles[[#This Row],[Config Properties]]&amp;" }","")</f>
        <v/>
      </c>
      <c r="CG119" s="17" t="str">
        <f xml:space="preserve">
SUBSTITUTE(SUBSTITUTE(SUBSTITUTE(SUBSTITUTE(SUBSTITUTE(SUBSTITUTE(SUBSTITUTE(SUBSTITUTE(Table_Styles[[#This Row],[Config]],
" {","{"),
"{ ","{"),
" }","}"),
"} ","}"),
" ,",","),
", ",","),
" :",":"),
": ",":")</f>
        <v/>
      </c>
    </row>
    <row r="120" spans="2:85" ht="21" customHeight="1">
      <c r="B120" s="91" t="s">
        <v>675</v>
      </c>
      <c r="C120" s="37" t="s">
        <v>729</v>
      </c>
      <c r="D120" s="15"/>
      <c r="E120" s="15"/>
      <c r="F120" s="15" t="str">
        <f>IF(Table_Styles[[#This Row],[Font Family]]&lt;&gt;"",Table_Styles[[#This Row],[Font Family]],IF(Table_Styles[[#This Row],[Font Family Default]]&lt;&gt;"",Table_Styles[[#This Row],[Font Family Default]],""))</f>
        <v/>
      </c>
      <c r="G120" s="15"/>
      <c r="H120" s="15"/>
      <c r="I120" s="15" t="str">
        <f>IF(Table_Styles[[#This Row],[Font Size]]&lt;&gt;"",Table_Styles[[#This Row],[Font Size]],IF(Table_Styles[[#This Row],[Font Size Default]]&lt;&gt;"",Table_Styles[[#This Row],[Font Size Default]],""))</f>
        <v/>
      </c>
      <c r="J120" s="15"/>
      <c r="K120" s="15"/>
      <c r="L120" s="15" t="str">
        <f>IF(Table_Styles[[#This Row],[Font Weight]]&lt;&gt;"",Table_Styles[[#This Row],[Font Weight]],IF(Table_Styles[[#This Row],[Font Weight Default]]&lt;&gt;"",Table_Styles[[#This Row],[Font Weight Default]],""))</f>
        <v/>
      </c>
      <c r="M120" s="15"/>
      <c r="N120" s="15"/>
      <c r="O120" s="15" t="str">
        <f>IF(Table_Styles[[#This Row],[Colour]]&lt;&gt;"",Table_Styles[[#This Row],[Colour]],IF(Table_Styles[[#This Row],[Colour Default]]&lt;&gt;"",Table_Styles[[#This Row],[Colour Default]],""))</f>
        <v/>
      </c>
      <c r="P120" s="15"/>
      <c r="Q120" s="15"/>
      <c r="R120" s="15" t="str">
        <f>IF(Table_Styles[[#This Row],[Background]]&lt;&gt;"",Table_Styles[[#This Row],[Background]],IF(Table_Styles[[#This Row],[Background Default]]&lt;&gt;"",Table_Styles[[#This Row],[Background Default]],""))</f>
        <v/>
      </c>
      <c r="S120" s="15"/>
      <c r="T120" s="15"/>
      <c r="U120" s="15" t="str">
        <f>IF(Table_Styles[[#This Row],[Border]]&lt;&gt;"",Table_Styles[[#This Row],[Border]],IF(Table_Styles[[#This Row],[Border Default]]&lt;&gt;"",Table_Styles[[#This Row],[Border Default]],""))</f>
        <v/>
      </c>
      <c r="V120" s="15"/>
      <c r="W120" s="15"/>
      <c r="X120" s="15" t="str">
        <f>IF(Table_Styles[[#This Row],[Border Radius]]&lt;&gt;"",Table_Styles[[#This Row],[Border Radius]],IF(Table_Styles[[#This Row],[Border Radius Default]]&lt;&gt;"",Table_Styles[[#This Row],[Border Radius Default]],""))</f>
        <v/>
      </c>
      <c r="Y120" s="15"/>
      <c r="Z120" s="15"/>
      <c r="AA120" s="15" t="str">
        <f>IF(Table_Styles[[#This Row],[MT]]&lt;&gt;"",Table_Styles[[#This Row],[MT]],IF(Table_Styles[[#This Row],[MT Default]]&lt;&gt;"",Table_Styles[[#This Row],[MT Default]],""))</f>
        <v/>
      </c>
      <c r="AB120" s="15"/>
      <c r="AC120" s="15"/>
      <c r="AD120" s="15" t="str">
        <f>IF(Table_Styles[[#This Row],[MR]]&lt;&gt;"",Table_Styles[[#This Row],[MR]],IF(Table_Styles[[#This Row],[MR Default]]&lt;&gt;"",Table_Styles[[#This Row],[MR Default]],""))</f>
        <v/>
      </c>
      <c r="AE120" s="15"/>
      <c r="AF120" s="15"/>
      <c r="AG120" s="15" t="str">
        <f>IF(Table_Styles[[#This Row],[MB]]&lt;&gt;"",Table_Styles[[#This Row],[MB]],IF(Table_Styles[[#This Row],[MB Default]]&lt;&gt;"",Table_Styles[[#This Row],[MB Default]],""))</f>
        <v/>
      </c>
      <c r="AH120" s="15"/>
      <c r="AI120" s="15"/>
      <c r="AJ120" s="15" t="str">
        <f>IF(Table_Styles[[#This Row],[ML]]&lt;&gt;"",Table_Styles[[#This Row],[ML]],IF(Table_Styles[[#This Row],[ML Default]]&lt;&gt;"",Table_Styles[[#This Row],[ML Default]],""))</f>
        <v/>
      </c>
      <c r="AK120" s="15"/>
      <c r="AL120" s="15"/>
      <c r="AM120" s="15" t="str">
        <f>IF(Table_Styles[[#This Row],[PT]]&lt;&gt;"",Table_Styles[[#This Row],[PT]],IF(Table_Styles[[#This Row],[PT Default]]&lt;&gt;"",Table_Styles[[#This Row],[PT Default]],""))</f>
        <v/>
      </c>
      <c r="AN120" s="15"/>
      <c r="AO120" s="15"/>
      <c r="AP120" s="15" t="str">
        <f>IF(Table_Styles[[#This Row],[PR]]&lt;&gt;"",Table_Styles[[#This Row],[PR]],IF(Table_Styles[[#This Row],[PR Default]]&lt;&gt;"",Table_Styles[[#This Row],[PR Default]],""))</f>
        <v/>
      </c>
      <c r="AQ120" s="15"/>
      <c r="AR120" s="15"/>
      <c r="AS120" s="15" t="str">
        <f>IF(Table_Styles[[#This Row],[PB]]&lt;&gt;"",Table_Styles[[#This Row],[PB]],IF(Table_Styles[[#This Row],[PB Default]]&lt;&gt;"",Table_Styles[[#This Row],[PB Default]],""))</f>
        <v/>
      </c>
      <c r="AT120" s="15"/>
      <c r="AU120" s="15"/>
      <c r="AV120" s="15" t="str">
        <f>IF(Table_Styles[[#This Row],[PL]]&lt;&gt;"",Table_Styles[[#This Row],[PL]],IF(Table_Styles[[#This Row],[PL Default]]&lt;&gt;"",Table_Styles[[#This Row],[PL Default]],""))</f>
        <v/>
      </c>
      <c r="AW120" s="15"/>
      <c r="AX120" s="15"/>
      <c r="AY120" s="15" t="str">
        <f>IF(Table_Styles[[#This Row],[BT]]&lt;&gt;"",Table_Styles[[#This Row],[BT]],IF(Table_Styles[[#This Row],[BT Default]]&lt;&gt;"",Table_Styles[[#This Row],[BT Default]],""))</f>
        <v/>
      </c>
      <c r="AZ120" s="15"/>
      <c r="BA120" s="15"/>
      <c r="BB120" s="15" t="str">
        <f>IF(Table_Styles[[#This Row],[BR]]&lt;&gt;"",Table_Styles[[#This Row],[BR]],IF(Table_Styles[[#This Row],[BR Default]]&lt;&gt;"",Table_Styles[[#This Row],[BR Default]],""))</f>
        <v/>
      </c>
      <c r="BC120" s="15"/>
      <c r="BD120" s="15"/>
      <c r="BE120" s="15" t="str">
        <f>IF(Table_Styles[[#This Row],[BB]]&lt;&gt;"",Table_Styles[[#This Row],[BB]],IF(Table_Styles[[#This Row],[BB Default]]&lt;&gt;"",Table_Styles[[#This Row],[BB Default]],""))</f>
        <v/>
      </c>
      <c r="BF120" s="15"/>
      <c r="BG120" s="15"/>
      <c r="BH120" s="15" t="str">
        <f>IF(Table_Styles[[#This Row],[BL]]&lt;&gt;"",Table_Styles[[#This Row],[BL]],IF(Table_Styles[[#This Row],[BL Default]]&lt;&gt;"",Table_Styles[[#This Row],[BL Default]],""))</f>
        <v/>
      </c>
      <c r="BI120" s="15"/>
      <c r="BJ120" s="34"/>
      <c r="BK120" s="15" t="str">
        <f>IF(Table_Styles[[#This Row],[Width]]&lt;&gt;"",Table_Styles[[#This Row],[Width]],IF(Table_Styles[[#This Row],[Width Default]]&lt;&gt;"",Table_Styles[[#This Row],[Width Default]],""))</f>
        <v/>
      </c>
      <c r="BL120" s="15"/>
      <c r="BM120" s="15"/>
      <c r="BN120" s="15" t="str">
        <f>IF(Table_Styles[[#This Row],[Height]]&lt;&gt;"",Table_Styles[[#This Row],[Height]],IF(Table_Styles[[#This Row],[Height Default]]&lt;&gt;"",Table_Styles[[#This Row],[Height Default]],""))</f>
        <v/>
      </c>
      <c r="BO120" s="15"/>
      <c r="BP120" s="15"/>
      <c r="BQ120" s="15" t="str">
        <f>IF(Table_Styles[[#This Row],[Top]]&lt;&gt;"",Table_Styles[[#This Row],[Top]],IF(Table_Styles[[#This Row],[Top Default]]&lt;&gt;"",Table_Styles[[#This Row],[Top Default]],""))</f>
        <v/>
      </c>
      <c r="BR120" s="15"/>
      <c r="BS120" s="15"/>
      <c r="BT120" s="15" t="str">
        <f>IF(Table_Styles[[#This Row],[Right]]&lt;&gt;"",Table_Styles[[#This Row],[Right]],IF(Table_Styles[[#This Row],[Right Default]]&lt;&gt;"",Table_Styles[[#This Row],[Right Default]],""))</f>
        <v/>
      </c>
      <c r="BU120" s="15"/>
      <c r="BV120" s="15"/>
      <c r="BW120" s="15" t="str">
        <f>IF(Table_Styles[[#This Row],[Bottom]]&lt;&gt;"",Table_Styles[[#This Row],[Bottom]],IF(Table_Styles[[#This Row],[Bottom Default]]&lt;&gt;"",Table_Styles[[#This Row],[Bottom Default]],""))</f>
        <v/>
      </c>
      <c r="BX120" s="15"/>
      <c r="BY120" s="15"/>
      <c r="BZ120" s="15" t="str">
        <f>IF(Table_Styles[[#This Row],[Left]]&lt;&gt;"",Table_Styles[[#This Row],[Left]],IF(Table_Styles[[#This Row],[Left Default]]&lt;&gt;"",Table_Styles[[#This Row],[Left Default]],""))</f>
        <v/>
      </c>
      <c r="CA120" s="15"/>
      <c r="CB120" s="17" t="str">
        <f>IF(AND(Table_Styles[[#This Row],[Selector]]&lt;&gt;"",Table_Styles[[#This Row],[Font Family Used]]&lt;&gt;"",Table_Styles[[#This Row],[Font Weight Used]]&lt;&gt;""),Table_Styles[[#This Row],[Font Family Used]]&amp;" "&amp;Table_Styles[[#This Row],[Font Weight Used]],"")</f>
        <v/>
      </c>
      <c r="CC120" s="17" t="str">
        <f ca="1">IF(AND(Table_Styles[[#This Row],[Selector]],COUNTIF(OFFSET(CC:CC,0,0,ROW()-1,1),"="&amp;Table_Styles[[#This Row],[Font]])=0),Table_Styles[[#This Row],[Font]],"")</f>
        <v/>
      </c>
      <c r="CD120" s="17" t="str">
        <f ca="1">IF(Table_Styles[[#This Row],[Unique Font]]&lt;&gt;"",
"{""fontFamily"":"""&amp;Table_Styles[[#This Row],[Font Family Used]]&amp;""",""fontWeight"":"&amp;Table_Styles[[#This Row],[Font Weight Used]]&amp;"}","")</f>
        <v/>
      </c>
      <c r="CE120"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0" s="17" t="str">
        <f>IF(AND(Table_Styles[[#This Row],[Selector]]&lt;&gt;"", Table_Styles[[#This Row],[Config Properties]]&lt;&gt;""),
Table_Styles[[#This Row],[Selector]]&amp;" { "&amp;Table_Styles[[#This Row],[Config Properties]]&amp;" }","")</f>
        <v/>
      </c>
      <c r="CG120" s="17" t="str">
        <f xml:space="preserve">
SUBSTITUTE(SUBSTITUTE(SUBSTITUTE(SUBSTITUTE(SUBSTITUTE(SUBSTITUTE(SUBSTITUTE(SUBSTITUTE(Table_Styles[[#This Row],[Config]],
" {","{"),
"{ ","{"),
" }","}"),
"} ","}"),
" ,",","),
", ",","),
" :",":"),
": ",":")</f>
        <v/>
      </c>
    </row>
    <row r="121" spans="2:85" ht="21" customHeight="1">
      <c r="B121" s="91" t="s">
        <v>677</v>
      </c>
      <c r="C121" s="37" t="s">
        <v>730</v>
      </c>
      <c r="D121" s="15"/>
      <c r="E121" s="15"/>
      <c r="F121" s="15" t="str">
        <f>IF(Table_Styles[[#This Row],[Font Family]]&lt;&gt;"",Table_Styles[[#This Row],[Font Family]],IF(Table_Styles[[#This Row],[Font Family Default]]&lt;&gt;"",Table_Styles[[#This Row],[Font Family Default]],""))</f>
        <v/>
      </c>
      <c r="G121" s="15"/>
      <c r="H121" s="15"/>
      <c r="I121" s="15" t="str">
        <f>IF(Table_Styles[[#This Row],[Font Size]]&lt;&gt;"",Table_Styles[[#This Row],[Font Size]],IF(Table_Styles[[#This Row],[Font Size Default]]&lt;&gt;"",Table_Styles[[#This Row],[Font Size Default]],""))</f>
        <v/>
      </c>
      <c r="J121" s="15"/>
      <c r="K121" s="15"/>
      <c r="L121" s="15" t="str">
        <f>IF(Table_Styles[[#This Row],[Font Weight]]&lt;&gt;"",Table_Styles[[#This Row],[Font Weight]],IF(Table_Styles[[#This Row],[Font Weight Default]]&lt;&gt;"",Table_Styles[[#This Row],[Font Weight Default]],""))</f>
        <v/>
      </c>
      <c r="M121" s="15"/>
      <c r="N121" s="15"/>
      <c r="O121" s="15" t="str">
        <f>IF(Table_Styles[[#This Row],[Colour]]&lt;&gt;"",Table_Styles[[#This Row],[Colour]],IF(Table_Styles[[#This Row],[Colour Default]]&lt;&gt;"",Table_Styles[[#This Row],[Colour Default]],""))</f>
        <v/>
      </c>
      <c r="P121" s="15"/>
      <c r="Q121" s="15"/>
      <c r="R121" s="15" t="str">
        <f>IF(Table_Styles[[#This Row],[Background]]&lt;&gt;"",Table_Styles[[#This Row],[Background]],IF(Table_Styles[[#This Row],[Background Default]]&lt;&gt;"",Table_Styles[[#This Row],[Background Default]],""))</f>
        <v/>
      </c>
      <c r="S121" s="15"/>
      <c r="T121" s="15"/>
      <c r="U121" s="15" t="str">
        <f>IF(Table_Styles[[#This Row],[Border]]&lt;&gt;"",Table_Styles[[#This Row],[Border]],IF(Table_Styles[[#This Row],[Border Default]]&lt;&gt;"",Table_Styles[[#This Row],[Border Default]],""))</f>
        <v/>
      </c>
      <c r="V121" s="15"/>
      <c r="W121" s="15"/>
      <c r="X121" s="15" t="str">
        <f>IF(Table_Styles[[#This Row],[Border Radius]]&lt;&gt;"",Table_Styles[[#This Row],[Border Radius]],IF(Table_Styles[[#This Row],[Border Radius Default]]&lt;&gt;"",Table_Styles[[#This Row],[Border Radius Default]],""))</f>
        <v/>
      </c>
      <c r="Y121" s="15"/>
      <c r="Z121" s="15"/>
      <c r="AA121" s="15" t="str">
        <f>IF(Table_Styles[[#This Row],[MT]]&lt;&gt;"",Table_Styles[[#This Row],[MT]],IF(Table_Styles[[#This Row],[MT Default]]&lt;&gt;"",Table_Styles[[#This Row],[MT Default]],""))</f>
        <v/>
      </c>
      <c r="AB121" s="15"/>
      <c r="AC121" s="15"/>
      <c r="AD121" s="15" t="str">
        <f>IF(Table_Styles[[#This Row],[MR]]&lt;&gt;"",Table_Styles[[#This Row],[MR]],IF(Table_Styles[[#This Row],[MR Default]]&lt;&gt;"",Table_Styles[[#This Row],[MR Default]],""))</f>
        <v/>
      </c>
      <c r="AE121" s="15"/>
      <c r="AF121" s="15"/>
      <c r="AG121" s="15" t="str">
        <f>IF(Table_Styles[[#This Row],[MB]]&lt;&gt;"",Table_Styles[[#This Row],[MB]],IF(Table_Styles[[#This Row],[MB Default]]&lt;&gt;"",Table_Styles[[#This Row],[MB Default]],""))</f>
        <v/>
      </c>
      <c r="AH121" s="15"/>
      <c r="AI121" s="15"/>
      <c r="AJ121" s="15" t="str">
        <f>IF(Table_Styles[[#This Row],[ML]]&lt;&gt;"",Table_Styles[[#This Row],[ML]],IF(Table_Styles[[#This Row],[ML Default]]&lt;&gt;"",Table_Styles[[#This Row],[ML Default]],""))</f>
        <v/>
      </c>
      <c r="AK121" s="15"/>
      <c r="AL121" s="15"/>
      <c r="AM121" s="15" t="str">
        <f>IF(Table_Styles[[#This Row],[PT]]&lt;&gt;"",Table_Styles[[#This Row],[PT]],IF(Table_Styles[[#This Row],[PT Default]]&lt;&gt;"",Table_Styles[[#This Row],[PT Default]],""))</f>
        <v/>
      </c>
      <c r="AN121" s="15"/>
      <c r="AO121" s="15"/>
      <c r="AP121" s="15" t="str">
        <f>IF(Table_Styles[[#This Row],[PR]]&lt;&gt;"",Table_Styles[[#This Row],[PR]],IF(Table_Styles[[#This Row],[PR Default]]&lt;&gt;"",Table_Styles[[#This Row],[PR Default]],""))</f>
        <v/>
      </c>
      <c r="AQ121" s="15"/>
      <c r="AR121" s="15"/>
      <c r="AS121" s="15" t="str">
        <f>IF(Table_Styles[[#This Row],[PB]]&lt;&gt;"",Table_Styles[[#This Row],[PB]],IF(Table_Styles[[#This Row],[PB Default]]&lt;&gt;"",Table_Styles[[#This Row],[PB Default]],""))</f>
        <v/>
      </c>
      <c r="AT121" s="15"/>
      <c r="AU121" s="15"/>
      <c r="AV121" s="15" t="str">
        <f>IF(Table_Styles[[#This Row],[PL]]&lt;&gt;"",Table_Styles[[#This Row],[PL]],IF(Table_Styles[[#This Row],[PL Default]]&lt;&gt;"",Table_Styles[[#This Row],[PL Default]],""))</f>
        <v/>
      </c>
      <c r="AW121" s="15"/>
      <c r="AX121" s="15"/>
      <c r="AY121" s="15" t="str">
        <f>IF(Table_Styles[[#This Row],[BT]]&lt;&gt;"",Table_Styles[[#This Row],[BT]],IF(Table_Styles[[#This Row],[BT Default]]&lt;&gt;"",Table_Styles[[#This Row],[BT Default]],""))</f>
        <v/>
      </c>
      <c r="AZ121" s="15"/>
      <c r="BA121" s="15"/>
      <c r="BB121" s="15" t="str">
        <f>IF(Table_Styles[[#This Row],[BR]]&lt;&gt;"",Table_Styles[[#This Row],[BR]],IF(Table_Styles[[#This Row],[BR Default]]&lt;&gt;"",Table_Styles[[#This Row],[BR Default]],""))</f>
        <v/>
      </c>
      <c r="BC121" s="15"/>
      <c r="BD121" s="15"/>
      <c r="BE121" s="15" t="str">
        <f>IF(Table_Styles[[#This Row],[BB]]&lt;&gt;"",Table_Styles[[#This Row],[BB]],IF(Table_Styles[[#This Row],[BB Default]]&lt;&gt;"",Table_Styles[[#This Row],[BB Default]],""))</f>
        <v/>
      </c>
      <c r="BF121" s="15"/>
      <c r="BG121" s="15"/>
      <c r="BH121" s="15" t="str">
        <f>IF(Table_Styles[[#This Row],[BL]]&lt;&gt;"",Table_Styles[[#This Row],[BL]],IF(Table_Styles[[#This Row],[BL Default]]&lt;&gt;"",Table_Styles[[#This Row],[BL Default]],""))</f>
        <v/>
      </c>
      <c r="BI121" s="15"/>
      <c r="BJ121" s="34"/>
      <c r="BK121" s="15" t="str">
        <f>IF(Table_Styles[[#This Row],[Width]]&lt;&gt;"",Table_Styles[[#This Row],[Width]],IF(Table_Styles[[#This Row],[Width Default]]&lt;&gt;"",Table_Styles[[#This Row],[Width Default]],""))</f>
        <v/>
      </c>
      <c r="BL121" s="15"/>
      <c r="BM121" s="15"/>
      <c r="BN121" s="15" t="str">
        <f>IF(Table_Styles[[#This Row],[Height]]&lt;&gt;"",Table_Styles[[#This Row],[Height]],IF(Table_Styles[[#This Row],[Height Default]]&lt;&gt;"",Table_Styles[[#This Row],[Height Default]],""))</f>
        <v/>
      </c>
      <c r="BO121" s="15"/>
      <c r="BP121" s="15"/>
      <c r="BQ121" s="15" t="str">
        <f>IF(Table_Styles[[#This Row],[Top]]&lt;&gt;"",Table_Styles[[#This Row],[Top]],IF(Table_Styles[[#This Row],[Top Default]]&lt;&gt;"",Table_Styles[[#This Row],[Top Default]],""))</f>
        <v/>
      </c>
      <c r="BR121" s="15"/>
      <c r="BS121" s="15"/>
      <c r="BT121" s="15" t="str">
        <f>IF(Table_Styles[[#This Row],[Right]]&lt;&gt;"",Table_Styles[[#This Row],[Right]],IF(Table_Styles[[#This Row],[Right Default]]&lt;&gt;"",Table_Styles[[#This Row],[Right Default]],""))</f>
        <v/>
      </c>
      <c r="BU121" s="15"/>
      <c r="BV121" s="15"/>
      <c r="BW121" s="15" t="str">
        <f>IF(Table_Styles[[#This Row],[Bottom]]&lt;&gt;"",Table_Styles[[#This Row],[Bottom]],IF(Table_Styles[[#This Row],[Bottom Default]]&lt;&gt;"",Table_Styles[[#This Row],[Bottom Default]],""))</f>
        <v/>
      </c>
      <c r="BX121" s="15"/>
      <c r="BY121" s="15"/>
      <c r="BZ121" s="15" t="str">
        <f>IF(Table_Styles[[#This Row],[Left]]&lt;&gt;"",Table_Styles[[#This Row],[Left]],IF(Table_Styles[[#This Row],[Left Default]]&lt;&gt;"",Table_Styles[[#This Row],[Left Default]],""))</f>
        <v/>
      </c>
      <c r="CA121" s="15"/>
      <c r="CB121" s="17" t="str">
        <f>IF(AND(Table_Styles[[#This Row],[Selector]]&lt;&gt;"",Table_Styles[[#This Row],[Font Family Used]]&lt;&gt;"",Table_Styles[[#This Row],[Font Weight Used]]&lt;&gt;""),Table_Styles[[#This Row],[Font Family Used]]&amp;" "&amp;Table_Styles[[#This Row],[Font Weight Used]],"")</f>
        <v/>
      </c>
      <c r="CC121" s="17" t="str">
        <f ca="1">IF(AND(Table_Styles[[#This Row],[Selector]],COUNTIF(OFFSET(CC:CC,0,0,ROW()-1,1),"="&amp;Table_Styles[[#This Row],[Font]])=0),Table_Styles[[#This Row],[Font]],"")</f>
        <v/>
      </c>
      <c r="CD121" s="17" t="str">
        <f ca="1">IF(Table_Styles[[#This Row],[Unique Font]]&lt;&gt;"",
"{""fontFamily"":"""&amp;Table_Styles[[#This Row],[Font Family Used]]&amp;""",""fontWeight"":"&amp;Table_Styles[[#This Row],[Font Weight Used]]&amp;"}","")</f>
        <v/>
      </c>
      <c r="CE121"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1" s="17" t="str">
        <f>IF(AND(Table_Styles[[#This Row],[Selector]]&lt;&gt;"", Table_Styles[[#This Row],[Config Properties]]&lt;&gt;""),
Table_Styles[[#This Row],[Selector]]&amp;" { "&amp;Table_Styles[[#This Row],[Config Properties]]&amp;" }","")</f>
        <v/>
      </c>
      <c r="CG121" s="17" t="str">
        <f xml:space="preserve">
SUBSTITUTE(SUBSTITUTE(SUBSTITUTE(SUBSTITUTE(SUBSTITUTE(SUBSTITUTE(SUBSTITUTE(SUBSTITUTE(Table_Styles[[#This Row],[Config]],
" {","{"),
"{ ","{"),
" }","}"),
"} ","}"),
" ,",","),
", ",","),
" :",":"),
": ",":")</f>
        <v/>
      </c>
    </row>
    <row r="122" spans="2:85" ht="21" customHeight="1" thickBot="1">
      <c r="B122" s="54" t="s">
        <v>731</v>
      </c>
      <c r="C122" s="54"/>
      <c r="D122" s="54"/>
      <c r="E122" s="54"/>
      <c r="F122" s="54" t="str">
        <f>IF(Table_Styles[[#This Row],[Font Family]]&lt;&gt;"",Table_Styles[[#This Row],[Font Family]],IF(Table_Styles[[#This Row],[Font Family Default]]&lt;&gt;"",Table_Styles[[#This Row],[Font Family Default]],""))</f>
        <v/>
      </c>
      <c r="G122" s="54"/>
      <c r="H122" s="54"/>
      <c r="I122" s="54" t="str">
        <f>IF(Table_Styles[[#This Row],[Font Size]]&lt;&gt;"",Table_Styles[[#This Row],[Font Size]],IF(Table_Styles[[#This Row],[Font Size Default]]&lt;&gt;"",Table_Styles[[#This Row],[Font Size Default]],""))</f>
        <v/>
      </c>
      <c r="J122" s="54"/>
      <c r="K122" s="54"/>
      <c r="L122" s="54" t="str">
        <f>IF(Table_Styles[[#This Row],[Font Weight]]&lt;&gt;"",Table_Styles[[#This Row],[Font Weight]],IF(Table_Styles[[#This Row],[Font Weight Default]]&lt;&gt;"",Table_Styles[[#This Row],[Font Weight Default]],""))</f>
        <v/>
      </c>
      <c r="M122" s="54"/>
      <c r="N122" s="54"/>
      <c r="O122" s="54" t="str">
        <f>IF(Table_Styles[[#This Row],[Colour]]&lt;&gt;"",Table_Styles[[#This Row],[Colour]],IF(Table_Styles[[#This Row],[Colour Default]]&lt;&gt;"",Table_Styles[[#This Row],[Colour Default]],""))</f>
        <v/>
      </c>
      <c r="P122" s="54"/>
      <c r="Q122" s="54"/>
      <c r="R122" s="54" t="str">
        <f>IF(Table_Styles[[#This Row],[Background]]&lt;&gt;"",Table_Styles[[#This Row],[Background]],IF(Table_Styles[[#This Row],[Background Default]]&lt;&gt;"",Table_Styles[[#This Row],[Background Default]],""))</f>
        <v/>
      </c>
      <c r="S122" s="54"/>
      <c r="T122" s="54"/>
      <c r="U122" s="54" t="str">
        <f>IF(Table_Styles[[#This Row],[Border]]&lt;&gt;"",Table_Styles[[#This Row],[Border]],IF(Table_Styles[[#This Row],[Border Default]]&lt;&gt;"",Table_Styles[[#This Row],[Border Default]],""))</f>
        <v/>
      </c>
      <c r="V122" s="54"/>
      <c r="W122" s="54"/>
      <c r="X122" s="54" t="str">
        <f>IF(Table_Styles[[#This Row],[Border Radius]]&lt;&gt;"",Table_Styles[[#This Row],[Border Radius]],IF(Table_Styles[[#This Row],[Border Radius Default]]&lt;&gt;"",Table_Styles[[#This Row],[Border Radius Default]],""))</f>
        <v/>
      </c>
      <c r="Y122" s="54"/>
      <c r="Z122" s="54"/>
      <c r="AA122" s="54" t="str">
        <f>IF(Table_Styles[[#This Row],[MT]]&lt;&gt;"",Table_Styles[[#This Row],[MT]],IF(Table_Styles[[#This Row],[MT Default]]&lt;&gt;"",Table_Styles[[#This Row],[MT Default]],""))</f>
        <v/>
      </c>
      <c r="AB122" s="54"/>
      <c r="AC122" s="54"/>
      <c r="AD122" s="54" t="str">
        <f>IF(Table_Styles[[#This Row],[MR]]&lt;&gt;"",Table_Styles[[#This Row],[MR]],IF(Table_Styles[[#This Row],[MR Default]]&lt;&gt;"",Table_Styles[[#This Row],[MR Default]],""))</f>
        <v/>
      </c>
      <c r="AE122" s="54"/>
      <c r="AF122" s="54"/>
      <c r="AG122" s="54" t="str">
        <f>IF(Table_Styles[[#This Row],[MB]]&lt;&gt;"",Table_Styles[[#This Row],[MB]],IF(Table_Styles[[#This Row],[MB Default]]&lt;&gt;"",Table_Styles[[#This Row],[MB Default]],""))</f>
        <v/>
      </c>
      <c r="AH122" s="54"/>
      <c r="AI122" s="54"/>
      <c r="AJ122" s="54" t="str">
        <f>IF(Table_Styles[[#This Row],[ML]]&lt;&gt;"",Table_Styles[[#This Row],[ML]],IF(Table_Styles[[#This Row],[ML Default]]&lt;&gt;"",Table_Styles[[#This Row],[ML Default]],""))</f>
        <v/>
      </c>
      <c r="AK122" s="54"/>
      <c r="AL122" s="54"/>
      <c r="AM122" s="54" t="str">
        <f>IF(Table_Styles[[#This Row],[PT]]&lt;&gt;"",Table_Styles[[#This Row],[PT]],IF(Table_Styles[[#This Row],[PT Default]]&lt;&gt;"",Table_Styles[[#This Row],[PT Default]],""))</f>
        <v/>
      </c>
      <c r="AN122" s="54"/>
      <c r="AO122" s="54"/>
      <c r="AP122" s="54" t="str">
        <f>IF(Table_Styles[[#This Row],[PR]]&lt;&gt;"",Table_Styles[[#This Row],[PR]],IF(Table_Styles[[#This Row],[PR Default]]&lt;&gt;"",Table_Styles[[#This Row],[PR Default]],""))</f>
        <v/>
      </c>
      <c r="AQ122" s="54"/>
      <c r="AR122" s="54"/>
      <c r="AS122" s="54" t="str">
        <f>IF(Table_Styles[[#This Row],[PB]]&lt;&gt;"",Table_Styles[[#This Row],[PB]],IF(Table_Styles[[#This Row],[PB Default]]&lt;&gt;"",Table_Styles[[#This Row],[PB Default]],""))</f>
        <v/>
      </c>
      <c r="AT122" s="54"/>
      <c r="AU122" s="54"/>
      <c r="AV122" s="54" t="str">
        <f>IF(Table_Styles[[#This Row],[PL]]&lt;&gt;"",Table_Styles[[#This Row],[PL]],IF(Table_Styles[[#This Row],[PL Default]]&lt;&gt;"",Table_Styles[[#This Row],[PL Default]],""))</f>
        <v/>
      </c>
      <c r="AW122" s="54"/>
      <c r="AX122" s="54"/>
      <c r="AY122" s="54" t="str">
        <f>IF(Table_Styles[[#This Row],[BT]]&lt;&gt;"",Table_Styles[[#This Row],[BT]],IF(Table_Styles[[#This Row],[BT Default]]&lt;&gt;"",Table_Styles[[#This Row],[BT Default]],""))</f>
        <v/>
      </c>
      <c r="AZ122" s="54"/>
      <c r="BA122" s="54"/>
      <c r="BB122" s="54" t="str">
        <f>IF(Table_Styles[[#This Row],[BR]]&lt;&gt;"",Table_Styles[[#This Row],[BR]],IF(Table_Styles[[#This Row],[BR Default]]&lt;&gt;"",Table_Styles[[#This Row],[BR Default]],""))</f>
        <v/>
      </c>
      <c r="BC122" s="54"/>
      <c r="BD122" s="54"/>
      <c r="BE122" s="54" t="str">
        <f>IF(Table_Styles[[#This Row],[BB]]&lt;&gt;"",Table_Styles[[#This Row],[BB]],IF(Table_Styles[[#This Row],[BB Default]]&lt;&gt;"",Table_Styles[[#This Row],[BB Default]],""))</f>
        <v/>
      </c>
      <c r="BF122" s="54"/>
      <c r="BG122" s="54"/>
      <c r="BH122" s="54" t="str">
        <f>IF(Table_Styles[[#This Row],[BL]]&lt;&gt;"",Table_Styles[[#This Row],[BL]],IF(Table_Styles[[#This Row],[BL Default]]&lt;&gt;"",Table_Styles[[#This Row],[BL Default]],""))</f>
        <v/>
      </c>
      <c r="BI122" s="54"/>
      <c r="BJ122" s="54"/>
      <c r="BK122" s="54" t="str">
        <f>IF(Table_Styles[[#This Row],[Width]]&lt;&gt;"",Table_Styles[[#This Row],[Width]],IF(Table_Styles[[#This Row],[Width Default]]&lt;&gt;"",Table_Styles[[#This Row],[Width Default]],""))</f>
        <v/>
      </c>
      <c r="BL122" s="54"/>
      <c r="BM122" s="54"/>
      <c r="BN122" s="54" t="str">
        <f>IF(Table_Styles[[#This Row],[Height]]&lt;&gt;"",Table_Styles[[#This Row],[Height]],IF(Table_Styles[[#This Row],[Height Default]]&lt;&gt;"",Table_Styles[[#This Row],[Height Default]],""))</f>
        <v/>
      </c>
      <c r="BO122" s="54"/>
      <c r="BP122" s="54"/>
      <c r="BQ122" s="54" t="str">
        <f>IF(Table_Styles[[#This Row],[Top]]&lt;&gt;"",Table_Styles[[#This Row],[Top]],IF(Table_Styles[[#This Row],[Top Default]]&lt;&gt;"",Table_Styles[[#This Row],[Top Default]],""))</f>
        <v/>
      </c>
      <c r="BR122" s="54"/>
      <c r="BS122" s="54"/>
      <c r="BT122" s="54" t="str">
        <f>IF(Table_Styles[[#This Row],[Right]]&lt;&gt;"",Table_Styles[[#This Row],[Right]],IF(Table_Styles[[#This Row],[Right Default]]&lt;&gt;"",Table_Styles[[#This Row],[Right Default]],""))</f>
        <v/>
      </c>
      <c r="BU122" s="54"/>
      <c r="BV122" s="54"/>
      <c r="BW122" s="54" t="str">
        <f>IF(Table_Styles[[#This Row],[Bottom]]&lt;&gt;"",Table_Styles[[#This Row],[Bottom]],IF(Table_Styles[[#This Row],[Bottom Default]]&lt;&gt;"",Table_Styles[[#This Row],[Bottom Default]],""))</f>
        <v/>
      </c>
      <c r="BX122" s="54"/>
      <c r="BY122" s="54"/>
      <c r="BZ122" s="54" t="str">
        <f>IF(Table_Styles[[#This Row],[Left]]&lt;&gt;"",Table_Styles[[#This Row],[Left]],IF(Table_Styles[[#This Row],[Left Default]]&lt;&gt;"",Table_Styles[[#This Row],[Left Default]],""))</f>
        <v/>
      </c>
      <c r="CA122" s="54"/>
      <c r="CB122" s="54" t="str">
        <f>IF(AND(Table_Styles[[#This Row],[Selector]]&lt;&gt;"",Table_Styles[[#This Row],[Font Family Used]]&lt;&gt;"",Table_Styles[[#This Row],[Font Weight Used]]&lt;&gt;""),Table_Styles[[#This Row],[Font Family Used]]&amp;" "&amp;Table_Styles[[#This Row],[Font Weight Used]],"")</f>
        <v/>
      </c>
      <c r="CC122" s="54" t="str">
        <f ca="1">IF(AND(Table_Styles[[#This Row],[Selector]],COUNTIF(OFFSET(CC:CC,0,0,ROW()-1,1),"="&amp;Table_Styles[[#This Row],[Font]])=0),Table_Styles[[#This Row],[Font]],"")</f>
        <v/>
      </c>
      <c r="CD122" s="54" t="str">
        <f ca="1">IF(Table_Styles[[#This Row],[Unique Font]]&lt;&gt;"",
"{""fontFamily"":"""&amp;Table_Styles[[#This Row],[Font Family Used]]&amp;""",""fontWeight"":"&amp;Table_Styles[[#This Row],[Font Weight Used]]&amp;"}","")</f>
        <v/>
      </c>
      <c r="CE122" s="5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2" s="54" t="str">
        <f>IF(AND(Table_Styles[[#This Row],[Selector]]&lt;&gt;"", Table_Styles[[#This Row],[Config Properties]]&lt;&gt;""),
Table_Styles[[#This Row],[Selector]]&amp;" { "&amp;Table_Styles[[#This Row],[Config Properties]]&amp;" }","")</f>
        <v/>
      </c>
      <c r="CG122" s="54" t="str">
        <f xml:space="preserve">
SUBSTITUTE(SUBSTITUTE(SUBSTITUTE(SUBSTITUTE(SUBSTITUTE(SUBSTITUTE(SUBSTITUTE(SUBSTITUTE(Table_Styles[[#This Row],[Config]],
" {","{"),
"{ ","{"),
" }","}"),
"} ","}"),
" ,",","),
", ",","),
" :",":"),
": ",":")</f>
        <v/>
      </c>
    </row>
    <row r="123" spans="2:85" ht="21" customHeight="1">
      <c r="B123" s="90" t="s">
        <v>721</v>
      </c>
      <c r="C123" s="1" t="s">
        <v>732</v>
      </c>
      <c r="D123" s="34"/>
      <c r="E123" s="34"/>
      <c r="F123" s="15" t="str">
        <f>IF(Table_Styles[[#This Row],[Font Family]]&lt;&gt;"",Table_Styles[[#This Row],[Font Family]],IF(Table_Styles[[#This Row],[Font Family Default]]&lt;&gt;"",Table_Styles[[#This Row],[Font Family Default]],""))</f>
        <v/>
      </c>
      <c r="G123" s="34"/>
      <c r="H123" s="34"/>
      <c r="I123" s="15" t="str">
        <f>IF(Table_Styles[[#This Row],[Font Size]]&lt;&gt;"",Table_Styles[[#This Row],[Font Size]],IF(Table_Styles[[#This Row],[Font Size Default]]&lt;&gt;"",Table_Styles[[#This Row],[Font Size Default]],""))</f>
        <v/>
      </c>
      <c r="J123" s="34"/>
      <c r="K123" s="34"/>
      <c r="L123" s="15" t="str">
        <f>IF(Table_Styles[[#This Row],[Font Weight]]&lt;&gt;"",Table_Styles[[#This Row],[Font Weight]],IF(Table_Styles[[#This Row],[Font Weight Default]]&lt;&gt;"",Table_Styles[[#This Row],[Font Weight Default]],""))</f>
        <v/>
      </c>
      <c r="M123" s="34"/>
      <c r="N123" s="34"/>
      <c r="O123" s="15" t="str">
        <f>IF(Table_Styles[[#This Row],[Colour]]&lt;&gt;"",Table_Styles[[#This Row],[Colour]],IF(Table_Styles[[#This Row],[Colour Default]]&lt;&gt;"",Table_Styles[[#This Row],[Colour Default]],""))</f>
        <v/>
      </c>
      <c r="P123" s="34"/>
      <c r="Q123" s="34"/>
      <c r="R123" s="15" t="str">
        <f>IF(Table_Styles[[#This Row],[Background]]&lt;&gt;"",Table_Styles[[#This Row],[Background]],IF(Table_Styles[[#This Row],[Background Default]]&lt;&gt;"",Table_Styles[[#This Row],[Background Default]],""))</f>
        <v/>
      </c>
      <c r="S123" s="34"/>
      <c r="T123" s="34"/>
      <c r="U123" s="15" t="str">
        <f>IF(Table_Styles[[#This Row],[Border]]&lt;&gt;"",Table_Styles[[#This Row],[Border]],IF(Table_Styles[[#This Row],[Border Default]]&lt;&gt;"",Table_Styles[[#This Row],[Border Default]],""))</f>
        <v/>
      </c>
      <c r="V123" s="34"/>
      <c r="W123" s="34"/>
      <c r="X123" s="15" t="str">
        <f>IF(Table_Styles[[#This Row],[Border Radius]]&lt;&gt;"",Table_Styles[[#This Row],[Border Radius]],IF(Table_Styles[[#This Row],[Border Radius Default]]&lt;&gt;"",Table_Styles[[#This Row],[Border Radius Default]],""))</f>
        <v/>
      </c>
      <c r="Y123" s="34"/>
      <c r="Z123" s="15" t="s">
        <v>533</v>
      </c>
      <c r="AA123" s="15" t="str">
        <f>IF(Table_Styles[[#This Row],[MT]]&lt;&gt;"",Table_Styles[[#This Row],[MT]],IF(Table_Styles[[#This Row],[MT Default]]&lt;&gt;"",Table_Styles[[#This Row],[MT Default]],""))</f>
        <v>10px</v>
      </c>
      <c r="AB123" s="34"/>
      <c r="AC123" s="34"/>
      <c r="AD123" s="15" t="str">
        <f>IF(Table_Styles[[#This Row],[MR]]&lt;&gt;"",Table_Styles[[#This Row],[MR]],IF(Table_Styles[[#This Row],[MR Default]]&lt;&gt;"",Table_Styles[[#This Row],[MR Default]],""))</f>
        <v/>
      </c>
      <c r="AE123" s="34"/>
      <c r="AF123" s="34"/>
      <c r="AG123" s="15" t="str">
        <f>IF(Table_Styles[[#This Row],[MB]]&lt;&gt;"",Table_Styles[[#This Row],[MB]],IF(Table_Styles[[#This Row],[MB Default]]&lt;&gt;"",Table_Styles[[#This Row],[MB Default]],""))</f>
        <v/>
      </c>
      <c r="AH123" s="34"/>
      <c r="AI123" s="34"/>
      <c r="AJ123" s="15" t="str">
        <f>IF(Table_Styles[[#This Row],[ML]]&lt;&gt;"",Table_Styles[[#This Row],[ML]],IF(Table_Styles[[#This Row],[ML Default]]&lt;&gt;"",Table_Styles[[#This Row],[ML Default]],""))</f>
        <v/>
      </c>
      <c r="AK123" s="34"/>
      <c r="AL123" s="34"/>
      <c r="AM123" s="15" t="str">
        <f>IF(Table_Styles[[#This Row],[PT]]&lt;&gt;"",Table_Styles[[#This Row],[PT]],IF(Table_Styles[[#This Row],[PT Default]]&lt;&gt;"",Table_Styles[[#This Row],[PT Default]],""))</f>
        <v/>
      </c>
      <c r="AN123" s="34"/>
      <c r="AO123" s="34"/>
      <c r="AP123" s="15" t="str">
        <f>IF(Table_Styles[[#This Row],[PR]]&lt;&gt;"",Table_Styles[[#This Row],[PR]],IF(Table_Styles[[#This Row],[PR Default]]&lt;&gt;"",Table_Styles[[#This Row],[PR Default]],""))</f>
        <v/>
      </c>
      <c r="AQ123" s="34"/>
      <c r="AR123" s="34"/>
      <c r="AS123" s="15" t="str">
        <f>IF(Table_Styles[[#This Row],[PB]]&lt;&gt;"",Table_Styles[[#This Row],[PB]],IF(Table_Styles[[#This Row],[PB Default]]&lt;&gt;"",Table_Styles[[#This Row],[PB Default]],""))</f>
        <v/>
      </c>
      <c r="AT123" s="34"/>
      <c r="AU123" s="34"/>
      <c r="AV123" s="15" t="str">
        <f>IF(Table_Styles[[#This Row],[PL]]&lt;&gt;"",Table_Styles[[#This Row],[PL]],IF(Table_Styles[[#This Row],[PL Default]]&lt;&gt;"",Table_Styles[[#This Row],[PL Default]],""))</f>
        <v/>
      </c>
      <c r="AW123" s="34"/>
      <c r="AX123" s="34"/>
      <c r="AY123" s="15" t="str">
        <f>IF(Table_Styles[[#This Row],[BT]]&lt;&gt;"",Table_Styles[[#This Row],[BT]],IF(Table_Styles[[#This Row],[BT Default]]&lt;&gt;"",Table_Styles[[#This Row],[BT Default]],""))</f>
        <v/>
      </c>
      <c r="AZ123" s="34"/>
      <c r="BA123" s="34"/>
      <c r="BB123" s="15" t="str">
        <f>IF(Table_Styles[[#This Row],[BR]]&lt;&gt;"",Table_Styles[[#This Row],[BR]],IF(Table_Styles[[#This Row],[BR Default]]&lt;&gt;"",Table_Styles[[#This Row],[BR Default]],""))</f>
        <v/>
      </c>
      <c r="BC123" s="34"/>
      <c r="BD123" s="34"/>
      <c r="BE123" s="15" t="str">
        <f>IF(Table_Styles[[#This Row],[BB]]&lt;&gt;"",Table_Styles[[#This Row],[BB]],IF(Table_Styles[[#This Row],[BB Default]]&lt;&gt;"",Table_Styles[[#This Row],[BB Default]],""))</f>
        <v/>
      </c>
      <c r="BF123" s="34"/>
      <c r="BG123" s="34"/>
      <c r="BH123" s="15" t="str">
        <f>IF(Table_Styles[[#This Row],[BL]]&lt;&gt;"",Table_Styles[[#This Row],[BL]],IF(Table_Styles[[#This Row],[BL Default]]&lt;&gt;"",Table_Styles[[#This Row],[BL Default]],""))</f>
        <v/>
      </c>
      <c r="BI123" s="34"/>
      <c r="BJ123" s="34"/>
      <c r="BK123" s="15" t="str">
        <f>IF(Table_Styles[[#This Row],[Width]]&lt;&gt;"",Table_Styles[[#This Row],[Width]],IF(Table_Styles[[#This Row],[Width Default]]&lt;&gt;"",Table_Styles[[#This Row],[Width Default]],""))</f>
        <v/>
      </c>
      <c r="BL123" s="34"/>
      <c r="BM123" s="34"/>
      <c r="BN123" s="15" t="str">
        <f>IF(Table_Styles[[#This Row],[Height]]&lt;&gt;"",Table_Styles[[#This Row],[Height]],IF(Table_Styles[[#This Row],[Height Default]]&lt;&gt;"",Table_Styles[[#This Row],[Height Default]],""))</f>
        <v/>
      </c>
      <c r="BO123" s="15"/>
      <c r="BP123" s="15"/>
      <c r="BQ123" s="15" t="str">
        <f>IF(Table_Styles[[#This Row],[Top]]&lt;&gt;"",Table_Styles[[#This Row],[Top]],IF(Table_Styles[[#This Row],[Top Default]]&lt;&gt;"",Table_Styles[[#This Row],[Top Default]],""))</f>
        <v/>
      </c>
      <c r="BR123" s="15"/>
      <c r="BS123" s="15"/>
      <c r="BT123" s="15" t="str">
        <f>IF(Table_Styles[[#This Row],[Right]]&lt;&gt;"",Table_Styles[[#This Row],[Right]],IF(Table_Styles[[#This Row],[Right Default]]&lt;&gt;"",Table_Styles[[#This Row],[Right Default]],""))</f>
        <v/>
      </c>
      <c r="BU123" s="15"/>
      <c r="BV123" s="15"/>
      <c r="BW123" s="15" t="str">
        <f>IF(Table_Styles[[#This Row],[Bottom]]&lt;&gt;"",Table_Styles[[#This Row],[Bottom]],IF(Table_Styles[[#This Row],[Bottom Default]]&lt;&gt;"",Table_Styles[[#This Row],[Bottom Default]],""))</f>
        <v/>
      </c>
      <c r="BX123" s="15"/>
      <c r="BY123" s="15"/>
      <c r="BZ123" s="15" t="str">
        <f>IF(Table_Styles[[#This Row],[Left]]&lt;&gt;"",Table_Styles[[#This Row],[Left]],IF(Table_Styles[[#This Row],[Left Default]]&lt;&gt;"",Table_Styles[[#This Row],[Left Default]],""))</f>
        <v/>
      </c>
      <c r="CA123" s="34"/>
      <c r="CB123" s="17" t="str">
        <f>IF(AND(Table_Styles[[#This Row],[Selector]]&lt;&gt;"",Table_Styles[[#This Row],[Font Family Used]]&lt;&gt;"",Table_Styles[[#This Row],[Font Weight Used]]&lt;&gt;""),Table_Styles[[#This Row],[Font Family Used]]&amp;" "&amp;Table_Styles[[#This Row],[Font Weight Used]],"")</f>
        <v/>
      </c>
      <c r="CC123" s="17" t="str">
        <f ca="1">IF(AND(Table_Styles[[#This Row],[Selector]],COUNTIF(OFFSET(CC:CC,0,0,ROW()-1,1),"="&amp;Table_Styles[[#This Row],[Font]])=0),Table_Styles[[#This Row],[Font]],"")</f>
        <v/>
      </c>
      <c r="CD123" s="17" t="str">
        <f ca="1">IF(Table_Styles[[#This Row],[Unique Font]]&lt;&gt;"",
"{""fontFamily"":"""&amp;Table_Styles[[#This Row],[Font Family Used]]&amp;""",""fontWeight"":"&amp;Table_Styles[[#This Row],[Font Weight Used]]&amp;"}","")</f>
        <v/>
      </c>
      <c r="CE123"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10px</v>
      </c>
      <c r="CF123" s="17" t="str">
        <f>IF(AND(Table_Styles[[#This Row],[Selector]]&lt;&gt;"", Table_Styles[[#This Row],[Config Properties]]&lt;&gt;""),
Table_Styles[[#This Row],[Selector]]&amp;" { "&amp;Table_Styles[[#This Row],[Config Properties]]&amp;" }","")</f>
        <v>#sidebar .header nav { margin-top: 10px }</v>
      </c>
      <c r="CG123" s="17" t="str">
        <f xml:space="preserve">
SUBSTITUTE(SUBSTITUTE(SUBSTITUTE(SUBSTITUTE(SUBSTITUTE(SUBSTITUTE(SUBSTITUTE(SUBSTITUTE(Table_Styles[[#This Row],[Config]],
" {","{"),
"{ ","{"),
" }","}"),
"} ","}"),
" ,",","),
", ",","),
" :",":"),
": ",":")</f>
        <v>#sidebar .header nav{margin-top:10px}</v>
      </c>
    </row>
    <row r="124" spans="2:85" ht="21" customHeight="1">
      <c r="B124" s="91" t="s">
        <v>662</v>
      </c>
      <c r="C124" s="90" t="s">
        <v>733</v>
      </c>
      <c r="D124" s="34"/>
      <c r="E124" s="34"/>
      <c r="F124" s="15" t="str">
        <f>IF(Table_Styles[[#This Row],[Font Family]]&lt;&gt;"",Table_Styles[[#This Row],[Font Family]],IF(Table_Styles[[#This Row],[Font Family Default]]&lt;&gt;"",Table_Styles[[#This Row],[Font Family Default]],""))</f>
        <v/>
      </c>
      <c r="G124" s="34"/>
      <c r="H124" s="34"/>
      <c r="I124" s="15" t="str">
        <f>IF(Table_Styles[[#This Row],[Font Size]]&lt;&gt;"",Table_Styles[[#This Row],[Font Size]],IF(Table_Styles[[#This Row],[Font Size Default]]&lt;&gt;"",Table_Styles[[#This Row],[Font Size Default]],""))</f>
        <v/>
      </c>
      <c r="J124" s="34"/>
      <c r="K124" s="34"/>
      <c r="L124" s="15" t="str">
        <f>IF(Table_Styles[[#This Row],[Font Weight]]&lt;&gt;"",Table_Styles[[#This Row],[Font Weight]],IF(Table_Styles[[#This Row],[Font Weight Default]]&lt;&gt;"",Table_Styles[[#This Row],[Font Weight Default]],""))</f>
        <v/>
      </c>
      <c r="M124" s="34"/>
      <c r="N124" s="34"/>
      <c r="O124" s="15" t="str">
        <f>IF(Table_Styles[[#This Row],[Colour]]&lt;&gt;"",Table_Styles[[#This Row],[Colour]],IF(Table_Styles[[#This Row],[Colour Default]]&lt;&gt;"",Table_Styles[[#This Row],[Colour Default]],""))</f>
        <v/>
      </c>
      <c r="P124" s="34"/>
      <c r="Q124" s="34"/>
      <c r="R124" s="15" t="str">
        <f>IF(Table_Styles[[#This Row],[Background]]&lt;&gt;"",Table_Styles[[#This Row],[Background]],IF(Table_Styles[[#This Row],[Background Default]]&lt;&gt;"",Table_Styles[[#This Row],[Background Default]],""))</f>
        <v/>
      </c>
      <c r="S124" s="34"/>
      <c r="T124" s="34"/>
      <c r="U124" s="15" t="str">
        <f>IF(Table_Styles[[#This Row],[Border]]&lt;&gt;"",Table_Styles[[#This Row],[Border]],IF(Table_Styles[[#This Row],[Border Default]]&lt;&gt;"",Table_Styles[[#This Row],[Border Default]],""))</f>
        <v/>
      </c>
      <c r="V124" s="34"/>
      <c r="W124" s="34"/>
      <c r="X124" s="15" t="str">
        <f>IF(Table_Styles[[#This Row],[Border Radius]]&lt;&gt;"",Table_Styles[[#This Row],[Border Radius]],IF(Table_Styles[[#This Row],[Border Radius Default]]&lt;&gt;"",Table_Styles[[#This Row],[Border Radius Default]],""))</f>
        <v/>
      </c>
      <c r="Y124" s="34"/>
      <c r="Z124" s="34"/>
      <c r="AA124" s="15" t="str">
        <f>IF(Table_Styles[[#This Row],[MT]]&lt;&gt;"",Table_Styles[[#This Row],[MT]],IF(Table_Styles[[#This Row],[MT Default]]&lt;&gt;"",Table_Styles[[#This Row],[MT Default]],""))</f>
        <v/>
      </c>
      <c r="AB124" s="34"/>
      <c r="AC124" s="34"/>
      <c r="AD124" s="15" t="str">
        <f>IF(Table_Styles[[#This Row],[MR]]&lt;&gt;"",Table_Styles[[#This Row],[MR]],IF(Table_Styles[[#This Row],[MR Default]]&lt;&gt;"",Table_Styles[[#This Row],[MR Default]],""))</f>
        <v/>
      </c>
      <c r="AE124" s="34"/>
      <c r="AF124" s="34"/>
      <c r="AG124" s="15" t="str">
        <f>IF(Table_Styles[[#This Row],[MB]]&lt;&gt;"",Table_Styles[[#This Row],[MB]],IF(Table_Styles[[#This Row],[MB Default]]&lt;&gt;"",Table_Styles[[#This Row],[MB Default]],""))</f>
        <v/>
      </c>
      <c r="AH124" s="34"/>
      <c r="AI124" s="34"/>
      <c r="AJ124" s="15" t="str">
        <f>IF(Table_Styles[[#This Row],[ML]]&lt;&gt;"",Table_Styles[[#This Row],[ML]],IF(Table_Styles[[#This Row],[ML Default]]&lt;&gt;"",Table_Styles[[#This Row],[ML Default]],""))</f>
        <v/>
      </c>
      <c r="AK124" s="34"/>
      <c r="AL124" s="34"/>
      <c r="AM124" s="15" t="str">
        <f>IF(Table_Styles[[#This Row],[PT]]&lt;&gt;"",Table_Styles[[#This Row],[PT]],IF(Table_Styles[[#This Row],[PT Default]]&lt;&gt;"",Table_Styles[[#This Row],[PT Default]],""))</f>
        <v/>
      </c>
      <c r="AN124" s="34"/>
      <c r="AO124" s="34"/>
      <c r="AP124" s="15" t="str">
        <f>IF(Table_Styles[[#This Row],[PR]]&lt;&gt;"",Table_Styles[[#This Row],[PR]],IF(Table_Styles[[#This Row],[PR Default]]&lt;&gt;"",Table_Styles[[#This Row],[PR Default]],""))</f>
        <v/>
      </c>
      <c r="AQ124" s="34"/>
      <c r="AR124" s="34"/>
      <c r="AS124" s="15" t="str">
        <f>IF(Table_Styles[[#This Row],[PB]]&lt;&gt;"",Table_Styles[[#This Row],[PB]],IF(Table_Styles[[#This Row],[PB Default]]&lt;&gt;"",Table_Styles[[#This Row],[PB Default]],""))</f>
        <v/>
      </c>
      <c r="AT124" s="34"/>
      <c r="AU124" s="34"/>
      <c r="AV124" s="15" t="str">
        <f>IF(Table_Styles[[#This Row],[PL]]&lt;&gt;"",Table_Styles[[#This Row],[PL]],IF(Table_Styles[[#This Row],[PL Default]]&lt;&gt;"",Table_Styles[[#This Row],[PL Default]],""))</f>
        <v/>
      </c>
      <c r="AW124" s="34"/>
      <c r="AX124" s="34"/>
      <c r="AY124" s="15" t="str">
        <f>IF(Table_Styles[[#This Row],[BT]]&lt;&gt;"",Table_Styles[[#This Row],[BT]],IF(Table_Styles[[#This Row],[BT Default]]&lt;&gt;"",Table_Styles[[#This Row],[BT Default]],""))</f>
        <v/>
      </c>
      <c r="AZ124" s="34"/>
      <c r="BA124" s="34"/>
      <c r="BB124" s="15" t="str">
        <f>IF(Table_Styles[[#This Row],[BR]]&lt;&gt;"",Table_Styles[[#This Row],[BR]],IF(Table_Styles[[#This Row],[BR Default]]&lt;&gt;"",Table_Styles[[#This Row],[BR Default]],""))</f>
        <v/>
      </c>
      <c r="BC124" s="34"/>
      <c r="BD124" s="34"/>
      <c r="BE124" s="15" t="str">
        <f>IF(Table_Styles[[#This Row],[BB]]&lt;&gt;"",Table_Styles[[#This Row],[BB]],IF(Table_Styles[[#This Row],[BB Default]]&lt;&gt;"",Table_Styles[[#This Row],[BB Default]],""))</f>
        <v/>
      </c>
      <c r="BF124" s="34"/>
      <c r="BG124" s="34"/>
      <c r="BH124" s="15" t="str">
        <f>IF(Table_Styles[[#This Row],[BL]]&lt;&gt;"",Table_Styles[[#This Row],[BL]],IF(Table_Styles[[#This Row],[BL Default]]&lt;&gt;"",Table_Styles[[#This Row],[BL Default]],""))</f>
        <v/>
      </c>
      <c r="BI124" s="34"/>
      <c r="BJ124" s="34"/>
      <c r="BK124" s="15" t="str">
        <f>IF(Table_Styles[[#This Row],[Width]]&lt;&gt;"",Table_Styles[[#This Row],[Width]],IF(Table_Styles[[#This Row],[Width Default]]&lt;&gt;"",Table_Styles[[#This Row],[Width Default]],""))</f>
        <v/>
      </c>
      <c r="BL124" s="34"/>
      <c r="BM124" s="34"/>
      <c r="BN124" s="15" t="str">
        <f>IF(Table_Styles[[#This Row],[Height]]&lt;&gt;"",Table_Styles[[#This Row],[Height]],IF(Table_Styles[[#This Row],[Height Default]]&lt;&gt;"",Table_Styles[[#This Row],[Height Default]],""))</f>
        <v/>
      </c>
      <c r="BO124" s="15"/>
      <c r="BP124" s="15"/>
      <c r="BQ124" s="15" t="str">
        <f>IF(Table_Styles[[#This Row],[Top]]&lt;&gt;"",Table_Styles[[#This Row],[Top]],IF(Table_Styles[[#This Row],[Top Default]]&lt;&gt;"",Table_Styles[[#This Row],[Top Default]],""))</f>
        <v/>
      </c>
      <c r="BR124" s="15"/>
      <c r="BS124" s="15"/>
      <c r="BT124" s="15" t="str">
        <f>IF(Table_Styles[[#This Row],[Right]]&lt;&gt;"",Table_Styles[[#This Row],[Right]],IF(Table_Styles[[#This Row],[Right Default]]&lt;&gt;"",Table_Styles[[#This Row],[Right Default]],""))</f>
        <v/>
      </c>
      <c r="BU124" s="15"/>
      <c r="BV124" s="15"/>
      <c r="BW124" s="15" t="str">
        <f>IF(Table_Styles[[#This Row],[Bottom]]&lt;&gt;"",Table_Styles[[#This Row],[Bottom]],IF(Table_Styles[[#This Row],[Bottom Default]]&lt;&gt;"",Table_Styles[[#This Row],[Bottom Default]],""))</f>
        <v/>
      </c>
      <c r="BX124" s="15"/>
      <c r="BY124" s="15"/>
      <c r="BZ124" s="15" t="str">
        <f>IF(Table_Styles[[#This Row],[Left]]&lt;&gt;"",Table_Styles[[#This Row],[Left]],IF(Table_Styles[[#This Row],[Left Default]]&lt;&gt;"",Table_Styles[[#This Row],[Left Default]],""))</f>
        <v/>
      </c>
      <c r="CA124" s="34"/>
      <c r="CB124" s="17" t="str">
        <f>IF(AND(Table_Styles[[#This Row],[Selector]]&lt;&gt;"",Table_Styles[[#This Row],[Font Family Used]]&lt;&gt;"",Table_Styles[[#This Row],[Font Weight Used]]&lt;&gt;""),Table_Styles[[#This Row],[Font Family Used]]&amp;" "&amp;Table_Styles[[#This Row],[Font Weight Used]],"")</f>
        <v/>
      </c>
      <c r="CC124" s="17" t="str">
        <f ca="1">IF(AND(Table_Styles[[#This Row],[Selector]],COUNTIF(OFFSET(CC:CC,0,0,ROW()-1,1),"="&amp;Table_Styles[[#This Row],[Font]])=0),Table_Styles[[#This Row],[Font]],"")</f>
        <v/>
      </c>
      <c r="CD124" s="17" t="str">
        <f ca="1">IF(Table_Styles[[#This Row],[Unique Font]]&lt;&gt;"",
"{""fontFamily"":"""&amp;Table_Styles[[#This Row],[Font Family Used]]&amp;""",""fontWeight"":"&amp;Table_Styles[[#This Row],[Font Weight Used]]&amp;"}","")</f>
        <v/>
      </c>
      <c r="CE124"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4" s="17" t="str">
        <f>IF(AND(Table_Styles[[#This Row],[Selector]]&lt;&gt;"", Table_Styles[[#This Row],[Config Properties]]&lt;&gt;""),
Table_Styles[[#This Row],[Selector]]&amp;" { "&amp;Table_Styles[[#This Row],[Config Properties]]&amp;" }","")</f>
        <v/>
      </c>
      <c r="CG124" s="17" t="str">
        <f xml:space="preserve">
SUBSTITUTE(SUBSTITUTE(SUBSTITUTE(SUBSTITUTE(SUBSTITUTE(SUBSTITUTE(SUBSTITUTE(SUBSTITUTE(Table_Styles[[#This Row],[Config]],
" {","{"),
"{ ","{"),
" }","}"),
"} ","}"),
" ,",","),
", ",","),
" :",":"),
": ",":")</f>
        <v/>
      </c>
    </row>
    <row r="125" spans="2:85" ht="21" customHeight="1">
      <c r="B125" s="91" t="s">
        <v>664</v>
      </c>
      <c r="C125" s="37" t="s">
        <v>734</v>
      </c>
      <c r="D125" s="34"/>
      <c r="E125" s="34"/>
      <c r="F125" s="15" t="str">
        <f>IF(Table_Styles[[#This Row],[Font Family]]&lt;&gt;"",Table_Styles[[#This Row],[Font Family]],IF(Table_Styles[[#This Row],[Font Family Default]]&lt;&gt;"",Table_Styles[[#This Row],[Font Family Default]],""))</f>
        <v/>
      </c>
      <c r="G125" s="34"/>
      <c r="H125" s="34"/>
      <c r="I125" s="15" t="str">
        <f>IF(Table_Styles[[#This Row],[Font Size]]&lt;&gt;"",Table_Styles[[#This Row],[Font Size]],IF(Table_Styles[[#This Row],[Font Size Default]]&lt;&gt;"",Table_Styles[[#This Row],[Font Size Default]],""))</f>
        <v/>
      </c>
      <c r="J125" s="34"/>
      <c r="K125" s="34"/>
      <c r="L125" s="15" t="str">
        <f>IF(Table_Styles[[#This Row],[Font Weight]]&lt;&gt;"",Table_Styles[[#This Row],[Font Weight]],IF(Table_Styles[[#This Row],[Font Weight Default]]&lt;&gt;"",Table_Styles[[#This Row],[Font Weight Default]],""))</f>
        <v/>
      </c>
      <c r="M125" s="34"/>
      <c r="N125" s="34"/>
      <c r="O125" s="15" t="str">
        <f>IF(Table_Styles[[#This Row],[Colour]]&lt;&gt;"",Table_Styles[[#This Row],[Colour]],IF(Table_Styles[[#This Row],[Colour Default]]&lt;&gt;"",Table_Styles[[#This Row],[Colour Default]],""))</f>
        <v/>
      </c>
      <c r="P125" s="34"/>
      <c r="Q125" s="34"/>
      <c r="R125" s="15" t="str">
        <f>IF(Table_Styles[[#This Row],[Background]]&lt;&gt;"",Table_Styles[[#This Row],[Background]],IF(Table_Styles[[#This Row],[Background Default]]&lt;&gt;"",Table_Styles[[#This Row],[Background Default]],""))</f>
        <v/>
      </c>
      <c r="S125" s="34"/>
      <c r="T125" s="34"/>
      <c r="U125" s="15" t="str">
        <f>IF(Table_Styles[[#This Row],[Border]]&lt;&gt;"",Table_Styles[[#This Row],[Border]],IF(Table_Styles[[#This Row],[Border Default]]&lt;&gt;"",Table_Styles[[#This Row],[Border Default]],""))</f>
        <v/>
      </c>
      <c r="V125" s="34"/>
      <c r="W125" s="34"/>
      <c r="X125" s="15" t="str">
        <f>IF(Table_Styles[[#This Row],[Border Radius]]&lt;&gt;"",Table_Styles[[#This Row],[Border Radius]],IF(Table_Styles[[#This Row],[Border Radius Default]]&lt;&gt;"",Table_Styles[[#This Row],[Border Radius Default]],""))</f>
        <v/>
      </c>
      <c r="Y125" s="34"/>
      <c r="Z125" s="15" t="s">
        <v>533</v>
      </c>
      <c r="AA125" s="15" t="str">
        <f>IF(Table_Styles[[#This Row],[MT]]&lt;&gt;"",Table_Styles[[#This Row],[MT]],IF(Table_Styles[[#This Row],[MT Default]]&lt;&gt;"",Table_Styles[[#This Row],[MT Default]],""))</f>
        <v>10px</v>
      </c>
      <c r="AB125" s="34"/>
      <c r="AC125" s="34"/>
      <c r="AD125" s="15" t="str">
        <f>IF(Table_Styles[[#This Row],[MR]]&lt;&gt;"",Table_Styles[[#This Row],[MR]],IF(Table_Styles[[#This Row],[MR Default]]&lt;&gt;"",Table_Styles[[#This Row],[MR Default]],""))</f>
        <v/>
      </c>
      <c r="AE125" s="34"/>
      <c r="AF125" s="34"/>
      <c r="AG125" s="15" t="str">
        <f>IF(Table_Styles[[#This Row],[MB]]&lt;&gt;"",Table_Styles[[#This Row],[MB]],IF(Table_Styles[[#This Row],[MB Default]]&lt;&gt;"",Table_Styles[[#This Row],[MB Default]],""))</f>
        <v/>
      </c>
      <c r="AH125" s="34"/>
      <c r="AI125" s="34"/>
      <c r="AJ125" s="15" t="str">
        <f>IF(Table_Styles[[#This Row],[ML]]&lt;&gt;"",Table_Styles[[#This Row],[ML]],IF(Table_Styles[[#This Row],[ML Default]]&lt;&gt;"",Table_Styles[[#This Row],[ML Default]],""))</f>
        <v/>
      </c>
      <c r="AK125" s="34"/>
      <c r="AL125" s="86" t="s">
        <v>533</v>
      </c>
      <c r="AM125" s="15" t="str">
        <f>IF(Table_Styles[[#This Row],[PT]]&lt;&gt;"",Table_Styles[[#This Row],[PT]],IF(Table_Styles[[#This Row],[PT Default]]&lt;&gt;"",Table_Styles[[#This Row],[PT Default]],""))</f>
        <v>10px</v>
      </c>
      <c r="AN125" s="34"/>
      <c r="AO125" s="86" t="s">
        <v>525</v>
      </c>
      <c r="AP125" s="15" t="str">
        <f>IF(Table_Styles[[#This Row],[PR]]&lt;&gt;"",Table_Styles[[#This Row],[PR]],IF(Table_Styles[[#This Row],[PR Default]]&lt;&gt;"",Table_Styles[[#This Row],[PR Default]],""))</f>
        <v>20px</v>
      </c>
      <c r="AQ125" s="34"/>
      <c r="AR125" s="86" t="s">
        <v>533</v>
      </c>
      <c r="AS125" s="15" t="str">
        <f>IF(Table_Styles[[#This Row],[PB]]&lt;&gt;"",Table_Styles[[#This Row],[PB]],IF(Table_Styles[[#This Row],[PB Default]]&lt;&gt;"",Table_Styles[[#This Row],[PB Default]],""))</f>
        <v>10px</v>
      </c>
      <c r="AT125" s="34"/>
      <c r="AU125" s="86" t="s">
        <v>525</v>
      </c>
      <c r="AV125" s="15" t="str">
        <f>IF(Table_Styles[[#This Row],[PL]]&lt;&gt;"",Table_Styles[[#This Row],[PL]],IF(Table_Styles[[#This Row],[PL Default]]&lt;&gt;"",Table_Styles[[#This Row],[PL Default]],""))</f>
        <v>20px</v>
      </c>
      <c r="AW125" s="34"/>
      <c r="AX125" s="34"/>
      <c r="AY125" s="15" t="str">
        <f>IF(Table_Styles[[#This Row],[BT]]&lt;&gt;"",Table_Styles[[#This Row],[BT]],IF(Table_Styles[[#This Row],[BT Default]]&lt;&gt;"",Table_Styles[[#This Row],[BT Default]],""))</f>
        <v/>
      </c>
      <c r="AZ125" s="34"/>
      <c r="BA125" s="34"/>
      <c r="BB125" s="15" t="str">
        <f>IF(Table_Styles[[#This Row],[BR]]&lt;&gt;"",Table_Styles[[#This Row],[BR]],IF(Table_Styles[[#This Row],[BR Default]]&lt;&gt;"",Table_Styles[[#This Row],[BR Default]],""))</f>
        <v/>
      </c>
      <c r="BC125" s="34"/>
      <c r="BD125" s="34"/>
      <c r="BE125" s="15" t="str">
        <f>IF(Table_Styles[[#This Row],[BB]]&lt;&gt;"",Table_Styles[[#This Row],[BB]],IF(Table_Styles[[#This Row],[BB Default]]&lt;&gt;"",Table_Styles[[#This Row],[BB Default]],""))</f>
        <v/>
      </c>
      <c r="BF125" s="34"/>
      <c r="BG125" s="34"/>
      <c r="BH125" s="15" t="str">
        <f>IF(Table_Styles[[#This Row],[BL]]&lt;&gt;"",Table_Styles[[#This Row],[BL]],IF(Table_Styles[[#This Row],[BL Default]]&lt;&gt;"",Table_Styles[[#This Row],[BL Default]],""))</f>
        <v/>
      </c>
      <c r="BI125" s="34"/>
      <c r="BJ125" s="87"/>
      <c r="BK125" s="15"/>
      <c r="BL125" s="34"/>
      <c r="BM125" s="34"/>
      <c r="BN125" s="15" t="str">
        <f>IF(Table_Styles[[#This Row],[Height]]&lt;&gt;"",Table_Styles[[#This Row],[Height]],IF(Table_Styles[[#This Row],[Height Default]]&lt;&gt;"",Table_Styles[[#This Row],[Height Default]],""))</f>
        <v/>
      </c>
      <c r="BO125" s="15"/>
      <c r="BP125" s="15"/>
      <c r="BQ125" s="15" t="str">
        <f>IF(Table_Styles[[#This Row],[Top]]&lt;&gt;"",Table_Styles[[#This Row],[Top]],IF(Table_Styles[[#This Row],[Top Default]]&lt;&gt;"",Table_Styles[[#This Row],[Top Default]],""))</f>
        <v/>
      </c>
      <c r="BR125" s="15"/>
      <c r="BS125" s="15"/>
      <c r="BT125" s="15" t="str">
        <f>IF(Table_Styles[[#This Row],[Right]]&lt;&gt;"",Table_Styles[[#This Row],[Right]],IF(Table_Styles[[#This Row],[Right Default]]&lt;&gt;"",Table_Styles[[#This Row],[Right Default]],""))</f>
        <v/>
      </c>
      <c r="BU125" s="15"/>
      <c r="BV125" s="15"/>
      <c r="BW125" s="15" t="str">
        <f>IF(Table_Styles[[#This Row],[Bottom]]&lt;&gt;"",Table_Styles[[#This Row],[Bottom]],IF(Table_Styles[[#This Row],[Bottom Default]]&lt;&gt;"",Table_Styles[[#This Row],[Bottom Default]],""))</f>
        <v/>
      </c>
      <c r="BX125" s="15"/>
      <c r="BY125" s="15"/>
      <c r="BZ125" s="15" t="str">
        <f>IF(Table_Styles[[#This Row],[Left]]&lt;&gt;"",Table_Styles[[#This Row],[Left]],IF(Table_Styles[[#This Row],[Left Default]]&lt;&gt;"",Table_Styles[[#This Row],[Left Default]],""))</f>
        <v/>
      </c>
      <c r="CA125" s="34"/>
      <c r="CB125" s="17" t="str">
        <f>IF(AND(Table_Styles[[#This Row],[Selector]]&lt;&gt;"",Table_Styles[[#This Row],[Font Family Used]]&lt;&gt;"",Table_Styles[[#This Row],[Font Weight Used]]&lt;&gt;""),Table_Styles[[#This Row],[Font Family Used]]&amp;" "&amp;Table_Styles[[#This Row],[Font Weight Used]],"")</f>
        <v/>
      </c>
      <c r="CC125" s="17" t="str">
        <f ca="1">IF(AND(Table_Styles[[#This Row],[Selector]],COUNTIF(OFFSET(CC:CC,0,0,ROW()-1,1),"="&amp;Table_Styles[[#This Row],[Font]])=0),Table_Styles[[#This Row],[Font]],"")</f>
        <v/>
      </c>
      <c r="CD125" s="17" t="str">
        <f ca="1">IF(Table_Styles[[#This Row],[Unique Font]]&lt;&gt;"",
"{""fontFamily"":"""&amp;Table_Styles[[#This Row],[Font Family Used]]&amp;""",""fontWeight"":"&amp;Table_Styles[[#This Row],[Font Weight Used]]&amp;"}","")</f>
        <v/>
      </c>
      <c r="CE125"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10px;padding-top: 10px;padding-right: 20px;padding-bottom: 10px;padding-left: 20px</v>
      </c>
      <c r="CF125" s="17" t="str">
        <f>IF(AND(Table_Styles[[#This Row],[Selector]]&lt;&gt;"", Table_Styles[[#This Row],[Config Properties]]&lt;&gt;""),
Table_Styles[[#This Row],[Selector]]&amp;" { "&amp;Table_Styles[[#This Row],[Config Properties]]&amp;" }","")</f>
        <v>#sidebar .header nav .btn { margin-top: 10px;padding-top: 10px;padding-right: 20px;padding-bottom: 10px;padding-left: 20px }</v>
      </c>
      <c r="CG125" s="17" t="str">
        <f xml:space="preserve">
SUBSTITUTE(SUBSTITUTE(SUBSTITUTE(SUBSTITUTE(SUBSTITUTE(SUBSTITUTE(SUBSTITUTE(SUBSTITUTE(Table_Styles[[#This Row],[Config]],
" {","{"),
"{ ","{"),
" }","}"),
"} ","}"),
" ,",","),
", ",","),
" :",":"),
": ",":")</f>
        <v>#sidebar .header nav .btn{margin-top:10px;padding-top:10px;padding-right:20px;padding-bottom:10px;padding-left:20px}</v>
      </c>
    </row>
    <row r="126" spans="2:85" ht="21" customHeight="1">
      <c r="B126" s="91" t="s">
        <v>666</v>
      </c>
      <c r="C126" s="37" t="s">
        <v>735</v>
      </c>
      <c r="D126" s="34"/>
      <c r="E126" s="34"/>
      <c r="F126" s="15" t="str">
        <f>IF(Table_Styles[[#This Row],[Font Family]]&lt;&gt;"",Table_Styles[[#This Row],[Font Family]],IF(Table_Styles[[#This Row],[Font Family Default]]&lt;&gt;"",Table_Styles[[#This Row],[Font Family Default]],""))</f>
        <v/>
      </c>
      <c r="G126" s="34"/>
      <c r="H126" s="34"/>
      <c r="I126" s="15" t="str">
        <f>IF(Table_Styles[[#This Row],[Font Size]]&lt;&gt;"",Table_Styles[[#This Row],[Font Size]],IF(Table_Styles[[#This Row],[Font Size Default]]&lt;&gt;"",Table_Styles[[#This Row],[Font Size Default]],""))</f>
        <v/>
      </c>
      <c r="J126" s="34"/>
      <c r="K126" s="34"/>
      <c r="L126" s="15" t="str">
        <f>IF(Table_Styles[[#This Row],[Font Weight]]&lt;&gt;"",Table_Styles[[#This Row],[Font Weight]],IF(Table_Styles[[#This Row],[Font Weight Default]]&lt;&gt;"",Table_Styles[[#This Row],[Font Weight Default]],""))</f>
        <v/>
      </c>
      <c r="M126" s="34"/>
      <c r="N126" s="34" t="str">
        <f>Colour_Foreground_1</f>
        <v>#65686b</v>
      </c>
      <c r="O126" s="15" t="str">
        <f>IF(Table_Styles[[#This Row],[Colour]]&lt;&gt;"",Table_Styles[[#This Row],[Colour]],IF(Table_Styles[[#This Row],[Colour Default]]&lt;&gt;"",Table_Styles[[#This Row],[Colour Default]],""))</f>
        <v>#65686b</v>
      </c>
      <c r="P126" s="34"/>
      <c r="Q126" s="34" t="str">
        <f>Colour_Background_1</f>
        <v>#FFFFFF</v>
      </c>
      <c r="R126" s="15" t="str">
        <f>IF(Table_Styles[[#This Row],[Background]]&lt;&gt;"",Table_Styles[[#This Row],[Background]],IF(Table_Styles[[#This Row],[Background Default]]&lt;&gt;"",Table_Styles[[#This Row],[Background Default]],""))</f>
        <v>#FFFFFF</v>
      </c>
      <c r="S126" s="34"/>
      <c r="T126" s="34"/>
      <c r="U126" s="15" t="str">
        <f>IF(Table_Styles[[#This Row],[Border]]&lt;&gt;"",Table_Styles[[#This Row],[Border]],IF(Table_Styles[[#This Row],[Border Default]]&lt;&gt;"",Table_Styles[[#This Row],[Border Default]],""))</f>
        <v/>
      </c>
      <c r="V126" s="34"/>
      <c r="W126" s="34"/>
      <c r="X126" s="15" t="str">
        <f>IF(Table_Styles[[#This Row],[Border Radius]]&lt;&gt;"",Table_Styles[[#This Row],[Border Radius]],IF(Table_Styles[[#This Row],[Border Radius Default]]&lt;&gt;"",Table_Styles[[#This Row],[Border Radius Default]],""))</f>
        <v/>
      </c>
      <c r="Y126" s="34"/>
      <c r="Z126" s="34"/>
      <c r="AA126" s="15" t="str">
        <f>IF(Table_Styles[[#This Row],[MT]]&lt;&gt;"",Table_Styles[[#This Row],[MT]],IF(Table_Styles[[#This Row],[MT Default]]&lt;&gt;"",Table_Styles[[#This Row],[MT Default]],""))</f>
        <v/>
      </c>
      <c r="AB126" s="34"/>
      <c r="AC126" s="34"/>
      <c r="AD126" s="15" t="str">
        <f>IF(Table_Styles[[#This Row],[MR]]&lt;&gt;"",Table_Styles[[#This Row],[MR]],IF(Table_Styles[[#This Row],[MR Default]]&lt;&gt;"",Table_Styles[[#This Row],[MR Default]],""))</f>
        <v/>
      </c>
      <c r="AE126" s="34"/>
      <c r="AF126" s="34"/>
      <c r="AG126" s="15" t="str">
        <f>IF(Table_Styles[[#This Row],[MB]]&lt;&gt;"",Table_Styles[[#This Row],[MB]],IF(Table_Styles[[#This Row],[MB Default]]&lt;&gt;"",Table_Styles[[#This Row],[MB Default]],""))</f>
        <v/>
      </c>
      <c r="AH126" s="34"/>
      <c r="AI126" s="34"/>
      <c r="AJ126" s="15" t="str">
        <f>IF(Table_Styles[[#This Row],[ML]]&lt;&gt;"",Table_Styles[[#This Row],[ML]],IF(Table_Styles[[#This Row],[ML Default]]&lt;&gt;"",Table_Styles[[#This Row],[ML Default]],""))</f>
        <v/>
      </c>
      <c r="AK126" s="34"/>
      <c r="AL126" s="34"/>
      <c r="AM126" s="15" t="str">
        <f>IF(Table_Styles[[#This Row],[PT]]&lt;&gt;"",Table_Styles[[#This Row],[PT]],IF(Table_Styles[[#This Row],[PT Default]]&lt;&gt;"",Table_Styles[[#This Row],[PT Default]],""))</f>
        <v/>
      </c>
      <c r="AN126" s="34"/>
      <c r="AO126" s="34"/>
      <c r="AP126" s="15" t="str">
        <f>IF(Table_Styles[[#This Row],[PR]]&lt;&gt;"",Table_Styles[[#This Row],[PR]],IF(Table_Styles[[#This Row],[PR Default]]&lt;&gt;"",Table_Styles[[#This Row],[PR Default]],""))</f>
        <v/>
      </c>
      <c r="AQ126" s="34"/>
      <c r="AR126" s="34"/>
      <c r="AS126" s="15" t="str">
        <f>IF(Table_Styles[[#This Row],[PB]]&lt;&gt;"",Table_Styles[[#This Row],[PB]],IF(Table_Styles[[#This Row],[PB Default]]&lt;&gt;"",Table_Styles[[#This Row],[PB Default]],""))</f>
        <v/>
      </c>
      <c r="AT126" s="34"/>
      <c r="AU126" s="34"/>
      <c r="AV126" s="15" t="str">
        <f>IF(Table_Styles[[#This Row],[PL]]&lt;&gt;"",Table_Styles[[#This Row],[PL]],IF(Table_Styles[[#This Row],[PL Default]]&lt;&gt;"",Table_Styles[[#This Row],[PL Default]],""))</f>
        <v/>
      </c>
      <c r="AW126" s="34"/>
      <c r="AX126" s="34"/>
      <c r="AY126" s="15" t="str">
        <f>IF(Table_Styles[[#This Row],[BT]]&lt;&gt;"",Table_Styles[[#This Row],[BT]],IF(Table_Styles[[#This Row],[BT Default]]&lt;&gt;"",Table_Styles[[#This Row],[BT Default]],""))</f>
        <v/>
      </c>
      <c r="AZ126" s="34"/>
      <c r="BA126" s="34"/>
      <c r="BB126" s="15" t="str">
        <f>IF(Table_Styles[[#This Row],[BR]]&lt;&gt;"",Table_Styles[[#This Row],[BR]],IF(Table_Styles[[#This Row],[BR Default]]&lt;&gt;"",Table_Styles[[#This Row],[BR Default]],""))</f>
        <v/>
      </c>
      <c r="BC126" s="34"/>
      <c r="BD126" s="34"/>
      <c r="BE126" s="15" t="str">
        <f>IF(Table_Styles[[#This Row],[BB]]&lt;&gt;"",Table_Styles[[#This Row],[BB]],IF(Table_Styles[[#This Row],[BB Default]]&lt;&gt;"",Table_Styles[[#This Row],[BB Default]],""))</f>
        <v/>
      </c>
      <c r="BF126" s="34"/>
      <c r="BG126" s="34"/>
      <c r="BH126" s="15" t="str">
        <f>IF(Table_Styles[[#This Row],[BL]]&lt;&gt;"",Table_Styles[[#This Row],[BL]],IF(Table_Styles[[#This Row],[BL Default]]&lt;&gt;"",Table_Styles[[#This Row],[BL Default]],""))</f>
        <v/>
      </c>
      <c r="BI126" s="34"/>
      <c r="BJ126" s="34"/>
      <c r="BK126" s="15" t="str">
        <f>IF(Table_Styles[[#This Row],[Width]]&lt;&gt;"",Table_Styles[[#This Row],[Width]],IF(Table_Styles[[#This Row],[Width Default]]&lt;&gt;"",Table_Styles[[#This Row],[Width Default]],""))</f>
        <v/>
      </c>
      <c r="BL126" s="34"/>
      <c r="BM126" s="34"/>
      <c r="BN126" s="15" t="str">
        <f>IF(Table_Styles[[#This Row],[Height]]&lt;&gt;"",Table_Styles[[#This Row],[Height]],IF(Table_Styles[[#This Row],[Height Default]]&lt;&gt;"",Table_Styles[[#This Row],[Height Default]],""))</f>
        <v/>
      </c>
      <c r="BO126" s="15"/>
      <c r="BP126" s="15"/>
      <c r="BQ126" s="15" t="str">
        <f>IF(Table_Styles[[#This Row],[Top]]&lt;&gt;"",Table_Styles[[#This Row],[Top]],IF(Table_Styles[[#This Row],[Top Default]]&lt;&gt;"",Table_Styles[[#This Row],[Top Default]],""))</f>
        <v/>
      </c>
      <c r="BR126" s="15"/>
      <c r="BS126" s="15"/>
      <c r="BT126" s="15" t="str">
        <f>IF(Table_Styles[[#This Row],[Right]]&lt;&gt;"",Table_Styles[[#This Row],[Right]],IF(Table_Styles[[#This Row],[Right Default]]&lt;&gt;"",Table_Styles[[#This Row],[Right Default]],""))</f>
        <v/>
      </c>
      <c r="BU126" s="15"/>
      <c r="BV126" s="15"/>
      <c r="BW126" s="15" t="str">
        <f>IF(Table_Styles[[#This Row],[Bottom]]&lt;&gt;"",Table_Styles[[#This Row],[Bottom]],IF(Table_Styles[[#This Row],[Bottom Default]]&lt;&gt;"",Table_Styles[[#This Row],[Bottom Default]],""))</f>
        <v/>
      </c>
      <c r="BX126" s="15"/>
      <c r="BY126" s="15"/>
      <c r="BZ126" s="15" t="str">
        <f>IF(Table_Styles[[#This Row],[Left]]&lt;&gt;"",Table_Styles[[#This Row],[Left]],IF(Table_Styles[[#This Row],[Left Default]]&lt;&gt;"",Table_Styles[[#This Row],[Left Default]],""))</f>
        <v/>
      </c>
      <c r="CA126" s="34"/>
      <c r="CB126" s="17" t="str">
        <f>IF(AND(Table_Styles[[#This Row],[Selector]]&lt;&gt;"",Table_Styles[[#This Row],[Font Family Used]]&lt;&gt;"",Table_Styles[[#This Row],[Font Weight Used]]&lt;&gt;""),Table_Styles[[#This Row],[Font Family Used]]&amp;" "&amp;Table_Styles[[#This Row],[Font Weight Used]],"")</f>
        <v/>
      </c>
      <c r="CC126" s="17" t="str">
        <f ca="1">IF(AND(Table_Styles[[#This Row],[Selector]],COUNTIF(OFFSET(CC:CC,0,0,ROW()-1,1),"="&amp;Table_Styles[[#This Row],[Font]])=0),Table_Styles[[#This Row],[Font]],"")</f>
        <v/>
      </c>
      <c r="CD126" s="17" t="str">
        <f ca="1">IF(Table_Styles[[#This Row],[Unique Font]]&lt;&gt;"",
"{""fontFamily"":"""&amp;Table_Styles[[#This Row],[Font Family Used]]&amp;""",""fontWeight"":"&amp;Table_Styles[[#This Row],[Font Weight Used]]&amp;"}","")</f>
        <v/>
      </c>
      <c r="CE126"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#65686b;background: #FFFFFF</v>
      </c>
      <c r="CF126" s="17" t="str">
        <f>IF(AND(Table_Styles[[#This Row],[Selector]]&lt;&gt;"", Table_Styles[[#This Row],[Config Properties]]&lt;&gt;""),
Table_Styles[[#This Row],[Selector]]&amp;" { "&amp;Table_Styles[[#This Row],[Config Properties]]&amp;" }","")</f>
        <v>#sidebar .header nav .btn.btn-primary { color: #65686b;background: #FFFFFF }</v>
      </c>
      <c r="CG126" s="17" t="str">
        <f xml:space="preserve">
SUBSTITUTE(SUBSTITUTE(SUBSTITUTE(SUBSTITUTE(SUBSTITUTE(SUBSTITUTE(SUBSTITUTE(SUBSTITUTE(Table_Styles[[#This Row],[Config]],
" {","{"),
"{ ","{"),
" }","}"),
"} ","}"),
" ,",","),
", ",","),
" :",":"),
": ",":")</f>
        <v>#sidebar .header nav .btn.btn-primary{color:#65686b;background:#FFFFFF}</v>
      </c>
    </row>
    <row r="127" spans="2:85" ht="21" customHeight="1">
      <c r="B127" s="91" t="s">
        <v>669</v>
      </c>
      <c r="C127" s="37" t="s">
        <v>736</v>
      </c>
      <c r="D127" s="34"/>
      <c r="E127" s="34"/>
      <c r="F127" s="15" t="str">
        <f>IF(Table_Styles[[#This Row],[Font Family]]&lt;&gt;"",Table_Styles[[#This Row],[Font Family]],IF(Table_Styles[[#This Row],[Font Family Default]]&lt;&gt;"",Table_Styles[[#This Row],[Font Family Default]],""))</f>
        <v/>
      </c>
      <c r="G127" s="34"/>
      <c r="H127" s="34"/>
      <c r="I127" s="15" t="str">
        <f>IF(Table_Styles[[#This Row],[Font Size]]&lt;&gt;"",Table_Styles[[#This Row],[Font Size]],IF(Table_Styles[[#This Row],[Font Size Default]]&lt;&gt;"",Table_Styles[[#This Row],[Font Size Default]],""))</f>
        <v/>
      </c>
      <c r="J127" s="34"/>
      <c r="K127" s="34"/>
      <c r="L127" s="15" t="str">
        <f>IF(Table_Styles[[#This Row],[Font Weight]]&lt;&gt;"",Table_Styles[[#This Row],[Font Weight]],IF(Table_Styles[[#This Row],[Font Weight Default]]&lt;&gt;"",Table_Styles[[#This Row],[Font Weight Default]],""))</f>
        <v/>
      </c>
      <c r="M127" s="34"/>
      <c r="N127" s="34"/>
      <c r="O127" s="15" t="str">
        <f>IF(Table_Styles[[#This Row],[Colour]]&lt;&gt;"",Table_Styles[[#This Row],[Colour]],IF(Table_Styles[[#This Row],[Colour Default]]&lt;&gt;"",Table_Styles[[#This Row],[Colour Default]],""))</f>
        <v/>
      </c>
      <c r="P127" s="34"/>
      <c r="Q127" s="34"/>
      <c r="R127" s="15" t="str">
        <f>IF(Table_Styles[[#This Row],[Background]]&lt;&gt;"",Table_Styles[[#This Row],[Background]],IF(Table_Styles[[#This Row],[Background Default]]&lt;&gt;"",Table_Styles[[#This Row],[Background Default]],""))</f>
        <v/>
      </c>
      <c r="S127" s="34"/>
      <c r="T127" s="34"/>
      <c r="U127" s="15" t="str">
        <f>IF(Table_Styles[[#This Row],[Border]]&lt;&gt;"",Table_Styles[[#This Row],[Border]],IF(Table_Styles[[#This Row],[Border Default]]&lt;&gt;"",Table_Styles[[#This Row],[Border Default]],""))</f>
        <v/>
      </c>
      <c r="V127" s="34"/>
      <c r="W127" s="34"/>
      <c r="X127" s="15" t="str">
        <f>IF(Table_Styles[[#This Row],[Border Radius]]&lt;&gt;"",Table_Styles[[#This Row],[Border Radius]],IF(Table_Styles[[#This Row],[Border Radius Default]]&lt;&gt;"",Table_Styles[[#This Row],[Border Radius Default]],""))</f>
        <v/>
      </c>
      <c r="Y127" s="34"/>
      <c r="Z127" s="34"/>
      <c r="AA127" s="15" t="str">
        <f>IF(Table_Styles[[#This Row],[MT]]&lt;&gt;"",Table_Styles[[#This Row],[MT]],IF(Table_Styles[[#This Row],[MT Default]]&lt;&gt;"",Table_Styles[[#This Row],[MT Default]],""))</f>
        <v/>
      </c>
      <c r="AB127" s="34"/>
      <c r="AC127" s="34"/>
      <c r="AD127" s="15" t="str">
        <f>IF(Table_Styles[[#This Row],[MR]]&lt;&gt;"",Table_Styles[[#This Row],[MR]],IF(Table_Styles[[#This Row],[MR Default]]&lt;&gt;"",Table_Styles[[#This Row],[MR Default]],""))</f>
        <v/>
      </c>
      <c r="AE127" s="34"/>
      <c r="AF127" s="34"/>
      <c r="AG127" s="15" t="str">
        <f>IF(Table_Styles[[#This Row],[MB]]&lt;&gt;"",Table_Styles[[#This Row],[MB]],IF(Table_Styles[[#This Row],[MB Default]]&lt;&gt;"",Table_Styles[[#This Row],[MB Default]],""))</f>
        <v/>
      </c>
      <c r="AH127" s="34"/>
      <c r="AI127" s="34"/>
      <c r="AJ127" s="15" t="str">
        <f>IF(Table_Styles[[#This Row],[ML]]&lt;&gt;"",Table_Styles[[#This Row],[ML]],IF(Table_Styles[[#This Row],[ML Default]]&lt;&gt;"",Table_Styles[[#This Row],[ML Default]],""))</f>
        <v/>
      </c>
      <c r="AK127" s="34"/>
      <c r="AL127" s="34"/>
      <c r="AM127" s="15" t="str">
        <f>IF(Table_Styles[[#This Row],[PT]]&lt;&gt;"",Table_Styles[[#This Row],[PT]],IF(Table_Styles[[#This Row],[PT Default]]&lt;&gt;"",Table_Styles[[#This Row],[PT Default]],""))</f>
        <v/>
      </c>
      <c r="AN127" s="34"/>
      <c r="AO127" s="34"/>
      <c r="AP127" s="15" t="str">
        <f>IF(Table_Styles[[#This Row],[PR]]&lt;&gt;"",Table_Styles[[#This Row],[PR]],IF(Table_Styles[[#This Row],[PR Default]]&lt;&gt;"",Table_Styles[[#This Row],[PR Default]],""))</f>
        <v/>
      </c>
      <c r="AQ127" s="34"/>
      <c r="AR127" s="34"/>
      <c r="AS127" s="15" t="str">
        <f>IF(Table_Styles[[#This Row],[PB]]&lt;&gt;"",Table_Styles[[#This Row],[PB]],IF(Table_Styles[[#This Row],[PB Default]]&lt;&gt;"",Table_Styles[[#This Row],[PB Default]],""))</f>
        <v/>
      </c>
      <c r="AT127" s="34"/>
      <c r="AU127" s="34"/>
      <c r="AV127" s="15" t="str">
        <f>IF(Table_Styles[[#This Row],[PL]]&lt;&gt;"",Table_Styles[[#This Row],[PL]],IF(Table_Styles[[#This Row],[PL Default]]&lt;&gt;"",Table_Styles[[#This Row],[PL Default]],""))</f>
        <v/>
      </c>
      <c r="AW127" s="34"/>
      <c r="AX127" s="34"/>
      <c r="AY127" s="15" t="str">
        <f>IF(Table_Styles[[#This Row],[BT]]&lt;&gt;"",Table_Styles[[#This Row],[BT]],IF(Table_Styles[[#This Row],[BT Default]]&lt;&gt;"",Table_Styles[[#This Row],[BT Default]],""))</f>
        <v/>
      </c>
      <c r="AZ127" s="34"/>
      <c r="BA127" s="34"/>
      <c r="BB127" s="15" t="str">
        <f>IF(Table_Styles[[#This Row],[BR]]&lt;&gt;"",Table_Styles[[#This Row],[BR]],IF(Table_Styles[[#This Row],[BR Default]]&lt;&gt;"",Table_Styles[[#This Row],[BR Default]],""))</f>
        <v/>
      </c>
      <c r="BC127" s="34"/>
      <c r="BD127" s="34"/>
      <c r="BE127" s="15" t="str">
        <f>IF(Table_Styles[[#This Row],[BB]]&lt;&gt;"",Table_Styles[[#This Row],[BB]],IF(Table_Styles[[#This Row],[BB Default]]&lt;&gt;"",Table_Styles[[#This Row],[BB Default]],""))</f>
        <v/>
      </c>
      <c r="BF127" s="34"/>
      <c r="BG127" s="34"/>
      <c r="BH127" s="15" t="str">
        <f>IF(Table_Styles[[#This Row],[BL]]&lt;&gt;"",Table_Styles[[#This Row],[BL]],IF(Table_Styles[[#This Row],[BL Default]]&lt;&gt;"",Table_Styles[[#This Row],[BL Default]],""))</f>
        <v/>
      </c>
      <c r="BI127" s="34"/>
      <c r="BJ127" s="34"/>
      <c r="BK127" s="15" t="str">
        <f>IF(Table_Styles[[#This Row],[Width]]&lt;&gt;"",Table_Styles[[#This Row],[Width]],IF(Table_Styles[[#This Row],[Width Default]]&lt;&gt;"",Table_Styles[[#This Row],[Width Default]],""))</f>
        <v/>
      </c>
      <c r="BL127" s="34"/>
      <c r="BM127" s="34"/>
      <c r="BN127" s="15" t="str">
        <f>IF(Table_Styles[[#This Row],[Height]]&lt;&gt;"",Table_Styles[[#This Row],[Height]],IF(Table_Styles[[#This Row],[Height Default]]&lt;&gt;"",Table_Styles[[#This Row],[Height Default]],""))</f>
        <v/>
      </c>
      <c r="BO127" s="15"/>
      <c r="BP127" s="15"/>
      <c r="BQ127" s="15" t="str">
        <f>IF(Table_Styles[[#This Row],[Top]]&lt;&gt;"",Table_Styles[[#This Row],[Top]],IF(Table_Styles[[#This Row],[Top Default]]&lt;&gt;"",Table_Styles[[#This Row],[Top Default]],""))</f>
        <v/>
      </c>
      <c r="BR127" s="15"/>
      <c r="BS127" s="15"/>
      <c r="BT127" s="15" t="str">
        <f>IF(Table_Styles[[#This Row],[Right]]&lt;&gt;"",Table_Styles[[#This Row],[Right]],IF(Table_Styles[[#This Row],[Right Default]]&lt;&gt;"",Table_Styles[[#This Row],[Right Default]],""))</f>
        <v/>
      </c>
      <c r="BU127" s="15"/>
      <c r="BV127" s="15"/>
      <c r="BW127" s="15" t="str">
        <f>IF(Table_Styles[[#This Row],[Bottom]]&lt;&gt;"",Table_Styles[[#This Row],[Bottom]],IF(Table_Styles[[#This Row],[Bottom Default]]&lt;&gt;"",Table_Styles[[#This Row],[Bottom Default]],""))</f>
        <v/>
      </c>
      <c r="BX127" s="15"/>
      <c r="BY127" s="15"/>
      <c r="BZ127" s="15" t="str">
        <f>IF(Table_Styles[[#This Row],[Left]]&lt;&gt;"",Table_Styles[[#This Row],[Left]],IF(Table_Styles[[#This Row],[Left Default]]&lt;&gt;"",Table_Styles[[#This Row],[Left Default]],""))</f>
        <v/>
      </c>
      <c r="CA127" s="34"/>
      <c r="CB127" s="17" t="str">
        <f>IF(AND(Table_Styles[[#This Row],[Selector]]&lt;&gt;"",Table_Styles[[#This Row],[Font Family Used]]&lt;&gt;"",Table_Styles[[#This Row],[Font Weight Used]]&lt;&gt;""),Table_Styles[[#This Row],[Font Family Used]]&amp;" "&amp;Table_Styles[[#This Row],[Font Weight Used]],"")</f>
        <v/>
      </c>
      <c r="CC127" s="17" t="str">
        <f ca="1">IF(AND(Table_Styles[[#This Row],[Selector]],COUNTIF(OFFSET(CC:CC,0,0,ROW()-1,1),"="&amp;Table_Styles[[#This Row],[Font]])=0),Table_Styles[[#This Row],[Font]],"")</f>
        <v/>
      </c>
      <c r="CD127" s="17" t="str">
        <f ca="1">IF(Table_Styles[[#This Row],[Unique Font]]&lt;&gt;"",
"{""fontFamily"":"""&amp;Table_Styles[[#This Row],[Font Family Used]]&amp;""",""fontWeight"":"&amp;Table_Styles[[#This Row],[Font Weight Used]]&amp;"}","")</f>
        <v/>
      </c>
      <c r="CE127"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7" s="17" t="str">
        <f>IF(AND(Table_Styles[[#This Row],[Selector]]&lt;&gt;"", Table_Styles[[#This Row],[Config Properties]]&lt;&gt;""),
Table_Styles[[#This Row],[Selector]]&amp;" { "&amp;Table_Styles[[#This Row],[Config Properties]]&amp;" }","")</f>
        <v/>
      </c>
      <c r="CG127" s="17" t="str">
        <f xml:space="preserve">
SUBSTITUTE(SUBSTITUTE(SUBSTITUTE(SUBSTITUTE(SUBSTITUTE(SUBSTITUTE(SUBSTITUTE(SUBSTITUTE(Table_Styles[[#This Row],[Config]],
" {","{"),
"{ ","{"),
" }","}"),
"} ","}"),
" ,",","),
", ",","),
" :",":"),
": ",":")</f>
        <v/>
      </c>
    </row>
    <row r="128" spans="2:85" ht="21" customHeight="1">
      <c r="B128" s="91" t="s">
        <v>671</v>
      </c>
      <c r="C128" s="37" t="s">
        <v>737</v>
      </c>
      <c r="D128" s="34"/>
      <c r="E128" s="34"/>
      <c r="F128" s="15" t="str">
        <f>IF(Table_Styles[[#This Row],[Font Family]]&lt;&gt;"",Table_Styles[[#This Row],[Font Family]],IF(Table_Styles[[#This Row],[Font Family Default]]&lt;&gt;"",Table_Styles[[#This Row],[Font Family Default]],""))</f>
        <v/>
      </c>
      <c r="G128" s="34"/>
      <c r="H128" s="34"/>
      <c r="I128" s="15" t="str">
        <f>IF(Table_Styles[[#This Row],[Font Size]]&lt;&gt;"",Table_Styles[[#This Row],[Font Size]],IF(Table_Styles[[#This Row],[Font Size Default]]&lt;&gt;"",Table_Styles[[#This Row],[Font Size Default]],""))</f>
        <v/>
      </c>
      <c r="J128" s="34"/>
      <c r="K128" s="34"/>
      <c r="L128" s="15" t="str">
        <f>IF(Table_Styles[[#This Row],[Font Weight]]&lt;&gt;"",Table_Styles[[#This Row],[Font Weight]],IF(Table_Styles[[#This Row],[Font Weight Default]]&lt;&gt;"",Table_Styles[[#This Row],[Font Weight Default]],""))</f>
        <v/>
      </c>
      <c r="M128" s="34"/>
      <c r="N128" s="34"/>
      <c r="O128" s="15" t="str">
        <f>IF(Table_Styles[[#This Row],[Colour]]&lt;&gt;"",Table_Styles[[#This Row],[Colour]],IF(Table_Styles[[#This Row],[Colour Default]]&lt;&gt;"",Table_Styles[[#This Row],[Colour Default]],""))</f>
        <v/>
      </c>
      <c r="P128" s="34"/>
      <c r="Q128" s="34"/>
      <c r="R128" s="15" t="str">
        <f>IF(Table_Styles[[#This Row],[Background]]&lt;&gt;"",Table_Styles[[#This Row],[Background]],IF(Table_Styles[[#This Row],[Background Default]]&lt;&gt;"",Table_Styles[[#This Row],[Background Default]],""))</f>
        <v/>
      </c>
      <c r="S128" s="34"/>
      <c r="T128" s="34"/>
      <c r="U128" s="15" t="str">
        <f>IF(Table_Styles[[#This Row],[Border]]&lt;&gt;"",Table_Styles[[#This Row],[Border]],IF(Table_Styles[[#This Row],[Border Default]]&lt;&gt;"",Table_Styles[[#This Row],[Border Default]],""))</f>
        <v/>
      </c>
      <c r="V128" s="34"/>
      <c r="W128" s="34"/>
      <c r="X128" s="15" t="str">
        <f>IF(Table_Styles[[#This Row],[Border Radius]]&lt;&gt;"",Table_Styles[[#This Row],[Border Radius]],IF(Table_Styles[[#This Row],[Border Radius Default]]&lt;&gt;"",Table_Styles[[#This Row],[Border Radius Default]],""))</f>
        <v/>
      </c>
      <c r="Y128" s="34"/>
      <c r="Z128" s="34"/>
      <c r="AA128" s="15" t="str">
        <f>IF(Table_Styles[[#This Row],[MT]]&lt;&gt;"",Table_Styles[[#This Row],[MT]],IF(Table_Styles[[#This Row],[MT Default]]&lt;&gt;"",Table_Styles[[#This Row],[MT Default]],""))</f>
        <v/>
      </c>
      <c r="AB128" s="34"/>
      <c r="AC128" s="34"/>
      <c r="AD128" s="15" t="str">
        <f>IF(Table_Styles[[#This Row],[MR]]&lt;&gt;"",Table_Styles[[#This Row],[MR]],IF(Table_Styles[[#This Row],[MR Default]]&lt;&gt;"",Table_Styles[[#This Row],[MR Default]],""))</f>
        <v/>
      </c>
      <c r="AE128" s="34"/>
      <c r="AF128" s="34"/>
      <c r="AG128" s="15" t="str">
        <f>IF(Table_Styles[[#This Row],[MB]]&lt;&gt;"",Table_Styles[[#This Row],[MB]],IF(Table_Styles[[#This Row],[MB Default]]&lt;&gt;"",Table_Styles[[#This Row],[MB Default]],""))</f>
        <v/>
      </c>
      <c r="AH128" s="34"/>
      <c r="AI128" s="34"/>
      <c r="AJ128" s="15" t="str">
        <f>IF(Table_Styles[[#This Row],[ML]]&lt;&gt;"",Table_Styles[[#This Row],[ML]],IF(Table_Styles[[#This Row],[ML Default]]&lt;&gt;"",Table_Styles[[#This Row],[ML Default]],""))</f>
        <v/>
      </c>
      <c r="AK128" s="34"/>
      <c r="AL128" s="34"/>
      <c r="AM128" s="15" t="str">
        <f>IF(Table_Styles[[#This Row],[PT]]&lt;&gt;"",Table_Styles[[#This Row],[PT]],IF(Table_Styles[[#This Row],[PT Default]]&lt;&gt;"",Table_Styles[[#This Row],[PT Default]],""))</f>
        <v/>
      </c>
      <c r="AN128" s="34"/>
      <c r="AO128" s="34"/>
      <c r="AP128" s="15" t="str">
        <f>IF(Table_Styles[[#This Row],[PR]]&lt;&gt;"",Table_Styles[[#This Row],[PR]],IF(Table_Styles[[#This Row],[PR Default]]&lt;&gt;"",Table_Styles[[#This Row],[PR Default]],""))</f>
        <v/>
      </c>
      <c r="AQ128" s="34"/>
      <c r="AR128" s="34"/>
      <c r="AS128" s="15" t="str">
        <f>IF(Table_Styles[[#This Row],[PB]]&lt;&gt;"",Table_Styles[[#This Row],[PB]],IF(Table_Styles[[#This Row],[PB Default]]&lt;&gt;"",Table_Styles[[#This Row],[PB Default]],""))</f>
        <v/>
      </c>
      <c r="AT128" s="34"/>
      <c r="AU128" s="34"/>
      <c r="AV128" s="15" t="str">
        <f>IF(Table_Styles[[#This Row],[PL]]&lt;&gt;"",Table_Styles[[#This Row],[PL]],IF(Table_Styles[[#This Row],[PL Default]]&lt;&gt;"",Table_Styles[[#This Row],[PL Default]],""))</f>
        <v/>
      </c>
      <c r="AW128" s="34"/>
      <c r="AX128" s="34"/>
      <c r="AY128" s="15" t="str">
        <f>IF(Table_Styles[[#This Row],[BT]]&lt;&gt;"",Table_Styles[[#This Row],[BT]],IF(Table_Styles[[#This Row],[BT Default]]&lt;&gt;"",Table_Styles[[#This Row],[BT Default]],""))</f>
        <v/>
      </c>
      <c r="AZ128" s="34"/>
      <c r="BA128" s="34"/>
      <c r="BB128" s="15" t="str">
        <f>IF(Table_Styles[[#This Row],[BR]]&lt;&gt;"",Table_Styles[[#This Row],[BR]],IF(Table_Styles[[#This Row],[BR Default]]&lt;&gt;"",Table_Styles[[#This Row],[BR Default]],""))</f>
        <v/>
      </c>
      <c r="BC128" s="34"/>
      <c r="BD128" s="34"/>
      <c r="BE128" s="15" t="str">
        <f>IF(Table_Styles[[#This Row],[BB]]&lt;&gt;"",Table_Styles[[#This Row],[BB]],IF(Table_Styles[[#This Row],[BB Default]]&lt;&gt;"",Table_Styles[[#This Row],[BB Default]],""))</f>
        <v/>
      </c>
      <c r="BF128" s="34"/>
      <c r="BG128" s="34"/>
      <c r="BH128" s="15" t="str">
        <f>IF(Table_Styles[[#This Row],[BL]]&lt;&gt;"",Table_Styles[[#This Row],[BL]],IF(Table_Styles[[#This Row],[BL Default]]&lt;&gt;"",Table_Styles[[#This Row],[BL Default]],""))</f>
        <v/>
      </c>
      <c r="BI128" s="34"/>
      <c r="BJ128" s="34"/>
      <c r="BK128" s="15" t="str">
        <f>IF(Table_Styles[[#This Row],[Width]]&lt;&gt;"",Table_Styles[[#This Row],[Width]],IF(Table_Styles[[#This Row],[Width Default]]&lt;&gt;"",Table_Styles[[#This Row],[Width Default]],""))</f>
        <v/>
      </c>
      <c r="BL128" s="34"/>
      <c r="BM128" s="34"/>
      <c r="BN128" s="15" t="str">
        <f>IF(Table_Styles[[#This Row],[Height]]&lt;&gt;"",Table_Styles[[#This Row],[Height]],IF(Table_Styles[[#This Row],[Height Default]]&lt;&gt;"",Table_Styles[[#This Row],[Height Default]],""))</f>
        <v/>
      </c>
      <c r="BO128" s="15"/>
      <c r="BP128" s="15"/>
      <c r="BQ128" s="15" t="str">
        <f>IF(Table_Styles[[#This Row],[Top]]&lt;&gt;"",Table_Styles[[#This Row],[Top]],IF(Table_Styles[[#This Row],[Top Default]]&lt;&gt;"",Table_Styles[[#This Row],[Top Default]],""))</f>
        <v/>
      </c>
      <c r="BR128" s="15"/>
      <c r="BS128" s="15"/>
      <c r="BT128" s="15" t="str">
        <f>IF(Table_Styles[[#This Row],[Right]]&lt;&gt;"",Table_Styles[[#This Row],[Right]],IF(Table_Styles[[#This Row],[Right Default]]&lt;&gt;"",Table_Styles[[#This Row],[Right Default]],""))</f>
        <v/>
      </c>
      <c r="BU128" s="15"/>
      <c r="BV128" s="15"/>
      <c r="BW128" s="15" t="str">
        <f>IF(Table_Styles[[#This Row],[Bottom]]&lt;&gt;"",Table_Styles[[#This Row],[Bottom]],IF(Table_Styles[[#This Row],[Bottom Default]]&lt;&gt;"",Table_Styles[[#This Row],[Bottom Default]],""))</f>
        <v/>
      </c>
      <c r="BX128" s="15"/>
      <c r="BY128" s="15"/>
      <c r="BZ128" s="15" t="str">
        <f>IF(Table_Styles[[#This Row],[Left]]&lt;&gt;"",Table_Styles[[#This Row],[Left]],IF(Table_Styles[[#This Row],[Left Default]]&lt;&gt;"",Table_Styles[[#This Row],[Left Default]],""))</f>
        <v/>
      </c>
      <c r="CA128" s="34"/>
      <c r="CB128" s="17" t="str">
        <f>IF(AND(Table_Styles[[#This Row],[Selector]]&lt;&gt;"",Table_Styles[[#This Row],[Font Family Used]]&lt;&gt;"",Table_Styles[[#This Row],[Font Weight Used]]&lt;&gt;""),Table_Styles[[#This Row],[Font Family Used]]&amp;" "&amp;Table_Styles[[#This Row],[Font Weight Used]],"")</f>
        <v/>
      </c>
      <c r="CC128" s="17" t="str">
        <f ca="1">IF(AND(Table_Styles[[#This Row],[Selector]],COUNTIF(OFFSET(CC:CC,0,0,ROW()-1,1),"="&amp;Table_Styles[[#This Row],[Font]])=0),Table_Styles[[#This Row],[Font]],"")</f>
        <v/>
      </c>
      <c r="CD128" s="17" t="str">
        <f ca="1">IF(Table_Styles[[#This Row],[Unique Font]]&lt;&gt;"",
"{""fontFamily"":"""&amp;Table_Styles[[#This Row],[Font Family Used]]&amp;""",""fontWeight"":"&amp;Table_Styles[[#This Row],[Font Weight Used]]&amp;"}","")</f>
        <v/>
      </c>
      <c r="CE128"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8" s="17" t="str">
        <f>IF(AND(Table_Styles[[#This Row],[Selector]]&lt;&gt;"", Table_Styles[[#This Row],[Config Properties]]&lt;&gt;""),
Table_Styles[[#This Row],[Selector]]&amp;" { "&amp;Table_Styles[[#This Row],[Config Properties]]&amp;" }","")</f>
        <v/>
      </c>
      <c r="CG128" s="17" t="str">
        <f xml:space="preserve">
SUBSTITUTE(SUBSTITUTE(SUBSTITUTE(SUBSTITUTE(SUBSTITUTE(SUBSTITUTE(SUBSTITUTE(SUBSTITUTE(Table_Styles[[#This Row],[Config]],
" {","{"),
"{ ","{"),
" }","}"),
"} ","}"),
" ,",","),
", ",","),
" :",":"),
": ",":")</f>
        <v/>
      </c>
    </row>
    <row r="129" spans="2:85" ht="21" customHeight="1">
      <c r="B129" s="91" t="s">
        <v>673</v>
      </c>
      <c r="C129" s="37" t="s">
        <v>738</v>
      </c>
      <c r="D129" s="34"/>
      <c r="E129" s="34"/>
      <c r="F129" s="15" t="str">
        <f>IF(Table_Styles[[#This Row],[Font Family]]&lt;&gt;"",Table_Styles[[#This Row],[Font Family]],IF(Table_Styles[[#This Row],[Font Family Default]]&lt;&gt;"",Table_Styles[[#This Row],[Font Family Default]],""))</f>
        <v/>
      </c>
      <c r="G129" s="34"/>
      <c r="H129" s="34"/>
      <c r="I129" s="15" t="str">
        <f>IF(Table_Styles[[#This Row],[Font Size]]&lt;&gt;"",Table_Styles[[#This Row],[Font Size]],IF(Table_Styles[[#This Row],[Font Size Default]]&lt;&gt;"",Table_Styles[[#This Row],[Font Size Default]],""))</f>
        <v/>
      </c>
      <c r="J129" s="34"/>
      <c r="K129" s="34"/>
      <c r="L129" s="15" t="str">
        <f>IF(Table_Styles[[#This Row],[Font Weight]]&lt;&gt;"",Table_Styles[[#This Row],[Font Weight]],IF(Table_Styles[[#This Row],[Font Weight Default]]&lt;&gt;"",Table_Styles[[#This Row],[Font Weight Default]],""))</f>
        <v/>
      </c>
      <c r="M129" s="34"/>
      <c r="N129" s="34" t="str">
        <f>Colour_Foreground_1</f>
        <v>#65686b</v>
      </c>
      <c r="O129" s="15" t="str">
        <f>IF(Table_Styles[[#This Row],[Colour]]&lt;&gt;"",Table_Styles[[#This Row],[Colour]],IF(Table_Styles[[#This Row],[Colour Default]]&lt;&gt;"",Table_Styles[[#This Row],[Colour Default]],""))</f>
        <v>#65686b</v>
      </c>
      <c r="P129" s="34"/>
      <c r="Q129" s="34" t="str">
        <f>Colour_Background_1</f>
        <v>#FFFFFF</v>
      </c>
      <c r="R129" s="15" t="str">
        <f>IF(Table_Styles[[#This Row],[Background]]&lt;&gt;"",Table_Styles[[#This Row],[Background]],IF(Table_Styles[[#This Row],[Background Default]]&lt;&gt;"",Table_Styles[[#This Row],[Background Default]],""))</f>
        <v>#FFFFFF</v>
      </c>
      <c r="S129" s="34"/>
      <c r="T129" s="34"/>
      <c r="U129" s="15" t="str">
        <f>IF(Table_Styles[[#This Row],[Border]]&lt;&gt;"",Table_Styles[[#This Row],[Border]],IF(Table_Styles[[#This Row],[Border Default]]&lt;&gt;"",Table_Styles[[#This Row],[Border Default]],""))</f>
        <v/>
      </c>
      <c r="V129" s="34"/>
      <c r="W129" s="34"/>
      <c r="X129" s="15" t="str">
        <f>IF(Table_Styles[[#This Row],[Border Radius]]&lt;&gt;"",Table_Styles[[#This Row],[Border Radius]],IF(Table_Styles[[#This Row],[Border Radius Default]]&lt;&gt;"",Table_Styles[[#This Row],[Border Radius Default]],""))</f>
        <v/>
      </c>
      <c r="Y129" s="34"/>
      <c r="Z129" s="34"/>
      <c r="AA129" s="15" t="str">
        <f>IF(Table_Styles[[#This Row],[MT]]&lt;&gt;"",Table_Styles[[#This Row],[MT]],IF(Table_Styles[[#This Row],[MT Default]]&lt;&gt;"",Table_Styles[[#This Row],[MT Default]],""))</f>
        <v/>
      </c>
      <c r="AB129" s="34"/>
      <c r="AC129" s="34"/>
      <c r="AD129" s="15" t="str">
        <f>IF(Table_Styles[[#This Row],[MR]]&lt;&gt;"",Table_Styles[[#This Row],[MR]],IF(Table_Styles[[#This Row],[MR Default]]&lt;&gt;"",Table_Styles[[#This Row],[MR Default]],""))</f>
        <v/>
      </c>
      <c r="AE129" s="34"/>
      <c r="AF129" s="34"/>
      <c r="AG129" s="15" t="str">
        <f>IF(Table_Styles[[#This Row],[MB]]&lt;&gt;"",Table_Styles[[#This Row],[MB]],IF(Table_Styles[[#This Row],[MB Default]]&lt;&gt;"",Table_Styles[[#This Row],[MB Default]],""))</f>
        <v/>
      </c>
      <c r="AH129" s="34"/>
      <c r="AI129" s="34"/>
      <c r="AJ129" s="15" t="str">
        <f>IF(Table_Styles[[#This Row],[ML]]&lt;&gt;"",Table_Styles[[#This Row],[ML]],IF(Table_Styles[[#This Row],[ML Default]]&lt;&gt;"",Table_Styles[[#This Row],[ML Default]],""))</f>
        <v/>
      </c>
      <c r="AK129" s="34"/>
      <c r="AL129" s="34"/>
      <c r="AM129" s="15" t="str">
        <f>IF(Table_Styles[[#This Row],[PT]]&lt;&gt;"",Table_Styles[[#This Row],[PT]],IF(Table_Styles[[#This Row],[PT Default]]&lt;&gt;"",Table_Styles[[#This Row],[PT Default]],""))</f>
        <v/>
      </c>
      <c r="AN129" s="34"/>
      <c r="AO129" s="34"/>
      <c r="AP129" s="15" t="str">
        <f>IF(Table_Styles[[#This Row],[PR]]&lt;&gt;"",Table_Styles[[#This Row],[PR]],IF(Table_Styles[[#This Row],[PR Default]]&lt;&gt;"",Table_Styles[[#This Row],[PR Default]],""))</f>
        <v/>
      </c>
      <c r="AQ129" s="34"/>
      <c r="AR129" s="34"/>
      <c r="AS129" s="15" t="str">
        <f>IF(Table_Styles[[#This Row],[PB]]&lt;&gt;"",Table_Styles[[#This Row],[PB]],IF(Table_Styles[[#This Row],[PB Default]]&lt;&gt;"",Table_Styles[[#This Row],[PB Default]],""))</f>
        <v/>
      </c>
      <c r="AT129" s="34"/>
      <c r="AU129" s="34"/>
      <c r="AV129" s="15" t="str">
        <f>IF(Table_Styles[[#This Row],[PL]]&lt;&gt;"",Table_Styles[[#This Row],[PL]],IF(Table_Styles[[#This Row],[PL Default]]&lt;&gt;"",Table_Styles[[#This Row],[PL Default]],""))</f>
        <v/>
      </c>
      <c r="AW129" s="34"/>
      <c r="AX129" s="34"/>
      <c r="AY129" s="15" t="str">
        <f>IF(Table_Styles[[#This Row],[BT]]&lt;&gt;"",Table_Styles[[#This Row],[BT]],IF(Table_Styles[[#This Row],[BT Default]]&lt;&gt;"",Table_Styles[[#This Row],[BT Default]],""))</f>
        <v/>
      </c>
      <c r="AZ129" s="34"/>
      <c r="BA129" s="34"/>
      <c r="BB129" s="15" t="str">
        <f>IF(Table_Styles[[#This Row],[BR]]&lt;&gt;"",Table_Styles[[#This Row],[BR]],IF(Table_Styles[[#This Row],[BR Default]]&lt;&gt;"",Table_Styles[[#This Row],[BR Default]],""))</f>
        <v/>
      </c>
      <c r="BC129" s="34"/>
      <c r="BD129" s="34"/>
      <c r="BE129" s="15" t="str">
        <f>IF(Table_Styles[[#This Row],[BB]]&lt;&gt;"",Table_Styles[[#This Row],[BB]],IF(Table_Styles[[#This Row],[BB Default]]&lt;&gt;"",Table_Styles[[#This Row],[BB Default]],""))</f>
        <v/>
      </c>
      <c r="BF129" s="34"/>
      <c r="BG129" s="34"/>
      <c r="BH129" s="15" t="str">
        <f>IF(Table_Styles[[#This Row],[BL]]&lt;&gt;"",Table_Styles[[#This Row],[BL]],IF(Table_Styles[[#This Row],[BL Default]]&lt;&gt;"",Table_Styles[[#This Row],[BL Default]],""))</f>
        <v/>
      </c>
      <c r="BI129" s="34"/>
      <c r="BJ129" s="34"/>
      <c r="BK129" s="15" t="str">
        <f>IF(Table_Styles[[#This Row],[Width]]&lt;&gt;"",Table_Styles[[#This Row],[Width]],IF(Table_Styles[[#This Row],[Width Default]]&lt;&gt;"",Table_Styles[[#This Row],[Width Default]],""))</f>
        <v/>
      </c>
      <c r="BL129" s="34"/>
      <c r="BM129" s="34"/>
      <c r="BN129" s="15" t="str">
        <f>IF(Table_Styles[[#This Row],[Height]]&lt;&gt;"",Table_Styles[[#This Row],[Height]],IF(Table_Styles[[#This Row],[Height Default]]&lt;&gt;"",Table_Styles[[#This Row],[Height Default]],""))</f>
        <v/>
      </c>
      <c r="BO129" s="15"/>
      <c r="BP129" s="15"/>
      <c r="BQ129" s="15" t="str">
        <f>IF(Table_Styles[[#This Row],[Top]]&lt;&gt;"",Table_Styles[[#This Row],[Top]],IF(Table_Styles[[#This Row],[Top Default]]&lt;&gt;"",Table_Styles[[#This Row],[Top Default]],""))</f>
        <v/>
      </c>
      <c r="BR129" s="15"/>
      <c r="BS129" s="15"/>
      <c r="BT129" s="15" t="str">
        <f>IF(Table_Styles[[#This Row],[Right]]&lt;&gt;"",Table_Styles[[#This Row],[Right]],IF(Table_Styles[[#This Row],[Right Default]]&lt;&gt;"",Table_Styles[[#This Row],[Right Default]],""))</f>
        <v/>
      </c>
      <c r="BU129" s="15"/>
      <c r="BV129" s="15"/>
      <c r="BW129" s="15" t="str">
        <f>IF(Table_Styles[[#This Row],[Bottom]]&lt;&gt;"",Table_Styles[[#This Row],[Bottom]],IF(Table_Styles[[#This Row],[Bottom Default]]&lt;&gt;"",Table_Styles[[#This Row],[Bottom Default]],""))</f>
        <v/>
      </c>
      <c r="BX129" s="15"/>
      <c r="BY129" s="15"/>
      <c r="BZ129" s="15" t="str">
        <f>IF(Table_Styles[[#This Row],[Left]]&lt;&gt;"",Table_Styles[[#This Row],[Left]],IF(Table_Styles[[#This Row],[Left Default]]&lt;&gt;"",Table_Styles[[#This Row],[Left Default]],""))</f>
        <v/>
      </c>
      <c r="CA129" s="34"/>
      <c r="CB129" s="17" t="str">
        <f>IF(AND(Table_Styles[[#This Row],[Selector]]&lt;&gt;"",Table_Styles[[#This Row],[Font Family Used]]&lt;&gt;"",Table_Styles[[#This Row],[Font Weight Used]]&lt;&gt;""),Table_Styles[[#This Row],[Font Family Used]]&amp;" "&amp;Table_Styles[[#This Row],[Font Weight Used]],"")</f>
        <v/>
      </c>
      <c r="CC129" s="17" t="str">
        <f ca="1">IF(AND(Table_Styles[[#This Row],[Selector]],COUNTIF(OFFSET(CC:CC,0,0,ROW()-1,1),"="&amp;Table_Styles[[#This Row],[Font]])=0),Table_Styles[[#This Row],[Font]],"")</f>
        <v/>
      </c>
      <c r="CD129" s="17" t="str">
        <f ca="1">IF(Table_Styles[[#This Row],[Unique Font]]&lt;&gt;"",
"{""fontFamily"":"""&amp;Table_Styles[[#This Row],[Font Family Used]]&amp;""",""fontWeight"":"&amp;Table_Styles[[#This Row],[Font Weight Used]]&amp;"}","")</f>
        <v/>
      </c>
      <c r="CE129"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#65686b;background: #FFFFFF</v>
      </c>
      <c r="CF129" s="17" t="str">
        <f>IF(AND(Table_Styles[[#This Row],[Selector]]&lt;&gt;"", Table_Styles[[#This Row],[Config Properties]]&lt;&gt;""),
Table_Styles[[#This Row],[Selector]]&amp;" { "&amp;Table_Styles[[#This Row],[Config Properties]]&amp;" }","")</f>
        <v>#sidebar .header nav .btn.btn-secondary { color: #65686b;background: #FFFFFF }</v>
      </c>
      <c r="CG129" s="17" t="str">
        <f xml:space="preserve">
SUBSTITUTE(SUBSTITUTE(SUBSTITUTE(SUBSTITUTE(SUBSTITUTE(SUBSTITUTE(SUBSTITUTE(SUBSTITUTE(Table_Styles[[#This Row],[Config]],
" {","{"),
"{ ","{"),
" }","}"),
"} ","}"),
" ,",","),
", ",","),
" :",":"),
": ",":")</f>
        <v>#sidebar .header nav .btn.btn-secondary{color:#65686b;background:#FFFFFF}</v>
      </c>
    </row>
    <row r="130" spans="2:85" ht="21" customHeight="1">
      <c r="B130" s="91" t="s">
        <v>675</v>
      </c>
      <c r="C130" s="37" t="s">
        <v>739</v>
      </c>
      <c r="D130" s="34"/>
      <c r="E130" s="34"/>
      <c r="F130" s="15" t="str">
        <f>IF(Table_Styles[[#This Row],[Font Family]]&lt;&gt;"",Table_Styles[[#This Row],[Font Family]],IF(Table_Styles[[#This Row],[Font Family Default]]&lt;&gt;"",Table_Styles[[#This Row],[Font Family Default]],""))</f>
        <v/>
      </c>
      <c r="G130" s="34"/>
      <c r="H130" s="34"/>
      <c r="I130" s="15" t="str">
        <f>IF(Table_Styles[[#This Row],[Font Size]]&lt;&gt;"",Table_Styles[[#This Row],[Font Size]],IF(Table_Styles[[#This Row],[Font Size Default]]&lt;&gt;"",Table_Styles[[#This Row],[Font Size Default]],""))</f>
        <v/>
      </c>
      <c r="J130" s="34"/>
      <c r="K130" s="34"/>
      <c r="L130" s="15" t="str">
        <f>IF(Table_Styles[[#This Row],[Font Weight]]&lt;&gt;"",Table_Styles[[#This Row],[Font Weight]],IF(Table_Styles[[#This Row],[Font Weight Default]]&lt;&gt;"",Table_Styles[[#This Row],[Font Weight Default]],""))</f>
        <v/>
      </c>
      <c r="M130" s="34"/>
      <c r="N130" s="34"/>
      <c r="O130" s="15" t="str">
        <f>IF(Table_Styles[[#This Row],[Colour]]&lt;&gt;"",Table_Styles[[#This Row],[Colour]],IF(Table_Styles[[#This Row],[Colour Default]]&lt;&gt;"",Table_Styles[[#This Row],[Colour Default]],""))</f>
        <v/>
      </c>
      <c r="P130" s="34"/>
      <c r="Q130" s="34"/>
      <c r="R130" s="15" t="str">
        <f>IF(Table_Styles[[#This Row],[Background]]&lt;&gt;"",Table_Styles[[#This Row],[Background]],IF(Table_Styles[[#This Row],[Background Default]]&lt;&gt;"",Table_Styles[[#This Row],[Background Default]],""))</f>
        <v/>
      </c>
      <c r="S130" s="34"/>
      <c r="T130" s="34"/>
      <c r="U130" s="15" t="str">
        <f>IF(Table_Styles[[#This Row],[Border]]&lt;&gt;"",Table_Styles[[#This Row],[Border]],IF(Table_Styles[[#This Row],[Border Default]]&lt;&gt;"",Table_Styles[[#This Row],[Border Default]],""))</f>
        <v/>
      </c>
      <c r="V130" s="34"/>
      <c r="W130" s="34"/>
      <c r="X130" s="15" t="str">
        <f>IF(Table_Styles[[#This Row],[Border Radius]]&lt;&gt;"",Table_Styles[[#This Row],[Border Radius]],IF(Table_Styles[[#This Row],[Border Radius Default]]&lt;&gt;"",Table_Styles[[#This Row],[Border Radius Default]],""))</f>
        <v/>
      </c>
      <c r="Y130" s="34"/>
      <c r="Z130" s="34"/>
      <c r="AA130" s="15" t="str">
        <f>IF(Table_Styles[[#This Row],[MT]]&lt;&gt;"",Table_Styles[[#This Row],[MT]],IF(Table_Styles[[#This Row],[MT Default]]&lt;&gt;"",Table_Styles[[#This Row],[MT Default]],""))</f>
        <v/>
      </c>
      <c r="AB130" s="34"/>
      <c r="AC130" s="34"/>
      <c r="AD130" s="15" t="str">
        <f>IF(Table_Styles[[#This Row],[MR]]&lt;&gt;"",Table_Styles[[#This Row],[MR]],IF(Table_Styles[[#This Row],[MR Default]]&lt;&gt;"",Table_Styles[[#This Row],[MR Default]],""))</f>
        <v/>
      </c>
      <c r="AE130" s="34"/>
      <c r="AF130" s="34"/>
      <c r="AG130" s="15" t="str">
        <f>IF(Table_Styles[[#This Row],[MB]]&lt;&gt;"",Table_Styles[[#This Row],[MB]],IF(Table_Styles[[#This Row],[MB Default]]&lt;&gt;"",Table_Styles[[#This Row],[MB Default]],""))</f>
        <v/>
      </c>
      <c r="AH130" s="34"/>
      <c r="AI130" s="34"/>
      <c r="AJ130" s="15" t="str">
        <f>IF(Table_Styles[[#This Row],[ML]]&lt;&gt;"",Table_Styles[[#This Row],[ML]],IF(Table_Styles[[#This Row],[ML Default]]&lt;&gt;"",Table_Styles[[#This Row],[ML Default]],""))</f>
        <v/>
      </c>
      <c r="AK130" s="34"/>
      <c r="AL130" s="34"/>
      <c r="AM130" s="15" t="str">
        <f>IF(Table_Styles[[#This Row],[PT]]&lt;&gt;"",Table_Styles[[#This Row],[PT]],IF(Table_Styles[[#This Row],[PT Default]]&lt;&gt;"",Table_Styles[[#This Row],[PT Default]],""))</f>
        <v/>
      </c>
      <c r="AN130" s="34"/>
      <c r="AO130" s="34"/>
      <c r="AP130" s="15" t="str">
        <f>IF(Table_Styles[[#This Row],[PR]]&lt;&gt;"",Table_Styles[[#This Row],[PR]],IF(Table_Styles[[#This Row],[PR Default]]&lt;&gt;"",Table_Styles[[#This Row],[PR Default]],""))</f>
        <v/>
      </c>
      <c r="AQ130" s="34"/>
      <c r="AR130" s="34"/>
      <c r="AS130" s="15" t="str">
        <f>IF(Table_Styles[[#This Row],[PB]]&lt;&gt;"",Table_Styles[[#This Row],[PB]],IF(Table_Styles[[#This Row],[PB Default]]&lt;&gt;"",Table_Styles[[#This Row],[PB Default]],""))</f>
        <v/>
      </c>
      <c r="AT130" s="34"/>
      <c r="AU130" s="34"/>
      <c r="AV130" s="15" t="str">
        <f>IF(Table_Styles[[#This Row],[PL]]&lt;&gt;"",Table_Styles[[#This Row],[PL]],IF(Table_Styles[[#This Row],[PL Default]]&lt;&gt;"",Table_Styles[[#This Row],[PL Default]],""))</f>
        <v/>
      </c>
      <c r="AW130" s="34"/>
      <c r="AX130" s="34"/>
      <c r="AY130" s="15" t="str">
        <f>IF(Table_Styles[[#This Row],[BT]]&lt;&gt;"",Table_Styles[[#This Row],[BT]],IF(Table_Styles[[#This Row],[BT Default]]&lt;&gt;"",Table_Styles[[#This Row],[BT Default]],""))</f>
        <v/>
      </c>
      <c r="AZ130" s="34"/>
      <c r="BA130" s="34"/>
      <c r="BB130" s="15" t="str">
        <f>IF(Table_Styles[[#This Row],[BR]]&lt;&gt;"",Table_Styles[[#This Row],[BR]],IF(Table_Styles[[#This Row],[BR Default]]&lt;&gt;"",Table_Styles[[#This Row],[BR Default]],""))</f>
        <v/>
      </c>
      <c r="BC130" s="34"/>
      <c r="BD130" s="34"/>
      <c r="BE130" s="15" t="str">
        <f>IF(Table_Styles[[#This Row],[BB]]&lt;&gt;"",Table_Styles[[#This Row],[BB]],IF(Table_Styles[[#This Row],[BB Default]]&lt;&gt;"",Table_Styles[[#This Row],[BB Default]],""))</f>
        <v/>
      </c>
      <c r="BF130" s="34"/>
      <c r="BG130" s="34"/>
      <c r="BH130" s="15" t="str">
        <f>IF(Table_Styles[[#This Row],[BL]]&lt;&gt;"",Table_Styles[[#This Row],[BL]],IF(Table_Styles[[#This Row],[BL Default]]&lt;&gt;"",Table_Styles[[#This Row],[BL Default]],""))</f>
        <v/>
      </c>
      <c r="BI130" s="34"/>
      <c r="BJ130" s="34"/>
      <c r="BK130" s="15" t="str">
        <f>IF(Table_Styles[[#This Row],[Width]]&lt;&gt;"",Table_Styles[[#This Row],[Width]],IF(Table_Styles[[#This Row],[Width Default]]&lt;&gt;"",Table_Styles[[#This Row],[Width Default]],""))</f>
        <v/>
      </c>
      <c r="BL130" s="34"/>
      <c r="BM130" s="34"/>
      <c r="BN130" s="15" t="str">
        <f>IF(Table_Styles[[#This Row],[Height]]&lt;&gt;"",Table_Styles[[#This Row],[Height]],IF(Table_Styles[[#This Row],[Height Default]]&lt;&gt;"",Table_Styles[[#This Row],[Height Default]],""))</f>
        <v/>
      </c>
      <c r="BO130" s="15"/>
      <c r="BP130" s="15"/>
      <c r="BQ130" s="15" t="str">
        <f>IF(Table_Styles[[#This Row],[Top]]&lt;&gt;"",Table_Styles[[#This Row],[Top]],IF(Table_Styles[[#This Row],[Top Default]]&lt;&gt;"",Table_Styles[[#This Row],[Top Default]],""))</f>
        <v/>
      </c>
      <c r="BR130" s="15"/>
      <c r="BS130" s="15"/>
      <c r="BT130" s="15" t="str">
        <f>IF(Table_Styles[[#This Row],[Right]]&lt;&gt;"",Table_Styles[[#This Row],[Right]],IF(Table_Styles[[#This Row],[Right Default]]&lt;&gt;"",Table_Styles[[#This Row],[Right Default]],""))</f>
        <v/>
      </c>
      <c r="BU130" s="15"/>
      <c r="BV130" s="15"/>
      <c r="BW130" s="15" t="str">
        <f>IF(Table_Styles[[#This Row],[Bottom]]&lt;&gt;"",Table_Styles[[#This Row],[Bottom]],IF(Table_Styles[[#This Row],[Bottom Default]]&lt;&gt;"",Table_Styles[[#This Row],[Bottom Default]],""))</f>
        <v/>
      </c>
      <c r="BX130" s="15"/>
      <c r="BY130" s="15"/>
      <c r="BZ130" s="15" t="str">
        <f>IF(Table_Styles[[#This Row],[Left]]&lt;&gt;"",Table_Styles[[#This Row],[Left]],IF(Table_Styles[[#This Row],[Left Default]]&lt;&gt;"",Table_Styles[[#This Row],[Left Default]],""))</f>
        <v/>
      </c>
      <c r="CA130" s="34"/>
      <c r="CB130" s="17" t="str">
        <f>IF(AND(Table_Styles[[#This Row],[Selector]]&lt;&gt;"",Table_Styles[[#This Row],[Font Family Used]]&lt;&gt;"",Table_Styles[[#This Row],[Font Weight Used]]&lt;&gt;""),Table_Styles[[#This Row],[Font Family Used]]&amp;" "&amp;Table_Styles[[#This Row],[Font Weight Used]],"")</f>
        <v/>
      </c>
      <c r="CC130" s="17" t="str">
        <f ca="1">IF(AND(Table_Styles[[#This Row],[Selector]],COUNTIF(OFFSET(CC:CC,0,0,ROW()-1,1),"="&amp;Table_Styles[[#This Row],[Font]])=0),Table_Styles[[#This Row],[Font]],"")</f>
        <v/>
      </c>
      <c r="CD130" s="17" t="str">
        <f ca="1">IF(Table_Styles[[#This Row],[Unique Font]]&lt;&gt;"",
"{""fontFamily"":"""&amp;Table_Styles[[#This Row],[Font Family Used]]&amp;""",""fontWeight"":"&amp;Table_Styles[[#This Row],[Font Weight Used]]&amp;"}","")</f>
        <v/>
      </c>
      <c r="CE130"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0" s="17" t="str">
        <f>IF(AND(Table_Styles[[#This Row],[Selector]]&lt;&gt;"", Table_Styles[[#This Row],[Config Properties]]&lt;&gt;""),
Table_Styles[[#This Row],[Selector]]&amp;" { "&amp;Table_Styles[[#This Row],[Config Properties]]&amp;" }","")</f>
        <v/>
      </c>
      <c r="CG130" s="17" t="str">
        <f xml:space="preserve">
SUBSTITUTE(SUBSTITUTE(SUBSTITUTE(SUBSTITUTE(SUBSTITUTE(SUBSTITUTE(SUBSTITUTE(SUBSTITUTE(Table_Styles[[#This Row],[Config]],
" {","{"),
"{ ","{"),
" }","}"),
"} ","}"),
" ,",","),
", ",","),
" :",":"),
": ",":")</f>
        <v/>
      </c>
    </row>
    <row r="131" spans="2:85" ht="21" customHeight="1">
      <c r="B131" s="91" t="s">
        <v>677</v>
      </c>
      <c r="C131" s="37" t="s">
        <v>740</v>
      </c>
      <c r="D131" s="34"/>
      <c r="E131" s="34"/>
      <c r="F131" s="15" t="str">
        <f>IF(Table_Styles[[#This Row],[Font Family]]&lt;&gt;"",Table_Styles[[#This Row],[Font Family]],IF(Table_Styles[[#This Row],[Font Family Default]]&lt;&gt;"",Table_Styles[[#This Row],[Font Family Default]],""))</f>
        <v/>
      </c>
      <c r="G131" s="34"/>
      <c r="H131" s="34"/>
      <c r="I131" s="15" t="str">
        <f>IF(Table_Styles[[#This Row],[Font Size]]&lt;&gt;"",Table_Styles[[#This Row],[Font Size]],IF(Table_Styles[[#This Row],[Font Size Default]]&lt;&gt;"",Table_Styles[[#This Row],[Font Size Default]],""))</f>
        <v/>
      </c>
      <c r="J131" s="34"/>
      <c r="K131" s="34"/>
      <c r="L131" s="15" t="str">
        <f>IF(Table_Styles[[#This Row],[Font Weight]]&lt;&gt;"",Table_Styles[[#This Row],[Font Weight]],IF(Table_Styles[[#This Row],[Font Weight Default]]&lt;&gt;"",Table_Styles[[#This Row],[Font Weight Default]],""))</f>
        <v/>
      </c>
      <c r="M131" s="34"/>
      <c r="N131" s="34"/>
      <c r="O131" s="15" t="str">
        <f>IF(Table_Styles[[#This Row],[Colour]]&lt;&gt;"",Table_Styles[[#This Row],[Colour]],IF(Table_Styles[[#This Row],[Colour Default]]&lt;&gt;"",Table_Styles[[#This Row],[Colour Default]],""))</f>
        <v/>
      </c>
      <c r="P131" s="34"/>
      <c r="Q131" s="34"/>
      <c r="R131" s="15" t="str">
        <f>IF(Table_Styles[[#This Row],[Background]]&lt;&gt;"",Table_Styles[[#This Row],[Background]],IF(Table_Styles[[#This Row],[Background Default]]&lt;&gt;"",Table_Styles[[#This Row],[Background Default]],""))</f>
        <v/>
      </c>
      <c r="S131" s="34"/>
      <c r="T131" s="34"/>
      <c r="U131" s="15" t="str">
        <f>IF(Table_Styles[[#This Row],[Border]]&lt;&gt;"",Table_Styles[[#This Row],[Border]],IF(Table_Styles[[#This Row],[Border Default]]&lt;&gt;"",Table_Styles[[#This Row],[Border Default]],""))</f>
        <v/>
      </c>
      <c r="V131" s="34"/>
      <c r="W131" s="34"/>
      <c r="X131" s="15" t="str">
        <f>IF(Table_Styles[[#This Row],[Border Radius]]&lt;&gt;"",Table_Styles[[#This Row],[Border Radius]],IF(Table_Styles[[#This Row],[Border Radius Default]]&lt;&gt;"",Table_Styles[[#This Row],[Border Radius Default]],""))</f>
        <v/>
      </c>
      <c r="Y131" s="34"/>
      <c r="Z131" s="34"/>
      <c r="AA131" s="15" t="str">
        <f>IF(Table_Styles[[#This Row],[MT]]&lt;&gt;"",Table_Styles[[#This Row],[MT]],IF(Table_Styles[[#This Row],[MT Default]]&lt;&gt;"",Table_Styles[[#This Row],[MT Default]],""))</f>
        <v/>
      </c>
      <c r="AB131" s="34"/>
      <c r="AC131" s="34"/>
      <c r="AD131" s="15" t="str">
        <f>IF(Table_Styles[[#This Row],[MR]]&lt;&gt;"",Table_Styles[[#This Row],[MR]],IF(Table_Styles[[#This Row],[MR Default]]&lt;&gt;"",Table_Styles[[#This Row],[MR Default]],""))</f>
        <v/>
      </c>
      <c r="AE131" s="34"/>
      <c r="AF131" s="34"/>
      <c r="AG131" s="15" t="str">
        <f>IF(Table_Styles[[#This Row],[MB]]&lt;&gt;"",Table_Styles[[#This Row],[MB]],IF(Table_Styles[[#This Row],[MB Default]]&lt;&gt;"",Table_Styles[[#This Row],[MB Default]],""))</f>
        <v/>
      </c>
      <c r="AH131" s="34"/>
      <c r="AI131" s="34"/>
      <c r="AJ131" s="15" t="str">
        <f>IF(Table_Styles[[#This Row],[ML]]&lt;&gt;"",Table_Styles[[#This Row],[ML]],IF(Table_Styles[[#This Row],[ML Default]]&lt;&gt;"",Table_Styles[[#This Row],[ML Default]],""))</f>
        <v/>
      </c>
      <c r="AK131" s="34"/>
      <c r="AL131" s="34"/>
      <c r="AM131" s="15" t="str">
        <f>IF(Table_Styles[[#This Row],[PT]]&lt;&gt;"",Table_Styles[[#This Row],[PT]],IF(Table_Styles[[#This Row],[PT Default]]&lt;&gt;"",Table_Styles[[#This Row],[PT Default]],""))</f>
        <v/>
      </c>
      <c r="AN131" s="34"/>
      <c r="AO131" s="34"/>
      <c r="AP131" s="15" t="str">
        <f>IF(Table_Styles[[#This Row],[PR]]&lt;&gt;"",Table_Styles[[#This Row],[PR]],IF(Table_Styles[[#This Row],[PR Default]]&lt;&gt;"",Table_Styles[[#This Row],[PR Default]],""))</f>
        <v/>
      </c>
      <c r="AQ131" s="34"/>
      <c r="AR131" s="34"/>
      <c r="AS131" s="15" t="str">
        <f>IF(Table_Styles[[#This Row],[PB]]&lt;&gt;"",Table_Styles[[#This Row],[PB]],IF(Table_Styles[[#This Row],[PB Default]]&lt;&gt;"",Table_Styles[[#This Row],[PB Default]],""))</f>
        <v/>
      </c>
      <c r="AT131" s="34"/>
      <c r="AU131" s="34"/>
      <c r="AV131" s="15" t="str">
        <f>IF(Table_Styles[[#This Row],[PL]]&lt;&gt;"",Table_Styles[[#This Row],[PL]],IF(Table_Styles[[#This Row],[PL Default]]&lt;&gt;"",Table_Styles[[#This Row],[PL Default]],""))</f>
        <v/>
      </c>
      <c r="AW131" s="34"/>
      <c r="AX131" s="34"/>
      <c r="AY131" s="15" t="str">
        <f>IF(Table_Styles[[#This Row],[BT]]&lt;&gt;"",Table_Styles[[#This Row],[BT]],IF(Table_Styles[[#This Row],[BT Default]]&lt;&gt;"",Table_Styles[[#This Row],[BT Default]],""))</f>
        <v/>
      </c>
      <c r="AZ131" s="34"/>
      <c r="BA131" s="34"/>
      <c r="BB131" s="15" t="str">
        <f>IF(Table_Styles[[#This Row],[BR]]&lt;&gt;"",Table_Styles[[#This Row],[BR]],IF(Table_Styles[[#This Row],[BR Default]]&lt;&gt;"",Table_Styles[[#This Row],[BR Default]],""))</f>
        <v/>
      </c>
      <c r="BC131" s="34"/>
      <c r="BD131" s="34"/>
      <c r="BE131" s="15" t="str">
        <f>IF(Table_Styles[[#This Row],[BB]]&lt;&gt;"",Table_Styles[[#This Row],[BB]],IF(Table_Styles[[#This Row],[BB Default]]&lt;&gt;"",Table_Styles[[#This Row],[BB Default]],""))</f>
        <v/>
      </c>
      <c r="BF131" s="34"/>
      <c r="BG131" s="34"/>
      <c r="BH131" s="15" t="str">
        <f>IF(Table_Styles[[#This Row],[BL]]&lt;&gt;"",Table_Styles[[#This Row],[BL]],IF(Table_Styles[[#This Row],[BL Default]]&lt;&gt;"",Table_Styles[[#This Row],[BL Default]],""))</f>
        <v/>
      </c>
      <c r="BI131" s="34"/>
      <c r="BJ131" s="34"/>
      <c r="BK131" s="15" t="str">
        <f>IF(Table_Styles[[#This Row],[Width]]&lt;&gt;"",Table_Styles[[#This Row],[Width]],IF(Table_Styles[[#This Row],[Width Default]]&lt;&gt;"",Table_Styles[[#This Row],[Width Default]],""))</f>
        <v/>
      </c>
      <c r="BL131" s="34"/>
      <c r="BM131" s="34"/>
      <c r="BN131" s="15" t="str">
        <f>IF(Table_Styles[[#This Row],[Height]]&lt;&gt;"",Table_Styles[[#This Row],[Height]],IF(Table_Styles[[#This Row],[Height Default]]&lt;&gt;"",Table_Styles[[#This Row],[Height Default]],""))</f>
        <v/>
      </c>
      <c r="BO131" s="15"/>
      <c r="BP131" s="15"/>
      <c r="BQ131" s="15" t="str">
        <f>IF(Table_Styles[[#This Row],[Top]]&lt;&gt;"",Table_Styles[[#This Row],[Top]],IF(Table_Styles[[#This Row],[Top Default]]&lt;&gt;"",Table_Styles[[#This Row],[Top Default]],""))</f>
        <v/>
      </c>
      <c r="BR131" s="15"/>
      <c r="BS131" s="15"/>
      <c r="BT131" s="15" t="str">
        <f>IF(Table_Styles[[#This Row],[Right]]&lt;&gt;"",Table_Styles[[#This Row],[Right]],IF(Table_Styles[[#This Row],[Right Default]]&lt;&gt;"",Table_Styles[[#This Row],[Right Default]],""))</f>
        <v/>
      </c>
      <c r="BU131" s="15"/>
      <c r="BV131" s="15"/>
      <c r="BW131" s="15" t="str">
        <f>IF(Table_Styles[[#This Row],[Bottom]]&lt;&gt;"",Table_Styles[[#This Row],[Bottom]],IF(Table_Styles[[#This Row],[Bottom Default]]&lt;&gt;"",Table_Styles[[#This Row],[Bottom Default]],""))</f>
        <v/>
      </c>
      <c r="BX131" s="15"/>
      <c r="BY131" s="15"/>
      <c r="BZ131" s="15" t="str">
        <f>IF(Table_Styles[[#This Row],[Left]]&lt;&gt;"",Table_Styles[[#This Row],[Left]],IF(Table_Styles[[#This Row],[Left Default]]&lt;&gt;"",Table_Styles[[#This Row],[Left Default]],""))</f>
        <v/>
      </c>
      <c r="CA131" s="34"/>
      <c r="CB131" s="17" t="str">
        <f>IF(AND(Table_Styles[[#This Row],[Selector]]&lt;&gt;"",Table_Styles[[#This Row],[Font Family Used]]&lt;&gt;"",Table_Styles[[#This Row],[Font Weight Used]]&lt;&gt;""),Table_Styles[[#This Row],[Font Family Used]]&amp;" "&amp;Table_Styles[[#This Row],[Font Weight Used]],"")</f>
        <v/>
      </c>
      <c r="CC131" s="17" t="str">
        <f ca="1">IF(AND(Table_Styles[[#This Row],[Selector]],COUNTIF(OFFSET(CC:CC,0,0,ROW()-1,1),"="&amp;Table_Styles[[#This Row],[Font]])=0),Table_Styles[[#This Row],[Font]],"")</f>
        <v/>
      </c>
      <c r="CD131" s="17" t="str">
        <f ca="1">IF(Table_Styles[[#This Row],[Unique Font]]&lt;&gt;"",
"{""fontFamily"":"""&amp;Table_Styles[[#This Row],[Font Family Used]]&amp;""",""fontWeight"":"&amp;Table_Styles[[#This Row],[Font Weight Used]]&amp;"}","")</f>
        <v/>
      </c>
      <c r="CE131"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1" s="17" t="str">
        <f>IF(AND(Table_Styles[[#This Row],[Selector]]&lt;&gt;"", Table_Styles[[#This Row],[Config Properties]]&lt;&gt;""),
Table_Styles[[#This Row],[Selector]]&amp;" { "&amp;Table_Styles[[#This Row],[Config Properties]]&amp;" }","")</f>
        <v/>
      </c>
      <c r="CG131" s="17" t="str">
        <f xml:space="preserve">
SUBSTITUTE(SUBSTITUTE(SUBSTITUTE(SUBSTITUTE(SUBSTITUTE(SUBSTITUTE(SUBSTITUTE(SUBSTITUTE(Table_Styles[[#This Row],[Config]],
" {","{"),
"{ ","{"),
" }","}"),
"} ","}"),
" ,",","),
", ",","),
" :",":"),
": ",":")</f>
        <v/>
      </c>
    </row>
    <row r="132" spans="2:85" ht="29.25" thickBot="1">
      <c r="B132" s="18" t="s">
        <v>692</v>
      </c>
      <c r="C132" s="18"/>
      <c r="D132" s="18"/>
      <c r="E132" s="18"/>
      <c r="F132" s="18" t="str">
        <f>IF(Table_Styles[[#This Row],[Font Family]]&lt;&gt;"",Table_Styles[[#This Row],[Font Family]],IF(Table_Styles[[#This Row],[Font Family Default]]&lt;&gt;"",Table_Styles[[#This Row],[Font Family Default]],""))</f>
        <v/>
      </c>
      <c r="G132" s="18"/>
      <c r="H132" s="18"/>
      <c r="I132" s="18" t="str">
        <f>IF(Table_Styles[[#This Row],[Font Size]]&lt;&gt;"",Table_Styles[[#This Row],[Font Size]],IF(Table_Styles[[#This Row],[Font Size Default]]&lt;&gt;"",Table_Styles[[#This Row],[Font Size Default]],""))</f>
        <v/>
      </c>
      <c r="J132" s="18"/>
      <c r="K132" s="18"/>
      <c r="L132" s="18" t="str">
        <f>IF(Table_Styles[[#This Row],[Font Weight]]&lt;&gt;"",Table_Styles[[#This Row],[Font Weight]],IF(Table_Styles[[#This Row],[Font Weight Default]]&lt;&gt;"",Table_Styles[[#This Row],[Font Weight Default]],""))</f>
        <v/>
      </c>
      <c r="M132" s="18"/>
      <c r="N132" s="18"/>
      <c r="O132" s="18" t="str">
        <f>IF(Table_Styles[[#This Row],[Colour]]&lt;&gt;"",Table_Styles[[#This Row],[Colour]],IF(Table_Styles[[#This Row],[Colour Default]]&lt;&gt;"",Table_Styles[[#This Row],[Colour Default]],""))</f>
        <v/>
      </c>
      <c r="P132" s="18"/>
      <c r="Q132" s="18"/>
      <c r="R132" s="18" t="str">
        <f>IF(Table_Styles[[#This Row],[Background]]&lt;&gt;"",Table_Styles[[#This Row],[Background]],IF(Table_Styles[[#This Row],[Background Default]]&lt;&gt;"",Table_Styles[[#This Row],[Background Default]],""))</f>
        <v/>
      </c>
      <c r="S132" s="18"/>
      <c r="T132" s="18"/>
      <c r="U132" s="18" t="str">
        <f>IF(Table_Styles[[#This Row],[Border]]&lt;&gt;"",Table_Styles[[#This Row],[Border]],IF(Table_Styles[[#This Row],[Border Default]]&lt;&gt;"",Table_Styles[[#This Row],[Border Default]],""))</f>
        <v/>
      </c>
      <c r="V132" s="18"/>
      <c r="W132" s="18"/>
      <c r="X132" s="18" t="str">
        <f>IF(Table_Styles[[#This Row],[Border Radius]]&lt;&gt;"",Table_Styles[[#This Row],[Border Radius]],IF(Table_Styles[[#This Row],[Border Radius Default]]&lt;&gt;"",Table_Styles[[#This Row],[Border Radius Default]],""))</f>
        <v/>
      </c>
      <c r="Y132" s="18"/>
      <c r="Z132" s="18"/>
      <c r="AA132" s="18" t="str">
        <f>IF(Table_Styles[[#This Row],[MT]]&lt;&gt;"",Table_Styles[[#This Row],[MT]],IF(Table_Styles[[#This Row],[MT Default]]&lt;&gt;"",Table_Styles[[#This Row],[MT Default]],""))</f>
        <v/>
      </c>
      <c r="AB132" s="18"/>
      <c r="AC132" s="18"/>
      <c r="AD132" s="18" t="str">
        <f>IF(Table_Styles[[#This Row],[MR]]&lt;&gt;"",Table_Styles[[#This Row],[MR]],IF(Table_Styles[[#This Row],[MR Default]]&lt;&gt;"",Table_Styles[[#This Row],[MR Default]],""))</f>
        <v/>
      </c>
      <c r="AE132" s="18"/>
      <c r="AF132" s="18"/>
      <c r="AG132" s="18" t="str">
        <f>IF(Table_Styles[[#This Row],[MB]]&lt;&gt;"",Table_Styles[[#This Row],[MB]],IF(Table_Styles[[#This Row],[MB Default]]&lt;&gt;"",Table_Styles[[#This Row],[MB Default]],""))</f>
        <v/>
      </c>
      <c r="AH132" s="18"/>
      <c r="AI132" s="18"/>
      <c r="AJ132" s="18" t="str">
        <f>IF(Table_Styles[[#This Row],[ML]]&lt;&gt;"",Table_Styles[[#This Row],[ML]],IF(Table_Styles[[#This Row],[ML Default]]&lt;&gt;"",Table_Styles[[#This Row],[ML Default]],""))</f>
        <v/>
      </c>
      <c r="AK132" s="18"/>
      <c r="AL132" s="18"/>
      <c r="AM132" s="18" t="str">
        <f>IF(Table_Styles[[#This Row],[PT]]&lt;&gt;"",Table_Styles[[#This Row],[PT]],IF(Table_Styles[[#This Row],[PT Default]]&lt;&gt;"",Table_Styles[[#This Row],[PT Default]],""))</f>
        <v/>
      </c>
      <c r="AN132" s="18"/>
      <c r="AO132" s="18"/>
      <c r="AP132" s="18" t="str">
        <f>IF(Table_Styles[[#This Row],[PR]]&lt;&gt;"",Table_Styles[[#This Row],[PR]],IF(Table_Styles[[#This Row],[PR Default]]&lt;&gt;"",Table_Styles[[#This Row],[PR Default]],""))</f>
        <v/>
      </c>
      <c r="AQ132" s="18"/>
      <c r="AR132" s="18"/>
      <c r="AS132" s="18" t="str">
        <f>IF(Table_Styles[[#This Row],[PB]]&lt;&gt;"",Table_Styles[[#This Row],[PB]],IF(Table_Styles[[#This Row],[PB Default]]&lt;&gt;"",Table_Styles[[#This Row],[PB Default]],""))</f>
        <v/>
      </c>
      <c r="AT132" s="18"/>
      <c r="AU132" s="18"/>
      <c r="AV132" s="18" t="str">
        <f>IF(Table_Styles[[#This Row],[PL]]&lt;&gt;"",Table_Styles[[#This Row],[PL]],IF(Table_Styles[[#This Row],[PL Default]]&lt;&gt;"",Table_Styles[[#This Row],[PL Default]],""))</f>
        <v/>
      </c>
      <c r="AW132" s="18"/>
      <c r="AX132" s="18"/>
      <c r="AY132" s="18" t="str">
        <f>IF(Table_Styles[[#This Row],[BT]]&lt;&gt;"",Table_Styles[[#This Row],[BT]],IF(Table_Styles[[#This Row],[BT Default]]&lt;&gt;"",Table_Styles[[#This Row],[BT Default]],""))</f>
        <v/>
      </c>
      <c r="AZ132" s="18"/>
      <c r="BA132" s="18"/>
      <c r="BB132" s="18" t="str">
        <f>IF(Table_Styles[[#This Row],[BR]]&lt;&gt;"",Table_Styles[[#This Row],[BR]],IF(Table_Styles[[#This Row],[BR Default]]&lt;&gt;"",Table_Styles[[#This Row],[BR Default]],""))</f>
        <v/>
      </c>
      <c r="BC132" s="18"/>
      <c r="BD132" s="18"/>
      <c r="BE132" s="18" t="str">
        <f>IF(Table_Styles[[#This Row],[BB]]&lt;&gt;"",Table_Styles[[#This Row],[BB]],IF(Table_Styles[[#This Row],[BB Default]]&lt;&gt;"",Table_Styles[[#This Row],[BB Default]],""))</f>
        <v/>
      </c>
      <c r="BF132" s="18"/>
      <c r="BG132" s="18"/>
      <c r="BH132" s="18" t="str">
        <f>IF(Table_Styles[[#This Row],[BL]]&lt;&gt;"",Table_Styles[[#This Row],[BL]],IF(Table_Styles[[#This Row],[BL Default]]&lt;&gt;"",Table_Styles[[#This Row],[BL Default]],""))</f>
        <v/>
      </c>
      <c r="BI132" s="18"/>
      <c r="BJ132" s="33"/>
      <c r="BK132" s="18" t="str">
        <f>IF(Table_Styles[[#This Row],[Width]]&lt;&gt;"",Table_Styles[[#This Row],[Width]],IF(Table_Styles[[#This Row],[Width Default]]&lt;&gt;"",Table_Styles[[#This Row],[Width Default]],""))</f>
        <v/>
      </c>
      <c r="BL132" s="18"/>
      <c r="BM132" s="18"/>
      <c r="BN132" s="18" t="str">
        <f>IF(Table_Styles[[#This Row],[Height]]&lt;&gt;"",Table_Styles[[#This Row],[Height]],IF(Table_Styles[[#This Row],[Height Default]]&lt;&gt;"",Table_Styles[[#This Row],[Height Default]],""))</f>
        <v/>
      </c>
      <c r="BO132" s="18"/>
      <c r="BP132" s="18"/>
      <c r="BQ132" s="18" t="str">
        <f>IF(Table_Styles[[#This Row],[Top]]&lt;&gt;"",Table_Styles[[#This Row],[Top]],IF(Table_Styles[[#This Row],[Top Default]]&lt;&gt;"",Table_Styles[[#This Row],[Top Default]],""))</f>
        <v/>
      </c>
      <c r="BR132" s="18"/>
      <c r="BS132" s="18"/>
      <c r="BT132" s="18" t="str">
        <f>IF(Table_Styles[[#This Row],[Right]]&lt;&gt;"",Table_Styles[[#This Row],[Right]],IF(Table_Styles[[#This Row],[Right Default]]&lt;&gt;"",Table_Styles[[#This Row],[Right Default]],""))</f>
        <v/>
      </c>
      <c r="BU132" s="18"/>
      <c r="BV132" s="18"/>
      <c r="BW132" s="18" t="str">
        <f>IF(Table_Styles[[#This Row],[Bottom]]&lt;&gt;"",Table_Styles[[#This Row],[Bottom]],IF(Table_Styles[[#This Row],[Bottom Default]]&lt;&gt;"",Table_Styles[[#This Row],[Bottom Default]],""))</f>
        <v/>
      </c>
      <c r="BX132" s="18"/>
      <c r="BY132" s="18"/>
      <c r="BZ132" s="18" t="str">
        <f>IF(Table_Styles[[#This Row],[Left]]&lt;&gt;"",Table_Styles[[#This Row],[Left]],IF(Table_Styles[[#This Row],[Left Default]]&lt;&gt;"",Table_Styles[[#This Row],[Left Default]],""))</f>
        <v/>
      </c>
      <c r="CA132" s="18"/>
      <c r="CB132" s="18" t="str">
        <f>IF(AND(Table_Styles[[#This Row],[Selector]]&lt;&gt;"",Table_Styles[[#This Row],[Font Family Used]]&lt;&gt;"",Table_Styles[[#This Row],[Font Weight Used]]&lt;&gt;""),Table_Styles[[#This Row],[Font Family Used]]&amp;" "&amp;Table_Styles[[#This Row],[Font Weight Used]],"")</f>
        <v/>
      </c>
      <c r="CC132" s="18" t="str">
        <f ca="1">IF(AND(Table_Styles[[#This Row],[Selector]],COUNTIF(OFFSET(CC:CC,0,0,ROW()-1,1),"="&amp;Table_Styles[[#This Row],[Font]])=0),Table_Styles[[#This Row],[Font]],"")</f>
        <v/>
      </c>
      <c r="CD132" s="18" t="str">
        <f ca="1">IF(Table_Styles[[#This Row],[Unique Font]]&lt;&gt;"",
"{""fontFamily"":"""&amp;Table_Styles[[#This Row],[Font Family Used]]&amp;""",""fontWeight"":"&amp;Table_Styles[[#This Row],[Font Weight Used]]&amp;"}","")</f>
        <v/>
      </c>
      <c r="CE132"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2" s="18" t="str">
        <f>IF(AND(Table_Styles[[#This Row],[Selector]]&lt;&gt;"", Table_Styles[[#This Row],[Config Properties]]&lt;&gt;""),
Table_Styles[[#This Row],[Selector]]&amp;" { "&amp;Table_Styles[[#This Row],[Config Properties]]&amp;" }","")</f>
        <v/>
      </c>
      <c r="CG132" s="18" t="str">
        <f xml:space="preserve">
SUBSTITUTE(SUBSTITUTE(SUBSTITUTE(SUBSTITUTE(SUBSTITUTE(SUBSTITUTE(SUBSTITUTE(SUBSTITUTE(Table_Styles[[#This Row],[Config]],
" {","{"),
"{ ","{"),
" }","}"),
"} ","}"),
" ,",","),
", ",","),
" :",":"),
": ",":")</f>
        <v/>
      </c>
    </row>
    <row r="133" spans="2:85" ht="21.75" thickBot="1">
      <c r="B133" s="54" t="s">
        <v>526</v>
      </c>
      <c r="C133" s="54"/>
      <c r="D133" s="54"/>
      <c r="E133" s="54"/>
      <c r="F133" s="54" t="str">
        <f>IF(Table_Styles[[#This Row],[Font Family]]&lt;&gt;"",Table_Styles[[#This Row],[Font Family]],IF(Table_Styles[[#This Row],[Font Family Default]]&lt;&gt;"",Table_Styles[[#This Row],[Font Family Default]],""))</f>
        <v/>
      </c>
      <c r="G133" s="54"/>
      <c r="H133" s="54"/>
      <c r="I133" s="54" t="str">
        <f>IF(Table_Styles[[#This Row],[Font Size]]&lt;&gt;"",Table_Styles[[#This Row],[Font Size]],IF(Table_Styles[[#This Row],[Font Size Default]]&lt;&gt;"",Table_Styles[[#This Row],[Font Size Default]],""))</f>
        <v/>
      </c>
      <c r="J133" s="54"/>
      <c r="K133" s="54"/>
      <c r="L133" s="54" t="str">
        <f>IF(Table_Styles[[#This Row],[Font Weight]]&lt;&gt;"",Table_Styles[[#This Row],[Font Weight]],IF(Table_Styles[[#This Row],[Font Weight Default]]&lt;&gt;"",Table_Styles[[#This Row],[Font Weight Default]],""))</f>
        <v/>
      </c>
      <c r="M133" s="54"/>
      <c r="N133" s="54"/>
      <c r="O133" s="54" t="str">
        <f>IF(Table_Styles[[#This Row],[Colour]]&lt;&gt;"",Table_Styles[[#This Row],[Colour]],IF(Table_Styles[[#This Row],[Colour Default]]&lt;&gt;"",Table_Styles[[#This Row],[Colour Default]],""))</f>
        <v/>
      </c>
      <c r="P133" s="54"/>
      <c r="Q133" s="54"/>
      <c r="R133" s="54" t="str">
        <f>IF(Table_Styles[[#This Row],[Background]]&lt;&gt;"",Table_Styles[[#This Row],[Background]],IF(Table_Styles[[#This Row],[Background Default]]&lt;&gt;"",Table_Styles[[#This Row],[Background Default]],""))</f>
        <v/>
      </c>
      <c r="S133" s="54"/>
      <c r="T133" s="54"/>
      <c r="U133" s="54" t="str">
        <f>IF(Table_Styles[[#This Row],[Border]]&lt;&gt;"",Table_Styles[[#This Row],[Border]],IF(Table_Styles[[#This Row],[Border Default]]&lt;&gt;"",Table_Styles[[#This Row],[Border Default]],""))</f>
        <v/>
      </c>
      <c r="V133" s="54"/>
      <c r="W133" s="54"/>
      <c r="X133" s="54" t="str">
        <f>IF(Table_Styles[[#This Row],[Border Radius]]&lt;&gt;"",Table_Styles[[#This Row],[Border Radius]],IF(Table_Styles[[#This Row],[Border Radius Default]]&lt;&gt;"",Table_Styles[[#This Row],[Border Radius Default]],""))</f>
        <v/>
      </c>
      <c r="Y133" s="54"/>
      <c r="Z133" s="54"/>
      <c r="AA133" s="54" t="str">
        <f>IF(Table_Styles[[#This Row],[MT]]&lt;&gt;"",Table_Styles[[#This Row],[MT]],IF(Table_Styles[[#This Row],[MT Default]]&lt;&gt;"",Table_Styles[[#This Row],[MT Default]],""))</f>
        <v/>
      </c>
      <c r="AB133" s="54"/>
      <c r="AC133" s="54"/>
      <c r="AD133" s="54" t="str">
        <f>IF(Table_Styles[[#This Row],[MR]]&lt;&gt;"",Table_Styles[[#This Row],[MR]],IF(Table_Styles[[#This Row],[MR Default]]&lt;&gt;"",Table_Styles[[#This Row],[MR Default]],""))</f>
        <v/>
      </c>
      <c r="AE133" s="54"/>
      <c r="AF133" s="54"/>
      <c r="AG133" s="54" t="str">
        <f>IF(Table_Styles[[#This Row],[MB]]&lt;&gt;"",Table_Styles[[#This Row],[MB]],IF(Table_Styles[[#This Row],[MB Default]]&lt;&gt;"",Table_Styles[[#This Row],[MB Default]],""))</f>
        <v/>
      </c>
      <c r="AH133" s="54"/>
      <c r="AI133" s="54"/>
      <c r="AJ133" s="54" t="str">
        <f>IF(Table_Styles[[#This Row],[ML]]&lt;&gt;"",Table_Styles[[#This Row],[ML]],IF(Table_Styles[[#This Row],[ML Default]]&lt;&gt;"",Table_Styles[[#This Row],[ML Default]],""))</f>
        <v/>
      </c>
      <c r="AK133" s="54"/>
      <c r="AL133" s="54"/>
      <c r="AM133" s="54" t="str">
        <f>IF(Table_Styles[[#This Row],[PT]]&lt;&gt;"",Table_Styles[[#This Row],[PT]],IF(Table_Styles[[#This Row],[PT Default]]&lt;&gt;"",Table_Styles[[#This Row],[PT Default]],""))</f>
        <v/>
      </c>
      <c r="AN133" s="54"/>
      <c r="AO133" s="54"/>
      <c r="AP133" s="54" t="str">
        <f>IF(Table_Styles[[#This Row],[PR]]&lt;&gt;"",Table_Styles[[#This Row],[PR]],IF(Table_Styles[[#This Row],[PR Default]]&lt;&gt;"",Table_Styles[[#This Row],[PR Default]],""))</f>
        <v/>
      </c>
      <c r="AQ133" s="54"/>
      <c r="AR133" s="54"/>
      <c r="AS133" s="54" t="str">
        <f>IF(Table_Styles[[#This Row],[PB]]&lt;&gt;"",Table_Styles[[#This Row],[PB]],IF(Table_Styles[[#This Row],[PB Default]]&lt;&gt;"",Table_Styles[[#This Row],[PB Default]],""))</f>
        <v/>
      </c>
      <c r="AT133" s="54"/>
      <c r="AU133" s="54"/>
      <c r="AV133" s="54" t="str">
        <f>IF(Table_Styles[[#This Row],[PL]]&lt;&gt;"",Table_Styles[[#This Row],[PL]],IF(Table_Styles[[#This Row],[PL Default]]&lt;&gt;"",Table_Styles[[#This Row],[PL Default]],""))</f>
        <v/>
      </c>
      <c r="AW133" s="54"/>
      <c r="AX133" s="54"/>
      <c r="AY133" s="54" t="str">
        <f>IF(Table_Styles[[#This Row],[BT]]&lt;&gt;"",Table_Styles[[#This Row],[BT]],IF(Table_Styles[[#This Row],[BT Default]]&lt;&gt;"",Table_Styles[[#This Row],[BT Default]],""))</f>
        <v/>
      </c>
      <c r="AZ133" s="54"/>
      <c r="BA133" s="54"/>
      <c r="BB133" s="54" t="str">
        <f>IF(Table_Styles[[#This Row],[BR]]&lt;&gt;"",Table_Styles[[#This Row],[BR]],IF(Table_Styles[[#This Row],[BR Default]]&lt;&gt;"",Table_Styles[[#This Row],[BR Default]],""))</f>
        <v/>
      </c>
      <c r="BC133" s="54"/>
      <c r="BD133" s="54"/>
      <c r="BE133" s="54" t="str">
        <f>IF(Table_Styles[[#This Row],[BB]]&lt;&gt;"",Table_Styles[[#This Row],[BB]],IF(Table_Styles[[#This Row],[BB Default]]&lt;&gt;"",Table_Styles[[#This Row],[BB Default]],""))</f>
        <v/>
      </c>
      <c r="BF133" s="54"/>
      <c r="BG133" s="54"/>
      <c r="BH133" s="54" t="str">
        <f>IF(Table_Styles[[#This Row],[BL]]&lt;&gt;"",Table_Styles[[#This Row],[BL]],IF(Table_Styles[[#This Row],[BL Default]]&lt;&gt;"",Table_Styles[[#This Row],[BL Default]],""))</f>
        <v/>
      </c>
      <c r="BI133" s="54"/>
      <c r="BJ133" s="62"/>
      <c r="BK133" s="54" t="str">
        <f>IF(Table_Styles[[#This Row],[Width]]&lt;&gt;"",Table_Styles[[#This Row],[Width]],IF(Table_Styles[[#This Row],[Width Default]]&lt;&gt;"",Table_Styles[[#This Row],[Width Default]],""))</f>
        <v/>
      </c>
      <c r="BL133" s="54"/>
      <c r="BM133" s="54"/>
      <c r="BN133" s="54" t="str">
        <f>IF(Table_Styles[[#This Row],[Height]]&lt;&gt;"",Table_Styles[[#This Row],[Height]],IF(Table_Styles[[#This Row],[Height Default]]&lt;&gt;"",Table_Styles[[#This Row],[Height Default]],""))</f>
        <v/>
      </c>
      <c r="BO133" s="54"/>
      <c r="BP133" s="54"/>
      <c r="BQ133" s="54" t="str">
        <f>IF(Table_Styles[[#This Row],[Top]]&lt;&gt;"",Table_Styles[[#This Row],[Top]],IF(Table_Styles[[#This Row],[Top Default]]&lt;&gt;"",Table_Styles[[#This Row],[Top Default]],""))</f>
        <v/>
      </c>
      <c r="BR133" s="54"/>
      <c r="BS133" s="54"/>
      <c r="BT133" s="54" t="str">
        <f>IF(Table_Styles[[#This Row],[Right]]&lt;&gt;"",Table_Styles[[#This Row],[Right]],IF(Table_Styles[[#This Row],[Right Default]]&lt;&gt;"",Table_Styles[[#This Row],[Right Default]],""))</f>
        <v/>
      </c>
      <c r="BU133" s="54"/>
      <c r="BV133" s="54"/>
      <c r="BW133" s="54" t="str">
        <f>IF(Table_Styles[[#This Row],[Bottom]]&lt;&gt;"",Table_Styles[[#This Row],[Bottom]],IF(Table_Styles[[#This Row],[Bottom Default]]&lt;&gt;"",Table_Styles[[#This Row],[Bottom Default]],""))</f>
        <v/>
      </c>
      <c r="BX133" s="54"/>
      <c r="BY133" s="54"/>
      <c r="BZ133" s="54" t="str">
        <f>IF(Table_Styles[[#This Row],[Left]]&lt;&gt;"",Table_Styles[[#This Row],[Left]],IF(Table_Styles[[#This Row],[Left Default]]&lt;&gt;"",Table_Styles[[#This Row],[Left Default]],""))</f>
        <v/>
      </c>
      <c r="CA133" s="54"/>
      <c r="CB133" s="54" t="str">
        <f>IF(AND(Table_Styles[[#This Row],[Selector]]&lt;&gt;"",Table_Styles[[#This Row],[Font Family Used]]&lt;&gt;"",Table_Styles[[#This Row],[Font Weight Used]]&lt;&gt;""),Table_Styles[[#This Row],[Font Family Used]]&amp;" "&amp;Table_Styles[[#This Row],[Font Weight Used]],"")</f>
        <v/>
      </c>
      <c r="CC133" s="54" t="str">
        <f ca="1">IF(AND(Table_Styles[[#This Row],[Selector]],COUNTIF(OFFSET(CC:CC,0,0,ROW()-1,1),"="&amp;Table_Styles[[#This Row],[Font]])=0),Table_Styles[[#This Row],[Font]],"")</f>
        <v/>
      </c>
      <c r="CD133" s="54" t="str">
        <f ca="1">IF(Table_Styles[[#This Row],[Unique Font]]&lt;&gt;"",
"{""fontFamily"":"""&amp;Table_Styles[[#This Row],[Font Family Used]]&amp;""",""fontWeight"":"&amp;Table_Styles[[#This Row],[Font Weight Used]]&amp;"}","")</f>
        <v/>
      </c>
      <c r="CE133" s="5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3" s="54" t="str">
        <f>IF(AND(Table_Styles[[#This Row],[Selector]]&lt;&gt;"", Table_Styles[[#This Row],[Config Properties]]&lt;&gt;""),
Table_Styles[[#This Row],[Selector]]&amp;" { "&amp;Table_Styles[[#This Row],[Config Properties]]&amp;" }","")</f>
        <v/>
      </c>
      <c r="CG133" s="54" t="str">
        <f xml:space="preserve">
SUBSTITUTE(SUBSTITUTE(SUBSTITUTE(SUBSTITUTE(SUBSTITUTE(SUBSTITUTE(SUBSTITUTE(SUBSTITUTE(Table_Styles[[#This Row],[Config]],
" {","{"),
"{ ","{"),
" }","}"),
"} ","}"),
" ,",","),
", ",","),
" :",":"),
": ",":")</f>
        <v/>
      </c>
    </row>
    <row r="134" spans="2:85" ht="21" customHeight="1">
      <c r="B134" s="90" t="s">
        <v>721</v>
      </c>
      <c r="C134" s="90" t="s">
        <v>527</v>
      </c>
      <c r="D134" s="7"/>
      <c r="E134" s="7"/>
      <c r="F134" s="7" t="str">
        <f>IF(Table_Styles[[#This Row],[Font Family]]&lt;&gt;"",Table_Styles[[#This Row],[Font Family]],IF(Table_Styles[[#This Row],[Font Family Default]]&lt;&gt;"",Table_Styles[[#This Row],[Font Family Default]],""))</f>
        <v/>
      </c>
      <c r="G134" s="7"/>
      <c r="H134" s="7"/>
      <c r="I134" s="7" t="str">
        <f>IF(Table_Styles[[#This Row],[Font Size]]&lt;&gt;"",Table_Styles[[#This Row],[Font Size]],IF(Table_Styles[[#This Row],[Font Size Default]]&lt;&gt;"",Table_Styles[[#This Row],[Font Size Default]],""))</f>
        <v/>
      </c>
      <c r="J134" s="7"/>
      <c r="K134" s="7"/>
      <c r="L134" s="7" t="str">
        <f>IF(Table_Styles[[#This Row],[Font Weight]]&lt;&gt;"",Table_Styles[[#This Row],[Font Weight]],IF(Table_Styles[[#This Row],[Font Weight Default]]&lt;&gt;"",Table_Styles[[#This Row],[Font Weight Default]],""))</f>
        <v/>
      </c>
      <c r="M134" s="7"/>
      <c r="N134" s="7"/>
      <c r="O134" s="7" t="str">
        <f>IF(Table_Styles[[#This Row],[Colour]]&lt;&gt;"",Table_Styles[[#This Row],[Colour]],IF(Table_Styles[[#This Row],[Colour Default]]&lt;&gt;"",Table_Styles[[#This Row],[Colour Default]],""))</f>
        <v/>
      </c>
      <c r="P134" s="7"/>
      <c r="Q134" s="7"/>
      <c r="R134" s="7" t="str">
        <f>IF(Table_Styles[[#This Row],[Background]]&lt;&gt;"",Table_Styles[[#This Row],[Background]],IF(Table_Styles[[#This Row],[Background Default]]&lt;&gt;"",Table_Styles[[#This Row],[Background Default]],""))</f>
        <v/>
      </c>
      <c r="S134" s="7"/>
      <c r="T134" s="7"/>
      <c r="U134" s="7" t="str">
        <f>IF(Table_Styles[[#This Row],[Border]]&lt;&gt;"",Table_Styles[[#This Row],[Border]],IF(Table_Styles[[#This Row],[Border Default]]&lt;&gt;"",Table_Styles[[#This Row],[Border Default]],""))</f>
        <v/>
      </c>
      <c r="V134" s="7"/>
      <c r="W134" s="7"/>
      <c r="X134" s="7" t="str">
        <f>IF(Table_Styles[[#This Row],[Border Radius]]&lt;&gt;"",Table_Styles[[#This Row],[Border Radius]],IF(Table_Styles[[#This Row],[Border Radius Default]]&lt;&gt;"",Table_Styles[[#This Row],[Border Radius Default]],""))</f>
        <v/>
      </c>
      <c r="Y134" s="7"/>
      <c r="Z134" s="7"/>
      <c r="AA134" s="7" t="str">
        <f>IF(Table_Styles[[#This Row],[MT]]&lt;&gt;"",Table_Styles[[#This Row],[MT]],IF(Table_Styles[[#This Row],[MT Default]]&lt;&gt;"",Table_Styles[[#This Row],[MT Default]],""))</f>
        <v/>
      </c>
      <c r="AB134" s="7"/>
      <c r="AC134" s="7"/>
      <c r="AD134" s="7" t="str">
        <f>IF(Table_Styles[[#This Row],[MR]]&lt;&gt;"",Table_Styles[[#This Row],[MR]],IF(Table_Styles[[#This Row],[MR Default]]&lt;&gt;"",Table_Styles[[#This Row],[MR Default]],""))</f>
        <v/>
      </c>
      <c r="AE134" s="7"/>
      <c r="AF134" s="7"/>
      <c r="AG134" s="7" t="str">
        <f>IF(Table_Styles[[#This Row],[MB]]&lt;&gt;"",Table_Styles[[#This Row],[MB]],IF(Table_Styles[[#This Row],[MB Default]]&lt;&gt;"",Table_Styles[[#This Row],[MB Default]],""))</f>
        <v/>
      </c>
      <c r="AH134" s="7"/>
      <c r="AI134" s="7"/>
      <c r="AJ134" s="7" t="str">
        <f>IF(Table_Styles[[#This Row],[ML]]&lt;&gt;"",Table_Styles[[#This Row],[ML]],IF(Table_Styles[[#This Row],[ML Default]]&lt;&gt;"",Table_Styles[[#This Row],[ML Default]],""))</f>
        <v/>
      </c>
      <c r="AK134" s="7"/>
      <c r="AL134" s="7"/>
      <c r="AM134" s="7" t="str">
        <f>IF(Table_Styles[[#This Row],[PT]]&lt;&gt;"",Table_Styles[[#This Row],[PT]],IF(Table_Styles[[#This Row],[PT Default]]&lt;&gt;"",Table_Styles[[#This Row],[PT Default]],""))</f>
        <v/>
      </c>
      <c r="AN134" s="7"/>
      <c r="AO134" s="7"/>
      <c r="AP134" s="7" t="str">
        <f>IF(Table_Styles[[#This Row],[PR]]&lt;&gt;"",Table_Styles[[#This Row],[PR]],IF(Table_Styles[[#This Row],[PR Default]]&lt;&gt;"",Table_Styles[[#This Row],[PR Default]],""))</f>
        <v/>
      </c>
      <c r="AQ134" s="7"/>
      <c r="AR134" s="7"/>
      <c r="AS134" s="7" t="str">
        <f>IF(Table_Styles[[#This Row],[PB]]&lt;&gt;"",Table_Styles[[#This Row],[PB]],IF(Table_Styles[[#This Row],[PB Default]]&lt;&gt;"",Table_Styles[[#This Row],[PB Default]],""))</f>
        <v/>
      </c>
      <c r="AT134" s="7"/>
      <c r="AU134" s="7"/>
      <c r="AV134" s="7" t="str">
        <f>IF(Table_Styles[[#This Row],[PL]]&lt;&gt;"",Table_Styles[[#This Row],[PL]],IF(Table_Styles[[#This Row],[PL Default]]&lt;&gt;"",Table_Styles[[#This Row],[PL Default]],""))</f>
        <v/>
      </c>
      <c r="AW134" s="7"/>
      <c r="AX134" s="7"/>
      <c r="AY134" s="7" t="str">
        <f>IF(Table_Styles[[#This Row],[BT]]&lt;&gt;"",Table_Styles[[#This Row],[BT]],IF(Table_Styles[[#This Row],[BT Default]]&lt;&gt;"",Table_Styles[[#This Row],[BT Default]],""))</f>
        <v/>
      </c>
      <c r="AZ134" s="7"/>
      <c r="BA134" s="7"/>
      <c r="BB134" s="7" t="str">
        <f>IF(Table_Styles[[#This Row],[BR]]&lt;&gt;"",Table_Styles[[#This Row],[BR]],IF(Table_Styles[[#This Row],[BR Default]]&lt;&gt;"",Table_Styles[[#This Row],[BR Default]],""))</f>
        <v/>
      </c>
      <c r="BC134" s="7"/>
      <c r="BD134" s="7"/>
      <c r="BE134" s="7" t="str">
        <f>IF(Table_Styles[[#This Row],[BB]]&lt;&gt;"",Table_Styles[[#This Row],[BB]],IF(Table_Styles[[#This Row],[BB Default]]&lt;&gt;"",Table_Styles[[#This Row],[BB Default]],""))</f>
        <v/>
      </c>
      <c r="BF134" s="7"/>
      <c r="BG134" s="7"/>
      <c r="BH134" s="7" t="str">
        <f>IF(Table_Styles[[#This Row],[BL]]&lt;&gt;"",Table_Styles[[#This Row],[BL]],IF(Table_Styles[[#This Row],[BL Default]]&lt;&gt;"",Table_Styles[[#This Row],[BL Default]],""))</f>
        <v/>
      </c>
      <c r="BI134" s="7"/>
      <c r="BJ134" s="7"/>
      <c r="BK134" s="7" t="str">
        <f>IF(Table_Styles[[#This Row],[Width]]&lt;&gt;"",Table_Styles[[#This Row],[Width]],IF(Table_Styles[[#This Row],[Width Default]]&lt;&gt;"",Table_Styles[[#This Row],[Width Default]],""))</f>
        <v/>
      </c>
      <c r="BL134" s="7"/>
      <c r="BM134" s="7"/>
      <c r="BN134" s="7" t="str">
        <f>IF(Table_Styles[[#This Row],[Height]]&lt;&gt;"",Table_Styles[[#This Row],[Height]],IF(Table_Styles[[#This Row],[Height Default]]&lt;&gt;"",Table_Styles[[#This Row],[Height Default]],""))</f>
        <v/>
      </c>
      <c r="BO134" s="7"/>
      <c r="BP134" s="7"/>
      <c r="BQ134" s="7" t="str">
        <f>IF(Table_Styles[[#This Row],[Top]]&lt;&gt;"",Table_Styles[[#This Row],[Top]],IF(Table_Styles[[#This Row],[Top Default]]&lt;&gt;"",Table_Styles[[#This Row],[Top Default]],""))</f>
        <v/>
      </c>
      <c r="BR134" s="7"/>
      <c r="BS134" s="7"/>
      <c r="BT134" s="7" t="str">
        <f>IF(Table_Styles[[#This Row],[Right]]&lt;&gt;"",Table_Styles[[#This Row],[Right]],IF(Table_Styles[[#This Row],[Right Default]]&lt;&gt;"",Table_Styles[[#This Row],[Right Default]],""))</f>
        <v/>
      </c>
      <c r="BU134" s="7"/>
      <c r="BV134" s="7"/>
      <c r="BW134" s="7" t="str">
        <f>IF(Table_Styles[[#This Row],[Bottom]]&lt;&gt;"",Table_Styles[[#This Row],[Bottom]],IF(Table_Styles[[#This Row],[Bottom Default]]&lt;&gt;"",Table_Styles[[#This Row],[Bottom Default]],""))</f>
        <v/>
      </c>
      <c r="BX134" s="7"/>
      <c r="BY134" s="7"/>
      <c r="BZ134" s="7" t="str">
        <f>IF(Table_Styles[[#This Row],[Left]]&lt;&gt;"",Table_Styles[[#This Row],[Left]],IF(Table_Styles[[#This Row],[Left Default]]&lt;&gt;"",Table_Styles[[#This Row],[Left Default]],""))</f>
        <v/>
      </c>
      <c r="CA134" s="7"/>
      <c r="CB134" t="str">
        <f>IF(AND(Table_Styles[[#This Row],[Selector]]&lt;&gt;"",Table_Styles[[#This Row],[Font Family Used]]&lt;&gt;"",Table_Styles[[#This Row],[Font Weight Used]]&lt;&gt;""),Table_Styles[[#This Row],[Font Family Used]]&amp;" "&amp;Table_Styles[[#This Row],[Font Weight Used]],"")</f>
        <v/>
      </c>
      <c r="CC134" t="str">
        <f ca="1">IF(AND(Table_Styles[[#This Row],[Selector]],COUNTIF(OFFSET(CC:CC,0,0,ROW()-1,1),"="&amp;Table_Styles[[#This Row],[Font]])=0),Table_Styles[[#This Row],[Font]],"")</f>
        <v/>
      </c>
      <c r="CD134" t="str">
        <f ca="1">IF(Table_Styles[[#This Row],[Unique Font]]&lt;&gt;"",
"{""fontFamily"":"""&amp;Table_Styles[[#This Row],[Font Family Used]]&amp;""",""fontWeight"":"&amp;Table_Styles[[#This Row],[Font Weight Used]]&amp;"}","")</f>
        <v/>
      </c>
      <c r="CE13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4" t="str">
        <f>IF(AND(Table_Styles[[#This Row],[Selector]]&lt;&gt;"", Table_Styles[[#This Row],[Config Properties]]&lt;&gt;""),
Table_Styles[[#This Row],[Selector]]&amp;" { "&amp;Table_Styles[[#This Row],[Config Properties]]&amp;" }","")</f>
        <v/>
      </c>
      <c r="CG134" t="str">
        <f xml:space="preserve">
SUBSTITUTE(SUBSTITUTE(SUBSTITUTE(SUBSTITUTE(SUBSTITUTE(SUBSTITUTE(SUBSTITUTE(SUBSTITUTE(Table_Styles[[#This Row],[Config]],
" {","{"),
"{ ","{"),
" }","}"),
"} ","}"),
" ,",","),
", ",","),
" :",":"),
": ",":")</f>
        <v/>
      </c>
    </row>
    <row r="135" spans="2:85" ht="21" customHeight="1">
      <c r="B135" s="91" t="s">
        <v>662</v>
      </c>
      <c r="C135" s="90" t="s">
        <v>741</v>
      </c>
      <c r="D135" s="34"/>
      <c r="E135" s="34"/>
      <c r="F135" s="15" t="str">
        <f>IF(Table_Styles[[#This Row],[Font Family]]&lt;&gt;"",Table_Styles[[#This Row],[Font Family]],IF(Table_Styles[[#This Row],[Font Family Default]]&lt;&gt;"",Table_Styles[[#This Row],[Font Family Default]],""))</f>
        <v/>
      </c>
      <c r="G135" s="34"/>
      <c r="H135" s="34"/>
      <c r="I135" s="15" t="str">
        <f>IF(Table_Styles[[#This Row],[Font Size]]&lt;&gt;"",Table_Styles[[#This Row],[Font Size]],IF(Table_Styles[[#This Row],[Font Size Default]]&lt;&gt;"",Table_Styles[[#This Row],[Font Size Default]],""))</f>
        <v/>
      </c>
      <c r="J135" s="34"/>
      <c r="K135" s="34"/>
      <c r="L135" s="15" t="str">
        <f>IF(Table_Styles[[#This Row],[Font Weight]]&lt;&gt;"",Table_Styles[[#This Row],[Font Weight]],IF(Table_Styles[[#This Row],[Font Weight Default]]&lt;&gt;"",Table_Styles[[#This Row],[Font Weight Default]],""))</f>
        <v/>
      </c>
      <c r="M135" s="34"/>
      <c r="N135" s="34"/>
      <c r="O135" s="15" t="str">
        <f>IF(Table_Styles[[#This Row],[Colour]]&lt;&gt;"",Table_Styles[[#This Row],[Colour]],IF(Table_Styles[[#This Row],[Colour Default]]&lt;&gt;"",Table_Styles[[#This Row],[Colour Default]],""))</f>
        <v/>
      </c>
      <c r="P135" s="34"/>
      <c r="Q135" s="34"/>
      <c r="R135" s="15" t="str">
        <f>IF(Table_Styles[[#This Row],[Background]]&lt;&gt;"",Table_Styles[[#This Row],[Background]],IF(Table_Styles[[#This Row],[Background Default]]&lt;&gt;"",Table_Styles[[#This Row],[Background Default]],""))</f>
        <v/>
      </c>
      <c r="S135" s="34"/>
      <c r="T135" s="34"/>
      <c r="U135" s="15" t="str">
        <f>IF(Table_Styles[[#This Row],[Border]]&lt;&gt;"",Table_Styles[[#This Row],[Border]],IF(Table_Styles[[#This Row],[Border Default]]&lt;&gt;"",Table_Styles[[#This Row],[Border Default]],""))</f>
        <v/>
      </c>
      <c r="V135" s="34"/>
      <c r="W135" s="34"/>
      <c r="X135" s="15" t="str">
        <f>IF(Table_Styles[[#This Row],[Border Radius]]&lt;&gt;"",Table_Styles[[#This Row],[Border Radius]],IF(Table_Styles[[#This Row],[Border Radius Default]]&lt;&gt;"",Table_Styles[[#This Row],[Border Radius Default]],""))</f>
        <v/>
      </c>
      <c r="Y135" s="34"/>
      <c r="Z135" s="34"/>
      <c r="AA135" s="15" t="str">
        <f>IF(Table_Styles[[#This Row],[MT]]&lt;&gt;"",Table_Styles[[#This Row],[MT]],IF(Table_Styles[[#This Row],[MT Default]]&lt;&gt;"",Table_Styles[[#This Row],[MT Default]],""))</f>
        <v/>
      </c>
      <c r="AB135" s="34"/>
      <c r="AC135" s="34"/>
      <c r="AD135" s="15" t="str">
        <f>IF(Table_Styles[[#This Row],[MR]]&lt;&gt;"",Table_Styles[[#This Row],[MR]],IF(Table_Styles[[#This Row],[MR Default]]&lt;&gt;"",Table_Styles[[#This Row],[MR Default]],""))</f>
        <v/>
      </c>
      <c r="AE135" s="34"/>
      <c r="AF135" s="34"/>
      <c r="AG135" s="15" t="str">
        <f>IF(Table_Styles[[#This Row],[MB]]&lt;&gt;"",Table_Styles[[#This Row],[MB]],IF(Table_Styles[[#This Row],[MB Default]]&lt;&gt;"",Table_Styles[[#This Row],[MB Default]],""))</f>
        <v/>
      </c>
      <c r="AH135" s="34"/>
      <c r="AI135" s="34"/>
      <c r="AJ135" s="15" t="str">
        <f>IF(Table_Styles[[#This Row],[ML]]&lt;&gt;"",Table_Styles[[#This Row],[ML]],IF(Table_Styles[[#This Row],[ML Default]]&lt;&gt;"",Table_Styles[[#This Row],[ML Default]],""))</f>
        <v/>
      </c>
      <c r="AK135" s="34"/>
      <c r="AL135" s="34"/>
      <c r="AM135" s="15" t="str">
        <f>IF(Table_Styles[[#This Row],[PT]]&lt;&gt;"",Table_Styles[[#This Row],[PT]],IF(Table_Styles[[#This Row],[PT Default]]&lt;&gt;"",Table_Styles[[#This Row],[PT Default]],""))</f>
        <v/>
      </c>
      <c r="AN135" s="34"/>
      <c r="AO135" s="34"/>
      <c r="AP135" s="15" t="str">
        <f>IF(Table_Styles[[#This Row],[PR]]&lt;&gt;"",Table_Styles[[#This Row],[PR]],IF(Table_Styles[[#This Row],[PR Default]]&lt;&gt;"",Table_Styles[[#This Row],[PR Default]],""))</f>
        <v/>
      </c>
      <c r="AQ135" s="34"/>
      <c r="AR135" s="34"/>
      <c r="AS135" s="15" t="str">
        <f>IF(Table_Styles[[#This Row],[PB]]&lt;&gt;"",Table_Styles[[#This Row],[PB]],IF(Table_Styles[[#This Row],[PB Default]]&lt;&gt;"",Table_Styles[[#This Row],[PB Default]],""))</f>
        <v/>
      </c>
      <c r="AT135" s="34"/>
      <c r="AU135" s="34"/>
      <c r="AV135" s="15" t="str">
        <f>IF(Table_Styles[[#This Row],[PL]]&lt;&gt;"",Table_Styles[[#This Row],[PL]],IF(Table_Styles[[#This Row],[PL Default]]&lt;&gt;"",Table_Styles[[#This Row],[PL Default]],""))</f>
        <v/>
      </c>
      <c r="AW135" s="34"/>
      <c r="AX135" s="34"/>
      <c r="AY135" s="15" t="str">
        <f>IF(Table_Styles[[#This Row],[BT]]&lt;&gt;"",Table_Styles[[#This Row],[BT]],IF(Table_Styles[[#This Row],[BT Default]]&lt;&gt;"",Table_Styles[[#This Row],[BT Default]],""))</f>
        <v/>
      </c>
      <c r="AZ135" s="34"/>
      <c r="BA135" s="34"/>
      <c r="BB135" s="15" t="str">
        <f>IF(Table_Styles[[#This Row],[BR]]&lt;&gt;"",Table_Styles[[#This Row],[BR]],IF(Table_Styles[[#This Row],[BR Default]]&lt;&gt;"",Table_Styles[[#This Row],[BR Default]],""))</f>
        <v/>
      </c>
      <c r="BC135" s="34"/>
      <c r="BD135" s="34"/>
      <c r="BE135" s="15" t="str">
        <f>IF(Table_Styles[[#This Row],[BB]]&lt;&gt;"",Table_Styles[[#This Row],[BB]],IF(Table_Styles[[#This Row],[BB Default]]&lt;&gt;"",Table_Styles[[#This Row],[BB Default]],""))</f>
        <v/>
      </c>
      <c r="BF135" s="34"/>
      <c r="BG135" s="34"/>
      <c r="BH135" s="15" t="str">
        <f>IF(Table_Styles[[#This Row],[BL]]&lt;&gt;"",Table_Styles[[#This Row],[BL]],IF(Table_Styles[[#This Row],[BL Default]]&lt;&gt;"",Table_Styles[[#This Row],[BL Default]],""))</f>
        <v/>
      </c>
      <c r="BI135" s="34"/>
      <c r="BJ135" s="34"/>
      <c r="BK135" s="15" t="str">
        <f>IF(Table_Styles[[#This Row],[Width]]&lt;&gt;"",Table_Styles[[#This Row],[Width]],IF(Table_Styles[[#This Row],[Width Default]]&lt;&gt;"",Table_Styles[[#This Row],[Width Default]],""))</f>
        <v/>
      </c>
      <c r="BL135" s="34"/>
      <c r="BM135" s="34"/>
      <c r="BN135" s="15" t="str">
        <f>IF(Table_Styles[[#This Row],[Height]]&lt;&gt;"",Table_Styles[[#This Row],[Height]],IF(Table_Styles[[#This Row],[Height Default]]&lt;&gt;"",Table_Styles[[#This Row],[Height Default]],""))</f>
        <v/>
      </c>
      <c r="BO135" s="15"/>
      <c r="BP135" s="15"/>
      <c r="BQ135" s="15" t="str">
        <f>IF(Table_Styles[[#This Row],[Top]]&lt;&gt;"",Table_Styles[[#This Row],[Top]],IF(Table_Styles[[#This Row],[Top Default]]&lt;&gt;"",Table_Styles[[#This Row],[Top Default]],""))</f>
        <v/>
      </c>
      <c r="BR135" s="15"/>
      <c r="BS135" s="15"/>
      <c r="BT135" s="15" t="str">
        <f>IF(Table_Styles[[#This Row],[Right]]&lt;&gt;"",Table_Styles[[#This Row],[Right]],IF(Table_Styles[[#This Row],[Right Default]]&lt;&gt;"",Table_Styles[[#This Row],[Right Default]],""))</f>
        <v/>
      </c>
      <c r="BU135" s="15"/>
      <c r="BV135" s="15"/>
      <c r="BW135" s="15" t="str">
        <f>IF(Table_Styles[[#This Row],[Bottom]]&lt;&gt;"",Table_Styles[[#This Row],[Bottom]],IF(Table_Styles[[#This Row],[Bottom Default]]&lt;&gt;"",Table_Styles[[#This Row],[Bottom Default]],""))</f>
        <v/>
      </c>
      <c r="BX135" s="15"/>
      <c r="BY135" s="15"/>
      <c r="BZ135" s="15" t="str">
        <f>IF(Table_Styles[[#This Row],[Left]]&lt;&gt;"",Table_Styles[[#This Row],[Left]],IF(Table_Styles[[#This Row],[Left Default]]&lt;&gt;"",Table_Styles[[#This Row],[Left Default]],""))</f>
        <v/>
      </c>
      <c r="CA135" s="34"/>
      <c r="CB135" s="17" t="str">
        <f>IF(AND(Table_Styles[[#This Row],[Selector]]&lt;&gt;"",Table_Styles[[#This Row],[Font Family Used]]&lt;&gt;"",Table_Styles[[#This Row],[Font Weight Used]]&lt;&gt;""),Table_Styles[[#This Row],[Font Family Used]]&amp;" "&amp;Table_Styles[[#This Row],[Font Weight Used]],"")</f>
        <v/>
      </c>
      <c r="CC135" s="17" t="str">
        <f ca="1">IF(AND(Table_Styles[[#This Row],[Selector]],COUNTIF(OFFSET(CC:CC,0,0,ROW()-1,1),"="&amp;Table_Styles[[#This Row],[Font]])=0),Table_Styles[[#This Row],[Font]],"")</f>
        <v/>
      </c>
      <c r="CD135" s="17" t="str">
        <f ca="1">IF(Table_Styles[[#This Row],[Unique Font]]&lt;&gt;"",
"{""fontFamily"":"""&amp;Table_Styles[[#This Row],[Font Family Used]]&amp;""",""fontWeight"":"&amp;Table_Styles[[#This Row],[Font Weight Used]]&amp;"}","")</f>
        <v/>
      </c>
      <c r="CE135"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5" s="17" t="str">
        <f>IF(AND(Table_Styles[[#This Row],[Selector]]&lt;&gt;"", Table_Styles[[#This Row],[Config Properties]]&lt;&gt;""),
Table_Styles[[#This Row],[Selector]]&amp;" { "&amp;Table_Styles[[#This Row],[Config Properties]]&amp;" }","")</f>
        <v/>
      </c>
      <c r="CG135" s="17" t="str">
        <f xml:space="preserve">
SUBSTITUTE(SUBSTITUTE(SUBSTITUTE(SUBSTITUTE(SUBSTITUTE(SUBSTITUTE(SUBSTITUTE(SUBSTITUTE(Table_Styles[[#This Row],[Config]],
" {","{"),
"{ ","{"),
" }","}"),
"} ","}"),
" ,",","),
", ",","),
" :",":"),
": ",":")</f>
        <v/>
      </c>
    </row>
    <row r="136" spans="2:85" ht="21" customHeight="1">
      <c r="B136" s="91" t="s">
        <v>664</v>
      </c>
      <c r="C136" s="17" t="s">
        <v>742</v>
      </c>
      <c r="D136" s="15"/>
      <c r="E136" s="15"/>
      <c r="F136" s="15" t="str">
        <f>IF(Table_Styles[[#This Row],[Font Family]]&lt;&gt;"",Table_Styles[[#This Row],[Font Family]],IF(Table_Styles[[#This Row],[Font Family Default]]&lt;&gt;"",Table_Styles[[#This Row],[Font Family Default]],""))</f>
        <v/>
      </c>
      <c r="G136" s="15"/>
      <c r="H136" s="15"/>
      <c r="I136" s="15" t="str">
        <f>IF(Table_Styles[[#This Row],[Font Size]]&lt;&gt;"",Table_Styles[[#This Row],[Font Size]],IF(Table_Styles[[#This Row],[Font Size Default]]&lt;&gt;"",Table_Styles[[#This Row],[Font Size Default]],""))</f>
        <v/>
      </c>
      <c r="J136" s="15"/>
      <c r="K136" s="15"/>
      <c r="L136" s="15" t="str">
        <f>IF(Table_Styles[[#This Row],[Font Weight]]&lt;&gt;"",Table_Styles[[#This Row],[Font Weight]],IF(Table_Styles[[#This Row],[Font Weight Default]]&lt;&gt;"",Table_Styles[[#This Row],[Font Weight Default]],""))</f>
        <v/>
      </c>
      <c r="M136" s="15"/>
      <c r="N136" s="15"/>
      <c r="O136" s="15" t="str">
        <f>IF(Table_Styles[[#This Row],[Colour]]&lt;&gt;"",Table_Styles[[#This Row],[Colour]],IF(Table_Styles[[#This Row],[Colour Default]]&lt;&gt;"",Table_Styles[[#This Row],[Colour Default]],""))</f>
        <v/>
      </c>
      <c r="P136" s="15"/>
      <c r="Q136" s="15"/>
      <c r="R136" s="15" t="str">
        <f>IF(Table_Styles[[#This Row],[Background]]&lt;&gt;"",Table_Styles[[#This Row],[Background]],IF(Table_Styles[[#This Row],[Background Default]]&lt;&gt;"",Table_Styles[[#This Row],[Background Default]],""))</f>
        <v/>
      </c>
      <c r="S136" s="15"/>
      <c r="T136" s="15"/>
      <c r="U136" s="15" t="str">
        <f>IF(Table_Styles[[#This Row],[Border]]&lt;&gt;"",Table_Styles[[#This Row],[Border]],IF(Table_Styles[[#This Row],[Border Default]]&lt;&gt;"",Table_Styles[[#This Row],[Border Default]],""))</f>
        <v/>
      </c>
      <c r="V136" s="15"/>
      <c r="W136" s="15"/>
      <c r="X136" s="15" t="str">
        <f>IF(Table_Styles[[#This Row],[Border Radius]]&lt;&gt;"",Table_Styles[[#This Row],[Border Radius]],IF(Table_Styles[[#This Row],[Border Radius Default]]&lt;&gt;"",Table_Styles[[#This Row],[Border Radius Default]],""))</f>
        <v/>
      </c>
      <c r="Y136" s="15"/>
      <c r="Z136" s="15"/>
      <c r="AA136" s="15" t="str">
        <f>IF(Table_Styles[[#This Row],[MT]]&lt;&gt;"",Table_Styles[[#This Row],[MT]],IF(Table_Styles[[#This Row],[MT Default]]&lt;&gt;"",Table_Styles[[#This Row],[MT Default]],""))</f>
        <v/>
      </c>
      <c r="AB136" s="15"/>
      <c r="AC136" s="15" t="s">
        <v>510</v>
      </c>
      <c r="AD136" s="15" t="str">
        <f>IF(Table_Styles[[#This Row],[MR]]&lt;&gt;"",Table_Styles[[#This Row],[MR]],IF(Table_Styles[[#This Row],[MR Default]]&lt;&gt;"",Table_Styles[[#This Row],[MR Default]],""))</f>
        <v>15px</v>
      </c>
      <c r="AE136" s="15"/>
      <c r="AF136" s="15" t="s">
        <v>510</v>
      </c>
      <c r="AG136" s="15" t="str">
        <f>IF(Table_Styles[[#This Row],[MB]]&lt;&gt;"",Table_Styles[[#This Row],[MB]],IF(Table_Styles[[#This Row],[MB Default]]&lt;&gt;"",Table_Styles[[#This Row],[MB Default]],""))</f>
        <v>15px</v>
      </c>
      <c r="AH136" s="15"/>
      <c r="AI136" s="15"/>
      <c r="AJ136" s="15" t="str">
        <f>IF(Table_Styles[[#This Row],[ML]]&lt;&gt;"",Table_Styles[[#This Row],[ML]],IF(Table_Styles[[#This Row],[ML Default]]&lt;&gt;"",Table_Styles[[#This Row],[ML Default]],""))</f>
        <v/>
      </c>
      <c r="AK136" s="15"/>
      <c r="AL136" s="86"/>
      <c r="AM136" s="15" t="str">
        <f>IF(Table_Styles[[#This Row],[PT]]&lt;&gt;"",Table_Styles[[#This Row],[PT]],IF(Table_Styles[[#This Row],[PT Default]]&lt;&gt;"",Table_Styles[[#This Row],[PT Default]],""))</f>
        <v/>
      </c>
      <c r="AN136" s="15"/>
      <c r="AO136" s="86"/>
      <c r="AP136" s="15" t="str">
        <f>IF(Table_Styles[[#This Row],[PR]]&lt;&gt;"",Table_Styles[[#This Row],[PR]],IF(Table_Styles[[#This Row],[PR Default]]&lt;&gt;"",Table_Styles[[#This Row],[PR Default]],""))</f>
        <v/>
      </c>
      <c r="AQ136" s="15"/>
      <c r="AR136" s="86"/>
      <c r="AS136" s="15" t="str">
        <f>IF(Table_Styles[[#This Row],[PB]]&lt;&gt;"",Table_Styles[[#This Row],[PB]],IF(Table_Styles[[#This Row],[PB Default]]&lt;&gt;"",Table_Styles[[#This Row],[PB Default]],""))</f>
        <v/>
      </c>
      <c r="AT136" s="15"/>
      <c r="AU136" s="86"/>
      <c r="AV136" s="15" t="str">
        <f>IF(Table_Styles[[#This Row],[PL]]&lt;&gt;"",Table_Styles[[#This Row],[PL]],IF(Table_Styles[[#This Row],[PL Default]]&lt;&gt;"",Table_Styles[[#This Row],[PL Default]],""))</f>
        <v/>
      </c>
      <c r="AW136" s="15"/>
      <c r="AX136" s="15"/>
      <c r="AY136" s="15" t="str">
        <f>IF(Table_Styles[[#This Row],[BT]]&lt;&gt;"",Table_Styles[[#This Row],[BT]],IF(Table_Styles[[#This Row],[BT Default]]&lt;&gt;"",Table_Styles[[#This Row],[BT Default]],""))</f>
        <v/>
      </c>
      <c r="AZ136" s="15"/>
      <c r="BA136" s="15"/>
      <c r="BB136" s="15" t="str">
        <f>IF(Table_Styles[[#This Row],[BR]]&lt;&gt;"",Table_Styles[[#This Row],[BR]],IF(Table_Styles[[#This Row],[BR Default]]&lt;&gt;"",Table_Styles[[#This Row],[BR Default]],""))</f>
        <v/>
      </c>
      <c r="BC136" s="15"/>
      <c r="BD136" s="15"/>
      <c r="BE136" s="15" t="str">
        <f>IF(Table_Styles[[#This Row],[BB]]&lt;&gt;"",Table_Styles[[#This Row],[BB]],IF(Table_Styles[[#This Row],[BB Default]]&lt;&gt;"",Table_Styles[[#This Row],[BB Default]],""))</f>
        <v/>
      </c>
      <c r="BF136" s="15"/>
      <c r="BG136" s="15"/>
      <c r="BH136" s="15" t="str">
        <f>IF(Table_Styles[[#This Row],[BL]]&lt;&gt;"",Table_Styles[[#This Row],[BL]],IF(Table_Styles[[#This Row],[BL Default]]&lt;&gt;"",Table_Styles[[#This Row],[BL Default]],""))</f>
        <v/>
      </c>
      <c r="BI136" s="15"/>
      <c r="BJ136" s="34"/>
      <c r="BK136" s="15" t="str">
        <f>IF(Table_Styles[[#This Row],[Width]]&lt;&gt;"",Table_Styles[[#This Row],[Width]],IF(Table_Styles[[#This Row],[Width Default]]&lt;&gt;"",Table_Styles[[#This Row],[Width Default]],""))</f>
        <v/>
      </c>
      <c r="BL136" s="15"/>
      <c r="BM136" s="15"/>
      <c r="BN136" s="15" t="str">
        <f>IF(Table_Styles[[#This Row],[Height]]&lt;&gt;"",Table_Styles[[#This Row],[Height]],IF(Table_Styles[[#This Row],[Height Default]]&lt;&gt;"",Table_Styles[[#This Row],[Height Default]],""))</f>
        <v/>
      </c>
      <c r="BO136" s="15"/>
      <c r="BP136" s="15"/>
      <c r="BQ136" s="15" t="str">
        <f>IF(Table_Styles[[#This Row],[Top]]&lt;&gt;"",Table_Styles[[#This Row],[Top]],IF(Table_Styles[[#This Row],[Top Default]]&lt;&gt;"",Table_Styles[[#This Row],[Top Default]],""))</f>
        <v/>
      </c>
      <c r="BR136" s="15"/>
      <c r="BS136" s="15"/>
      <c r="BT136" s="15" t="str">
        <f>IF(Table_Styles[[#This Row],[Right]]&lt;&gt;"",Table_Styles[[#This Row],[Right]],IF(Table_Styles[[#This Row],[Right Default]]&lt;&gt;"",Table_Styles[[#This Row],[Right Default]],""))</f>
        <v/>
      </c>
      <c r="BU136" s="15"/>
      <c r="BV136" s="15"/>
      <c r="BW136" s="15" t="str">
        <f>IF(Table_Styles[[#This Row],[Bottom]]&lt;&gt;"",Table_Styles[[#This Row],[Bottom]],IF(Table_Styles[[#This Row],[Bottom Default]]&lt;&gt;"",Table_Styles[[#This Row],[Bottom Default]],""))</f>
        <v/>
      </c>
      <c r="BX136" s="15"/>
      <c r="BY136" s="15"/>
      <c r="BZ136" s="15" t="str">
        <f>IF(Table_Styles[[#This Row],[Left]]&lt;&gt;"",Table_Styles[[#This Row],[Left]],IF(Table_Styles[[#This Row],[Left Default]]&lt;&gt;"",Table_Styles[[#This Row],[Left Default]],""))</f>
        <v/>
      </c>
      <c r="CA136" s="15"/>
      <c r="CB136" s="17" t="str">
        <f>IF(AND(Table_Styles[[#This Row],[Selector]]&lt;&gt;"",Table_Styles[[#This Row],[Font Family Used]]&lt;&gt;"",Table_Styles[[#This Row],[Font Weight Used]]&lt;&gt;""),Table_Styles[[#This Row],[Font Family Used]]&amp;" "&amp;Table_Styles[[#This Row],[Font Weight Used]],"")</f>
        <v/>
      </c>
      <c r="CC136" s="17" t="str">
        <f ca="1">IF(AND(Table_Styles[[#This Row],[Selector]],COUNTIF(OFFSET(CC:CC,0,0,ROW()-1,1),"="&amp;Table_Styles[[#This Row],[Font]])=0),Table_Styles[[#This Row],[Font]],"")</f>
        <v/>
      </c>
      <c r="CD136" s="17" t="str">
        <f ca="1">IF(Table_Styles[[#This Row],[Unique Font]]&lt;&gt;"",
"{""fontFamily"":"""&amp;Table_Styles[[#This Row],[Font Family Used]]&amp;""",""fontWeight"":"&amp;Table_Styles[[#This Row],[Font Weight Used]]&amp;"}","")</f>
        <v/>
      </c>
      <c r="CE136"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margin-right: 15px;margin-bottom: 15px</v>
      </c>
      <c r="CF136" s="17" t="str">
        <f>IF(AND(Table_Styles[[#This Row],[Selector]]&lt;&gt;"", Table_Styles[[#This Row],[Config Properties]]&lt;&gt;""),
Table_Styles[[#This Row],[Selector]]&amp;" { "&amp;Table_Styles[[#This Row],[Config Properties]]&amp;" }","")</f>
        <v>nav#footer-actions .btn { margin-right: 15px;margin-bottom: 15px }</v>
      </c>
      <c r="CG136" s="17" t="str">
        <f xml:space="preserve">
SUBSTITUTE(SUBSTITUTE(SUBSTITUTE(SUBSTITUTE(SUBSTITUTE(SUBSTITUTE(SUBSTITUTE(SUBSTITUTE(Table_Styles[[#This Row],[Config]],
" {","{"),
"{ ","{"),
" }","}"),
"} ","}"),
" ,",","),
", ",","),
" :",":"),
": ",":")</f>
        <v>nav#footer-actions .btn{margin-right:15px;margin-bottom:15px}</v>
      </c>
    </row>
    <row r="137" spans="2:85" ht="21" customHeight="1">
      <c r="B137" s="91" t="s">
        <v>666</v>
      </c>
      <c r="C137" s="17" t="s">
        <v>743</v>
      </c>
      <c r="D137" s="15"/>
      <c r="E137" s="15"/>
      <c r="F137" s="15" t="str">
        <f>IF(Table_Styles[[#This Row],[Font Family]]&lt;&gt;"",Table_Styles[[#This Row],[Font Family]],IF(Table_Styles[[#This Row],[Font Family Default]]&lt;&gt;"",Table_Styles[[#This Row],[Font Family Default]],""))</f>
        <v/>
      </c>
      <c r="G137" s="15"/>
      <c r="H137" s="15"/>
      <c r="I137" s="15" t="str">
        <f>IF(Table_Styles[[#This Row],[Font Size]]&lt;&gt;"",Table_Styles[[#This Row],[Font Size]],IF(Table_Styles[[#This Row],[Font Size Default]]&lt;&gt;"",Table_Styles[[#This Row],[Font Size Default]],""))</f>
        <v/>
      </c>
      <c r="J137" s="15"/>
      <c r="K137" s="15"/>
      <c r="L137" s="15" t="str">
        <f>IF(Table_Styles[[#This Row],[Font Weight]]&lt;&gt;"",Table_Styles[[#This Row],[Font Weight]],IF(Table_Styles[[#This Row],[Font Weight Default]]&lt;&gt;"",Table_Styles[[#This Row],[Font Weight Default]],""))</f>
        <v/>
      </c>
      <c r="M137" s="15"/>
      <c r="N137" s="15"/>
      <c r="O137" s="15" t="str">
        <f>IF(Table_Styles[[#This Row],[Colour]]&lt;&gt;"",Table_Styles[[#This Row],[Colour]],IF(Table_Styles[[#This Row],[Colour Default]]&lt;&gt;"",Table_Styles[[#This Row],[Colour Default]],""))</f>
        <v/>
      </c>
      <c r="P137" s="15"/>
      <c r="Q137" s="15"/>
      <c r="R137" s="15" t="str">
        <f>IF(Table_Styles[[#This Row],[Background]]&lt;&gt;"",Table_Styles[[#This Row],[Background]],IF(Table_Styles[[#This Row],[Background Default]]&lt;&gt;"",Table_Styles[[#This Row],[Background Default]],""))</f>
        <v/>
      </c>
      <c r="S137" s="15"/>
      <c r="T137" s="15"/>
      <c r="U137" s="15" t="str">
        <f>IF(Table_Styles[[#This Row],[Border]]&lt;&gt;"",Table_Styles[[#This Row],[Border]],IF(Table_Styles[[#This Row],[Border Default]]&lt;&gt;"",Table_Styles[[#This Row],[Border Default]],""))</f>
        <v/>
      </c>
      <c r="V137" s="15"/>
      <c r="W137" s="15"/>
      <c r="X137" s="15" t="str">
        <f>IF(Table_Styles[[#This Row],[Border Radius]]&lt;&gt;"",Table_Styles[[#This Row],[Border Radius]],IF(Table_Styles[[#This Row],[Border Radius Default]]&lt;&gt;"",Table_Styles[[#This Row],[Border Radius Default]],""))</f>
        <v/>
      </c>
      <c r="Y137" s="15"/>
      <c r="Z137" s="15"/>
      <c r="AA137" s="15" t="str">
        <f>IF(Table_Styles[[#This Row],[MT]]&lt;&gt;"",Table_Styles[[#This Row],[MT]],IF(Table_Styles[[#This Row],[MT Default]]&lt;&gt;"",Table_Styles[[#This Row],[MT Default]],""))</f>
        <v/>
      </c>
      <c r="AB137" s="15"/>
      <c r="AC137" s="15"/>
      <c r="AD137" s="15" t="str">
        <f>IF(Table_Styles[[#This Row],[MR]]&lt;&gt;"",Table_Styles[[#This Row],[MR]],IF(Table_Styles[[#This Row],[MR Default]]&lt;&gt;"",Table_Styles[[#This Row],[MR Default]],""))</f>
        <v/>
      </c>
      <c r="AE137" s="15"/>
      <c r="AF137" s="15"/>
      <c r="AG137" s="15" t="str">
        <f>IF(Table_Styles[[#This Row],[MB]]&lt;&gt;"",Table_Styles[[#This Row],[MB]],IF(Table_Styles[[#This Row],[MB Default]]&lt;&gt;"",Table_Styles[[#This Row],[MB Default]],""))</f>
        <v/>
      </c>
      <c r="AH137" s="15"/>
      <c r="AI137" s="15"/>
      <c r="AJ137" s="15" t="str">
        <f>IF(Table_Styles[[#This Row],[ML]]&lt;&gt;"",Table_Styles[[#This Row],[ML]],IF(Table_Styles[[#This Row],[ML Default]]&lt;&gt;"",Table_Styles[[#This Row],[ML Default]],""))</f>
        <v/>
      </c>
      <c r="AK137" s="15"/>
      <c r="AL137" s="15"/>
      <c r="AM137" s="15" t="str">
        <f>IF(Table_Styles[[#This Row],[PT]]&lt;&gt;"",Table_Styles[[#This Row],[PT]],IF(Table_Styles[[#This Row],[PT Default]]&lt;&gt;"",Table_Styles[[#This Row],[PT Default]],""))</f>
        <v/>
      </c>
      <c r="AN137" s="15"/>
      <c r="AO137" s="15"/>
      <c r="AP137" s="15" t="str">
        <f>IF(Table_Styles[[#This Row],[PR]]&lt;&gt;"",Table_Styles[[#This Row],[PR]],IF(Table_Styles[[#This Row],[PR Default]]&lt;&gt;"",Table_Styles[[#This Row],[PR Default]],""))</f>
        <v/>
      </c>
      <c r="AQ137" s="15"/>
      <c r="AR137" s="15"/>
      <c r="AS137" s="15" t="str">
        <f>IF(Table_Styles[[#This Row],[PB]]&lt;&gt;"",Table_Styles[[#This Row],[PB]],IF(Table_Styles[[#This Row],[PB Default]]&lt;&gt;"",Table_Styles[[#This Row],[PB Default]],""))</f>
        <v/>
      </c>
      <c r="AT137" s="15"/>
      <c r="AU137" s="15"/>
      <c r="AV137" s="15" t="str">
        <f>IF(Table_Styles[[#This Row],[PL]]&lt;&gt;"",Table_Styles[[#This Row],[PL]],IF(Table_Styles[[#This Row],[PL Default]]&lt;&gt;"",Table_Styles[[#This Row],[PL Default]],""))</f>
        <v/>
      </c>
      <c r="AW137" s="15"/>
      <c r="AX137" s="15"/>
      <c r="AY137" s="15" t="str">
        <f>IF(Table_Styles[[#This Row],[BT]]&lt;&gt;"",Table_Styles[[#This Row],[BT]],IF(Table_Styles[[#This Row],[BT Default]]&lt;&gt;"",Table_Styles[[#This Row],[BT Default]],""))</f>
        <v/>
      </c>
      <c r="AZ137" s="15"/>
      <c r="BA137" s="15"/>
      <c r="BB137" s="15" t="str">
        <f>IF(Table_Styles[[#This Row],[BR]]&lt;&gt;"",Table_Styles[[#This Row],[BR]],IF(Table_Styles[[#This Row],[BR Default]]&lt;&gt;"",Table_Styles[[#This Row],[BR Default]],""))</f>
        <v/>
      </c>
      <c r="BC137" s="15"/>
      <c r="BD137" s="15"/>
      <c r="BE137" s="15" t="str">
        <f>IF(Table_Styles[[#This Row],[BB]]&lt;&gt;"",Table_Styles[[#This Row],[BB]],IF(Table_Styles[[#This Row],[BB Default]]&lt;&gt;"",Table_Styles[[#This Row],[BB Default]],""))</f>
        <v/>
      </c>
      <c r="BF137" s="15"/>
      <c r="BG137" s="15"/>
      <c r="BH137" s="15" t="str">
        <f>IF(Table_Styles[[#This Row],[BL]]&lt;&gt;"",Table_Styles[[#This Row],[BL]],IF(Table_Styles[[#This Row],[BL Default]]&lt;&gt;"",Table_Styles[[#This Row],[BL Default]],""))</f>
        <v/>
      </c>
      <c r="BI137" s="15"/>
      <c r="BJ137" s="34"/>
      <c r="BK137" s="15" t="str">
        <f>IF(Table_Styles[[#This Row],[Width]]&lt;&gt;"",Table_Styles[[#This Row],[Width]],IF(Table_Styles[[#This Row],[Width Default]]&lt;&gt;"",Table_Styles[[#This Row],[Width Default]],""))</f>
        <v/>
      </c>
      <c r="BL137" s="15"/>
      <c r="BM137" s="15"/>
      <c r="BN137" s="15" t="str">
        <f>IF(Table_Styles[[#This Row],[Height]]&lt;&gt;"",Table_Styles[[#This Row],[Height]],IF(Table_Styles[[#This Row],[Height Default]]&lt;&gt;"",Table_Styles[[#This Row],[Height Default]],""))</f>
        <v/>
      </c>
      <c r="BO137" s="15"/>
      <c r="BP137" s="15"/>
      <c r="BQ137" s="15" t="str">
        <f>IF(Table_Styles[[#This Row],[Top]]&lt;&gt;"",Table_Styles[[#This Row],[Top]],IF(Table_Styles[[#This Row],[Top Default]]&lt;&gt;"",Table_Styles[[#This Row],[Top Default]],""))</f>
        <v/>
      </c>
      <c r="BR137" s="15"/>
      <c r="BS137" s="15"/>
      <c r="BT137" s="15" t="str">
        <f>IF(Table_Styles[[#This Row],[Right]]&lt;&gt;"",Table_Styles[[#This Row],[Right]],IF(Table_Styles[[#This Row],[Right Default]]&lt;&gt;"",Table_Styles[[#This Row],[Right Default]],""))</f>
        <v/>
      </c>
      <c r="BU137" s="15"/>
      <c r="BV137" s="15"/>
      <c r="BW137" s="15" t="str">
        <f>IF(Table_Styles[[#This Row],[Bottom]]&lt;&gt;"",Table_Styles[[#This Row],[Bottom]],IF(Table_Styles[[#This Row],[Bottom Default]]&lt;&gt;"",Table_Styles[[#This Row],[Bottom Default]],""))</f>
        <v/>
      </c>
      <c r="BX137" s="15"/>
      <c r="BY137" s="15"/>
      <c r="BZ137" s="15" t="str">
        <f>IF(Table_Styles[[#This Row],[Left]]&lt;&gt;"",Table_Styles[[#This Row],[Left]],IF(Table_Styles[[#This Row],[Left Default]]&lt;&gt;"",Table_Styles[[#This Row],[Left Default]],""))</f>
        <v/>
      </c>
      <c r="CA137" s="15"/>
      <c r="CB137" s="17" t="str">
        <f>IF(AND(Table_Styles[[#This Row],[Selector]]&lt;&gt;"",Table_Styles[[#This Row],[Font Family Used]]&lt;&gt;"",Table_Styles[[#This Row],[Font Weight Used]]&lt;&gt;""),Table_Styles[[#This Row],[Font Family Used]]&amp;" "&amp;Table_Styles[[#This Row],[Font Weight Used]],"")</f>
        <v/>
      </c>
      <c r="CC137" s="17" t="str">
        <f ca="1">IF(AND(Table_Styles[[#This Row],[Selector]],COUNTIF(OFFSET(CC:CC,0,0,ROW()-1,1),"="&amp;Table_Styles[[#This Row],[Font]])=0),Table_Styles[[#This Row],[Font]],"")</f>
        <v/>
      </c>
      <c r="CD137" s="17" t="str">
        <f ca="1">IF(Table_Styles[[#This Row],[Unique Font]]&lt;&gt;"",
"{""fontFamily"":"""&amp;Table_Styles[[#This Row],[Font Family Used]]&amp;""",""fontWeight"":"&amp;Table_Styles[[#This Row],[Font Weight Used]]&amp;"}","")</f>
        <v/>
      </c>
      <c r="CE137"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7" s="17" t="str">
        <f>IF(AND(Table_Styles[[#This Row],[Selector]]&lt;&gt;"", Table_Styles[[#This Row],[Config Properties]]&lt;&gt;""),
Table_Styles[[#This Row],[Selector]]&amp;" { "&amp;Table_Styles[[#This Row],[Config Properties]]&amp;" }","")</f>
        <v/>
      </c>
      <c r="CG137" s="17" t="str">
        <f xml:space="preserve">
SUBSTITUTE(SUBSTITUTE(SUBSTITUTE(SUBSTITUTE(SUBSTITUTE(SUBSTITUTE(SUBSTITUTE(SUBSTITUTE(Table_Styles[[#This Row],[Config]],
" {","{"),
"{ ","{"),
" }","}"),
"} ","}"),
" ,",","),
", ",","),
" :",":"),
": ",":")</f>
        <v/>
      </c>
    </row>
    <row r="138" spans="2:85" ht="21" customHeight="1">
      <c r="B138" s="91" t="s">
        <v>669</v>
      </c>
      <c r="C138" s="17" t="s">
        <v>744</v>
      </c>
      <c r="D138" s="15"/>
      <c r="E138" s="15"/>
      <c r="F138" s="15" t="str">
        <f>IF(Table_Styles[[#This Row],[Font Family]]&lt;&gt;"",Table_Styles[[#This Row],[Font Family]],IF(Table_Styles[[#This Row],[Font Family Default]]&lt;&gt;"",Table_Styles[[#This Row],[Font Family Default]],""))</f>
        <v/>
      </c>
      <c r="G138" s="15"/>
      <c r="H138" s="15"/>
      <c r="I138" s="15" t="str">
        <f>IF(Table_Styles[[#This Row],[Font Size]]&lt;&gt;"",Table_Styles[[#This Row],[Font Size]],IF(Table_Styles[[#This Row],[Font Size Default]]&lt;&gt;"",Table_Styles[[#This Row],[Font Size Default]],""))</f>
        <v/>
      </c>
      <c r="J138" s="15"/>
      <c r="K138" s="15"/>
      <c r="L138" s="15" t="str">
        <f>IF(Table_Styles[[#This Row],[Font Weight]]&lt;&gt;"",Table_Styles[[#This Row],[Font Weight]],IF(Table_Styles[[#This Row],[Font Weight Default]]&lt;&gt;"",Table_Styles[[#This Row],[Font Weight Default]],""))</f>
        <v/>
      </c>
      <c r="M138" s="15"/>
      <c r="N138" s="15"/>
      <c r="O138" s="15" t="str">
        <f>IF(Table_Styles[[#This Row],[Colour]]&lt;&gt;"",Table_Styles[[#This Row],[Colour]],IF(Table_Styles[[#This Row],[Colour Default]]&lt;&gt;"",Table_Styles[[#This Row],[Colour Default]],""))</f>
        <v/>
      </c>
      <c r="P138" s="15"/>
      <c r="Q138" s="15"/>
      <c r="R138" s="15" t="str">
        <f>IF(Table_Styles[[#This Row],[Background]]&lt;&gt;"",Table_Styles[[#This Row],[Background]],IF(Table_Styles[[#This Row],[Background Default]]&lt;&gt;"",Table_Styles[[#This Row],[Background Default]],""))</f>
        <v/>
      </c>
      <c r="S138" s="15"/>
      <c r="T138" s="15"/>
      <c r="U138" s="15" t="str">
        <f>IF(Table_Styles[[#This Row],[Border]]&lt;&gt;"",Table_Styles[[#This Row],[Border]],IF(Table_Styles[[#This Row],[Border Default]]&lt;&gt;"",Table_Styles[[#This Row],[Border Default]],""))</f>
        <v/>
      </c>
      <c r="V138" s="15"/>
      <c r="W138" s="15"/>
      <c r="X138" s="15" t="str">
        <f>IF(Table_Styles[[#This Row],[Border Radius]]&lt;&gt;"",Table_Styles[[#This Row],[Border Radius]],IF(Table_Styles[[#This Row],[Border Radius Default]]&lt;&gt;"",Table_Styles[[#This Row],[Border Radius Default]],""))</f>
        <v/>
      </c>
      <c r="Y138" s="15"/>
      <c r="Z138" s="15"/>
      <c r="AA138" s="15" t="str">
        <f>IF(Table_Styles[[#This Row],[MT]]&lt;&gt;"",Table_Styles[[#This Row],[MT]],IF(Table_Styles[[#This Row],[MT Default]]&lt;&gt;"",Table_Styles[[#This Row],[MT Default]],""))</f>
        <v/>
      </c>
      <c r="AB138" s="15"/>
      <c r="AC138" s="15"/>
      <c r="AD138" s="15" t="str">
        <f>IF(Table_Styles[[#This Row],[MR]]&lt;&gt;"",Table_Styles[[#This Row],[MR]],IF(Table_Styles[[#This Row],[MR Default]]&lt;&gt;"",Table_Styles[[#This Row],[MR Default]],""))</f>
        <v/>
      </c>
      <c r="AE138" s="15"/>
      <c r="AF138" s="15"/>
      <c r="AG138" s="15" t="str">
        <f>IF(Table_Styles[[#This Row],[MB]]&lt;&gt;"",Table_Styles[[#This Row],[MB]],IF(Table_Styles[[#This Row],[MB Default]]&lt;&gt;"",Table_Styles[[#This Row],[MB Default]],""))</f>
        <v/>
      </c>
      <c r="AH138" s="15"/>
      <c r="AI138" s="15"/>
      <c r="AJ138" s="15" t="str">
        <f>IF(Table_Styles[[#This Row],[ML]]&lt;&gt;"",Table_Styles[[#This Row],[ML]],IF(Table_Styles[[#This Row],[ML Default]]&lt;&gt;"",Table_Styles[[#This Row],[ML Default]],""))</f>
        <v/>
      </c>
      <c r="AK138" s="15"/>
      <c r="AL138" s="15"/>
      <c r="AM138" s="15" t="str">
        <f>IF(Table_Styles[[#This Row],[PT]]&lt;&gt;"",Table_Styles[[#This Row],[PT]],IF(Table_Styles[[#This Row],[PT Default]]&lt;&gt;"",Table_Styles[[#This Row],[PT Default]],""))</f>
        <v/>
      </c>
      <c r="AN138" s="15"/>
      <c r="AO138" s="15"/>
      <c r="AP138" s="15" t="str">
        <f>IF(Table_Styles[[#This Row],[PR]]&lt;&gt;"",Table_Styles[[#This Row],[PR]],IF(Table_Styles[[#This Row],[PR Default]]&lt;&gt;"",Table_Styles[[#This Row],[PR Default]],""))</f>
        <v/>
      </c>
      <c r="AQ138" s="15"/>
      <c r="AR138" s="15"/>
      <c r="AS138" s="15" t="str">
        <f>IF(Table_Styles[[#This Row],[PB]]&lt;&gt;"",Table_Styles[[#This Row],[PB]],IF(Table_Styles[[#This Row],[PB Default]]&lt;&gt;"",Table_Styles[[#This Row],[PB Default]],""))</f>
        <v/>
      </c>
      <c r="AT138" s="15"/>
      <c r="AU138" s="15"/>
      <c r="AV138" s="15" t="str">
        <f>IF(Table_Styles[[#This Row],[PL]]&lt;&gt;"",Table_Styles[[#This Row],[PL]],IF(Table_Styles[[#This Row],[PL Default]]&lt;&gt;"",Table_Styles[[#This Row],[PL Default]],""))</f>
        <v/>
      </c>
      <c r="AW138" s="15"/>
      <c r="AX138" s="15"/>
      <c r="AY138" s="15" t="str">
        <f>IF(Table_Styles[[#This Row],[BT]]&lt;&gt;"",Table_Styles[[#This Row],[BT]],IF(Table_Styles[[#This Row],[BT Default]]&lt;&gt;"",Table_Styles[[#This Row],[BT Default]],""))</f>
        <v/>
      </c>
      <c r="AZ138" s="15"/>
      <c r="BA138" s="15"/>
      <c r="BB138" s="15" t="str">
        <f>IF(Table_Styles[[#This Row],[BR]]&lt;&gt;"",Table_Styles[[#This Row],[BR]],IF(Table_Styles[[#This Row],[BR Default]]&lt;&gt;"",Table_Styles[[#This Row],[BR Default]],""))</f>
        <v/>
      </c>
      <c r="BC138" s="15"/>
      <c r="BD138" s="15"/>
      <c r="BE138" s="15" t="str">
        <f>IF(Table_Styles[[#This Row],[BB]]&lt;&gt;"",Table_Styles[[#This Row],[BB]],IF(Table_Styles[[#This Row],[BB Default]]&lt;&gt;"",Table_Styles[[#This Row],[BB Default]],""))</f>
        <v/>
      </c>
      <c r="BF138" s="15"/>
      <c r="BG138" s="15"/>
      <c r="BH138" s="15" t="str">
        <f>IF(Table_Styles[[#This Row],[BL]]&lt;&gt;"",Table_Styles[[#This Row],[BL]],IF(Table_Styles[[#This Row],[BL Default]]&lt;&gt;"",Table_Styles[[#This Row],[BL Default]],""))</f>
        <v/>
      </c>
      <c r="BI138" s="15"/>
      <c r="BJ138" s="34"/>
      <c r="BK138" s="15" t="str">
        <f>IF(Table_Styles[[#This Row],[Width]]&lt;&gt;"",Table_Styles[[#This Row],[Width]],IF(Table_Styles[[#This Row],[Width Default]]&lt;&gt;"",Table_Styles[[#This Row],[Width Default]],""))</f>
        <v/>
      </c>
      <c r="BL138" s="15"/>
      <c r="BM138" s="15"/>
      <c r="BN138" s="15" t="str">
        <f>IF(Table_Styles[[#This Row],[Height]]&lt;&gt;"",Table_Styles[[#This Row],[Height]],IF(Table_Styles[[#This Row],[Height Default]]&lt;&gt;"",Table_Styles[[#This Row],[Height Default]],""))</f>
        <v/>
      </c>
      <c r="BO138" s="15"/>
      <c r="BP138" s="15"/>
      <c r="BQ138" s="15" t="str">
        <f>IF(Table_Styles[[#This Row],[Top]]&lt;&gt;"",Table_Styles[[#This Row],[Top]],IF(Table_Styles[[#This Row],[Top Default]]&lt;&gt;"",Table_Styles[[#This Row],[Top Default]],""))</f>
        <v/>
      </c>
      <c r="BR138" s="15"/>
      <c r="BS138" s="15"/>
      <c r="BT138" s="15" t="str">
        <f>IF(Table_Styles[[#This Row],[Right]]&lt;&gt;"",Table_Styles[[#This Row],[Right]],IF(Table_Styles[[#This Row],[Right Default]]&lt;&gt;"",Table_Styles[[#This Row],[Right Default]],""))</f>
        <v/>
      </c>
      <c r="BU138" s="15"/>
      <c r="BV138" s="15"/>
      <c r="BW138" s="15" t="str">
        <f>IF(Table_Styles[[#This Row],[Bottom]]&lt;&gt;"",Table_Styles[[#This Row],[Bottom]],IF(Table_Styles[[#This Row],[Bottom Default]]&lt;&gt;"",Table_Styles[[#This Row],[Bottom Default]],""))</f>
        <v/>
      </c>
      <c r="BX138" s="15"/>
      <c r="BY138" s="15"/>
      <c r="BZ138" s="15" t="str">
        <f>IF(Table_Styles[[#This Row],[Left]]&lt;&gt;"",Table_Styles[[#This Row],[Left]],IF(Table_Styles[[#This Row],[Left Default]]&lt;&gt;"",Table_Styles[[#This Row],[Left Default]],""))</f>
        <v/>
      </c>
      <c r="CA138" s="15"/>
      <c r="CB138" s="17" t="str">
        <f>IF(AND(Table_Styles[[#This Row],[Selector]]&lt;&gt;"",Table_Styles[[#This Row],[Font Family Used]]&lt;&gt;"",Table_Styles[[#This Row],[Font Weight Used]]&lt;&gt;""),Table_Styles[[#This Row],[Font Family Used]]&amp;" "&amp;Table_Styles[[#This Row],[Font Weight Used]],"")</f>
        <v/>
      </c>
      <c r="CC138" s="17" t="str">
        <f ca="1">IF(AND(Table_Styles[[#This Row],[Selector]],COUNTIF(OFFSET(CC:CC,0,0,ROW()-1,1),"="&amp;Table_Styles[[#This Row],[Font]])=0),Table_Styles[[#This Row],[Font]],"")</f>
        <v/>
      </c>
      <c r="CD138" s="17" t="str">
        <f ca="1">IF(Table_Styles[[#This Row],[Unique Font]]&lt;&gt;"",
"{""fontFamily"":"""&amp;Table_Styles[[#This Row],[Font Family Used]]&amp;""",""fontWeight"":"&amp;Table_Styles[[#This Row],[Font Weight Used]]&amp;"}","")</f>
        <v/>
      </c>
      <c r="CE138"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8" s="17" t="str">
        <f>IF(AND(Table_Styles[[#This Row],[Selector]]&lt;&gt;"", Table_Styles[[#This Row],[Config Properties]]&lt;&gt;""),
Table_Styles[[#This Row],[Selector]]&amp;" { "&amp;Table_Styles[[#This Row],[Config Properties]]&amp;" }","")</f>
        <v/>
      </c>
      <c r="CG138" s="17" t="str">
        <f xml:space="preserve">
SUBSTITUTE(SUBSTITUTE(SUBSTITUTE(SUBSTITUTE(SUBSTITUTE(SUBSTITUTE(SUBSTITUTE(SUBSTITUTE(Table_Styles[[#This Row],[Config]],
" {","{"),
"{ ","{"),
" }","}"),
"} ","}"),
" ,",","),
", ",","),
" :",":"),
": ",":")</f>
        <v/>
      </c>
    </row>
    <row r="139" spans="2:85" ht="21" customHeight="1">
      <c r="B139" s="91" t="s">
        <v>671</v>
      </c>
      <c r="C139" s="17" t="s">
        <v>745</v>
      </c>
      <c r="D139" s="15"/>
      <c r="E139" s="15"/>
      <c r="F139" s="15" t="str">
        <f>IF(Table_Styles[[#This Row],[Font Family]]&lt;&gt;"",Table_Styles[[#This Row],[Font Family]],IF(Table_Styles[[#This Row],[Font Family Default]]&lt;&gt;"",Table_Styles[[#This Row],[Font Family Default]],""))</f>
        <v/>
      </c>
      <c r="G139" s="15"/>
      <c r="H139" s="15"/>
      <c r="I139" s="15" t="str">
        <f>IF(Table_Styles[[#This Row],[Font Size]]&lt;&gt;"",Table_Styles[[#This Row],[Font Size]],IF(Table_Styles[[#This Row],[Font Size Default]]&lt;&gt;"",Table_Styles[[#This Row],[Font Size Default]],""))</f>
        <v/>
      </c>
      <c r="J139" s="15"/>
      <c r="K139" s="15"/>
      <c r="L139" s="15" t="str">
        <f>IF(Table_Styles[[#This Row],[Font Weight]]&lt;&gt;"",Table_Styles[[#This Row],[Font Weight]],IF(Table_Styles[[#This Row],[Font Weight Default]]&lt;&gt;"",Table_Styles[[#This Row],[Font Weight Default]],""))</f>
        <v/>
      </c>
      <c r="M139" s="15"/>
      <c r="N139" s="15"/>
      <c r="O139" s="15" t="str">
        <f>IF(Table_Styles[[#This Row],[Colour]]&lt;&gt;"",Table_Styles[[#This Row],[Colour]],IF(Table_Styles[[#This Row],[Colour Default]]&lt;&gt;"",Table_Styles[[#This Row],[Colour Default]],""))</f>
        <v/>
      </c>
      <c r="P139" s="15"/>
      <c r="Q139" s="15"/>
      <c r="R139" s="15" t="str">
        <f>IF(Table_Styles[[#This Row],[Background]]&lt;&gt;"",Table_Styles[[#This Row],[Background]],IF(Table_Styles[[#This Row],[Background Default]]&lt;&gt;"",Table_Styles[[#This Row],[Background Default]],""))</f>
        <v/>
      </c>
      <c r="S139" s="15"/>
      <c r="T139" s="15"/>
      <c r="U139" s="15" t="str">
        <f>IF(Table_Styles[[#This Row],[Border]]&lt;&gt;"",Table_Styles[[#This Row],[Border]],IF(Table_Styles[[#This Row],[Border Default]]&lt;&gt;"",Table_Styles[[#This Row],[Border Default]],""))</f>
        <v/>
      </c>
      <c r="V139" s="15"/>
      <c r="W139" s="15"/>
      <c r="X139" s="15" t="str">
        <f>IF(Table_Styles[[#This Row],[Border Radius]]&lt;&gt;"",Table_Styles[[#This Row],[Border Radius]],IF(Table_Styles[[#This Row],[Border Radius Default]]&lt;&gt;"",Table_Styles[[#This Row],[Border Radius Default]],""))</f>
        <v/>
      </c>
      <c r="Y139" s="15"/>
      <c r="Z139" s="15"/>
      <c r="AA139" s="15" t="str">
        <f>IF(Table_Styles[[#This Row],[MT]]&lt;&gt;"",Table_Styles[[#This Row],[MT]],IF(Table_Styles[[#This Row],[MT Default]]&lt;&gt;"",Table_Styles[[#This Row],[MT Default]],""))</f>
        <v/>
      </c>
      <c r="AB139" s="15"/>
      <c r="AC139" s="15"/>
      <c r="AD139" s="15" t="str">
        <f>IF(Table_Styles[[#This Row],[MR]]&lt;&gt;"",Table_Styles[[#This Row],[MR]],IF(Table_Styles[[#This Row],[MR Default]]&lt;&gt;"",Table_Styles[[#This Row],[MR Default]],""))</f>
        <v/>
      </c>
      <c r="AE139" s="15"/>
      <c r="AF139" s="15"/>
      <c r="AG139" s="15" t="str">
        <f>IF(Table_Styles[[#This Row],[MB]]&lt;&gt;"",Table_Styles[[#This Row],[MB]],IF(Table_Styles[[#This Row],[MB Default]]&lt;&gt;"",Table_Styles[[#This Row],[MB Default]],""))</f>
        <v/>
      </c>
      <c r="AH139" s="15"/>
      <c r="AI139" s="15"/>
      <c r="AJ139" s="15" t="str">
        <f>IF(Table_Styles[[#This Row],[ML]]&lt;&gt;"",Table_Styles[[#This Row],[ML]],IF(Table_Styles[[#This Row],[ML Default]]&lt;&gt;"",Table_Styles[[#This Row],[ML Default]],""))</f>
        <v/>
      </c>
      <c r="AK139" s="15"/>
      <c r="AL139" s="15"/>
      <c r="AM139" s="15" t="str">
        <f>IF(Table_Styles[[#This Row],[PT]]&lt;&gt;"",Table_Styles[[#This Row],[PT]],IF(Table_Styles[[#This Row],[PT Default]]&lt;&gt;"",Table_Styles[[#This Row],[PT Default]],""))</f>
        <v/>
      </c>
      <c r="AN139" s="15"/>
      <c r="AO139" s="15"/>
      <c r="AP139" s="15" t="str">
        <f>IF(Table_Styles[[#This Row],[PR]]&lt;&gt;"",Table_Styles[[#This Row],[PR]],IF(Table_Styles[[#This Row],[PR Default]]&lt;&gt;"",Table_Styles[[#This Row],[PR Default]],""))</f>
        <v/>
      </c>
      <c r="AQ139" s="15"/>
      <c r="AR139" s="15"/>
      <c r="AS139" s="15" t="str">
        <f>IF(Table_Styles[[#This Row],[PB]]&lt;&gt;"",Table_Styles[[#This Row],[PB]],IF(Table_Styles[[#This Row],[PB Default]]&lt;&gt;"",Table_Styles[[#This Row],[PB Default]],""))</f>
        <v/>
      </c>
      <c r="AT139" s="15"/>
      <c r="AU139" s="15"/>
      <c r="AV139" s="15" t="str">
        <f>IF(Table_Styles[[#This Row],[PL]]&lt;&gt;"",Table_Styles[[#This Row],[PL]],IF(Table_Styles[[#This Row],[PL Default]]&lt;&gt;"",Table_Styles[[#This Row],[PL Default]],""))</f>
        <v/>
      </c>
      <c r="AW139" s="15"/>
      <c r="AX139" s="15"/>
      <c r="AY139" s="15" t="str">
        <f>IF(Table_Styles[[#This Row],[BT]]&lt;&gt;"",Table_Styles[[#This Row],[BT]],IF(Table_Styles[[#This Row],[BT Default]]&lt;&gt;"",Table_Styles[[#This Row],[BT Default]],""))</f>
        <v/>
      </c>
      <c r="AZ139" s="15"/>
      <c r="BA139" s="15"/>
      <c r="BB139" s="15" t="str">
        <f>IF(Table_Styles[[#This Row],[BR]]&lt;&gt;"",Table_Styles[[#This Row],[BR]],IF(Table_Styles[[#This Row],[BR Default]]&lt;&gt;"",Table_Styles[[#This Row],[BR Default]],""))</f>
        <v/>
      </c>
      <c r="BC139" s="15"/>
      <c r="BD139" s="15"/>
      <c r="BE139" s="15" t="str">
        <f>IF(Table_Styles[[#This Row],[BB]]&lt;&gt;"",Table_Styles[[#This Row],[BB]],IF(Table_Styles[[#This Row],[BB Default]]&lt;&gt;"",Table_Styles[[#This Row],[BB Default]],""))</f>
        <v/>
      </c>
      <c r="BF139" s="15"/>
      <c r="BG139" s="15"/>
      <c r="BH139" s="15" t="str">
        <f>IF(Table_Styles[[#This Row],[BL]]&lt;&gt;"",Table_Styles[[#This Row],[BL]],IF(Table_Styles[[#This Row],[BL Default]]&lt;&gt;"",Table_Styles[[#This Row],[BL Default]],""))</f>
        <v/>
      </c>
      <c r="BI139" s="15"/>
      <c r="BJ139" s="34"/>
      <c r="BK139" s="15" t="str">
        <f>IF(Table_Styles[[#This Row],[Width]]&lt;&gt;"",Table_Styles[[#This Row],[Width]],IF(Table_Styles[[#This Row],[Width Default]]&lt;&gt;"",Table_Styles[[#This Row],[Width Default]],""))</f>
        <v/>
      </c>
      <c r="BL139" s="15"/>
      <c r="BM139" s="15"/>
      <c r="BN139" s="15" t="str">
        <f>IF(Table_Styles[[#This Row],[Height]]&lt;&gt;"",Table_Styles[[#This Row],[Height]],IF(Table_Styles[[#This Row],[Height Default]]&lt;&gt;"",Table_Styles[[#This Row],[Height Default]],""))</f>
        <v/>
      </c>
      <c r="BO139" s="15"/>
      <c r="BP139" s="15"/>
      <c r="BQ139" s="15" t="str">
        <f>IF(Table_Styles[[#This Row],[Top]]&lt;&gt;"",Table_Styles[[#This Row],[Top]],IF(Table_Styles[[#This Row],[Top Default]]&lt;&gt;"",Table_Styles[[#This Row],[Top Default]],""))</f>
        <v/>
      </c>
      <c r="BR139" s="15"/>
      <c r="BS139" s="15"/>
      <c r="BT139" s="15" t="str">
        <f>IF(Table_Styles[[#This Row],[Right]]&lt;&gt;"",Table_Styles[[#This Row],[Right]],IF(Table_Styles[[#This Row],[Right Default]]&lt;&gt;"",Table_Styles[[#This Row],[Right Default]],""))</f>
        <v/>
      </c>
      <c r="BU139" s="15"/>
      <c r="BV139" s="15"/>
      <c r="BW139" s="15" t="str">
        <f>IF(Table_Styles[[#This Row],[Bottom]]&lt;&gt;"",Table_Styles[[#This Row],[Bottom]],IF(Table_Styles[[#This Row],[Bottom Default]]&lt;&gt;"",Table_Styles[[#This Row],[Bottom Default]],""))</f>
        <v/>
      </c>
      <c r="BX139" s="15"/>
      <c r="BY139" s="15"/>
      <c r="BZ139" s="15" t="str">
        <f>IF(Table_Styles[[#This Row],[Left]]&lt;&gt;"",Table_Styles[[#This Row],[Left]],IF(Table_Styles[[#This Row],[Left Default]]&lt;&gt;"",Table_Styles[[#This Row],[Left Default]],""))</f>
        <v/>
      </c>
      <c r="CA139" s="15"/>
      <c r="CB139" s="17" t="str">
        <f>IF(AND(Table_Styles[[#This Row],[Selector]]&lt;&gt;"",Table_Styles[[#This Row],[Font Family Used]]&lt;&gt;"",Table_Styles[[#This Row],[Font Weight Used]]&lt;&gt;""),Table_Styles[[#This Row],[Font Family Used]]&amp;" "&amp;Table_Styles[[#This Row],[Font Weight Used]],"")</f>
        <v/>
      </c>
      <c r="CC139" s="17" t="str">
        <f ca="1">IF(AND(Table_Styles[[#This Row],[Selector]],COUNTIF(OFFSET(CC:CC,0,0,ROW()-1,1),"="&amp;Table_Styles[[#This Row],[Font]])=0),Table_Styles[[#This Row],[Font]],"")</f>
        <v/>
      </c>
      <c r="CD139" s="17" t="str">
        <f ca="1">IF(Table_Styles[[#This Row],[Unique Font]]&lt;&gt;"",
"{""fontFamily"":"""&amp;Table_Styles[[#This Row],[Font Family Used]]&amp;""",""fontWeight"":"&amp;Table_Styles[[#This Row],[Font Weight Used]]&amp;"}","")</f>
        <v/>
      </c>
      <c r="CE139"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9" s="17" t="str">
        <f>IF(AND(Table_Styles[[#This Row],[Selector]]&lt;&gt;"", Table_Styles[[#This Row],[Config Properties]]&lt;&gt;""),
Table_Styles[[#This Row],[Selector]]&amp;" { "&amp;Table_Styles[[#This Row],[Config Properties]]&amp;" }","")</f>
        <v/>
      </c>
      <c r="CG139" s="17" t="str">
        <f xml:space="preserve">
SUBSTITUTE(SUBSTITUTE(SUBSTITUTE(SUBSTITUTE(SUBSTITUTE(SUBSTITUTE(SUBSTITUTE(SUBSTITUTE(Table_Styles[[#This Row],[Config]],
" {","{"),
"{ ","{"),
" }","}"),
"} ","}"),
" ,",","),
", ",","),
" :",":"),
": ",":")</f>
        <v/>
      </c>
    </row>
    <row r="140" spans="2:85" ht="21" customHeight="1">
      <c r="B140" s="91" t="s">
        <v>673</v>
      </c>
      <c r="C140" s="17" t="s">
        <v>746</v>
      </c>
      <c r="D140" s="15"/>
      <c r="E140" s="15"/>
      <c r="F140" s="15" t="str">
        <f>IF(Table_Styles[[#This Row],[Font Family]]&lt;&gt;"",Table_Styles[[#This Row],[Font Family]],IF(Table_Styles[[#This Row],[Font Family Default]]&lt;&gt;"",Table_Styles[[#This Row],[Font Family Default]],""))</f>
        <v/>
      </c>
      <c r="G140" s="15"/>
      <c r="H140" s="15"/>
      <c r="I140" s="15" t="str">
        <f>IF(Table_Styles[[#This Row],[Font Size]]&lt;&gt;"",Table_Styles[[#This Row],[Font Size]],IF(Table_Styles[[#This Row],[Font Size Default]]&lt;&gt;"",Table_Styles[[#This Row],[Font Size Default]],""))</f>
        <v/>
      </c>
      <c r="J140" s="15"/>
      <c r="K140" s="15"/>
      <c r="L140" s="15" t="str">
        <f>IF(Table_Styles[[#This Row],[Font Weight]]&lt;&gt;"",Table_Styles[[#This Row],[Font Weight]],IF(Table_Styles[[#This Row],[Font Weight Default]]&lt;&gt;"",Table_Styles[[#This Row],[Font Weight Default]],""))</f>
        <v/>
      </c>
      <c r="M140" s="15"/>
      <c r="N140" s="15"/>
      <c r="O140" s="15" t="str">
        <f>IF(Table_Styles[[#This Row],[Colour]]&lt;&gt;"",Table_Styles[[#This Row],[Colour]],IF(Table_Styles[[#This Row],[Colour Default]]&lt;&gt;"",Table_Styles[[#This Row],[Colour Default]],""))</f>
        <v/>
      </c>
      <c r="P140" s="15"/>
      <c r="Q140" s="15"/>
      <c r="R140" s="15" t="str">
        <f>IF(Table_Styles[[#This Row],[Background]]&lt;&gt;"",Table_Styles[[#This Row],[Background]],IF(Table_Styles[[#This Row],[Background Default]]&lt;&gt;"",Table_Styles[[#This Row],[Background Default]],""))</f>
        <v/>
      </c>
      <c r="S140" s="15"/>
      <c r="T140" s="15"/>
      <c r="U140" s="15" t="str">
        <f>IF(Table_Styles[[#This Row],[Border]]&lt;&gt;"",Table_Styles[[#This Row],[Border]],IF(Table_Styles[[#This Row],[Border Default]]&lt;&gt;"",Table_Styles[[#This Row],[Border Default]],""))</f>
        <v/>
      </c>
      <c r="V140" s="15"/>
      <c r="W140" s="15"/>
      <c r="X140" s="15" t="str">
        <f>IF(Table_Styles[[#This Row],[Border Radius]]&lt;&gt;"",Table_Styles[[#This Row],[Border Radius]],IF(Table_Styles[[#This Row],[Border Radius Default]]&lt;&gt;"",Table_Styles[[#This Row],[Border Radius Default]],""))</f>
        <v/>
      </c>
      <c r="Y140" s="15"/>
      <c r="Z140" s="15"/>
      <c r="AA140" s="15" t="str">
        <f>IF(Table_Styles[[#This Row],[MT]]&lt;&gt;"",Table_Styles[[#This Row],[MT]],IF(Table_Styles[[#This Row],[MT Default]]&lt;&gt;"",Table_Styles[[#This Row],[MT Default]],""))</f>
        <v/>
      </c>
      <c r="AB140" s="15"/>
      <c r="AC140" s="15"/>
      <c r="AD140" s="15" t="str">
        <f>IF(Table_Styles[[#This Row],[MR]]&lt;&gt;"",Table_Styles[[#This Row],[MR]],IF(Table_Styles[[#This Row],[MR Default]]&lt;&gt;"",Table_Styles[[#This Row],[MR Default]],""))</f>
        <v/>
      </c>
      <c r="AE140" s="15"/>
      <c r="AF140" s="15"/>
      <c r="AG140" s="15" t="str">
        <f>IF(Table_Styles[[#This Row],[MB]]&lt;&gt;"",Table_Styles[[#This Row],[MB]],IF(Table_Styles[[#This Row],[MB Default]]&lt;&gt;"",Table_Styles[[#This Row],[MB Default]],""))</f>
        <v/>
      </c>
      <c r="AH140" s="15"/>
      <c r="AI140" s="15"/>
      <c r="AJ140" s="15" t="str">
        <f>IF(Table_Styles[[#This Row],[ML]]&lt;&gt;"",Table_Styles[[#This Row],[ML]],IF(Table_Styles[[#This Row],[ML Default]]&lt;&gt;"",Table_Styles[[#This Row],[ML Default]],""))</f>
        <v/>
      </c>
      <c r="AK140" s="15"/>
      <c r="AL140" s="15"/>
      <c r="AM140" s="15" t="str">
        <f>IF(Table_Styles[[#This Row],[PT]]&lt;&gt;"",Table_Styles[[#This Row],[PT]],IF(Table_Styles[[#This Row],[PT Default]]&lt;&gt;"",Table_Styles[[#This Row],[PT Default]],""))</f>
        <v/>
      </c>
      <c r="AN140" s="15"/>
      <c r="AO140" s="15"/>
      <c r="AP140" s="15" t="str">
        <f>IF(Table_Styles[[#This Row],[PR]]&lt;&gt;"",Table_Styles[[#This Row],[PR]],IF(Table_Styles[[#This Row],[PR Default]]&lt;&gt;"",Table_Styles[[#This Row],[PR Default]],""))</f>
        <v/>
      </c>
      <c r="AQ140" s="15"/>
      <c r="AR140" s="15"/>
      <c r="AS140" s="15" t="str">
        <f>IF(Table_Styles[[#This Row],[PB]]&lt;&gt;"",Table_Styles[[#This Row],[PB]],IF(Table_Styles[[#This Row],[PB Default]]&lt;&gt;"",Table_Styles[[#This Row],[PB Default]],""))</f>
        <v/>
      </c>
      <c r="AT140" s="15"/>
      <c r="AU140" s="15"/>
      <c r="AV140" s="15" t="str">
        <f>IF(Table_Styles[[#This Row],[PL]]&lt;&gt;"",Table_Styles[[#This Row],[PL]],IF(Table_Styles[[#This Row],[PL Default]]&lt;&gt;"",Table_Styles[[#This Row],[PL Default]],""))</f>
        <v/>
      </c>
      <c r="AW140" s="15"/>
      <c r="AX140" s="15"/>
      <c r="AY140" s="15" t="str">
        <f>IF(Table_Styles[[#This Row],[BT]]&lt;&gt;"",Table_Styles[[#This Row],[BT]],IF(Table_Styles[[#This Row],[BT Default]]&lt;&gt;"",Table_Styles[[#This Row],[BT Default]],""))</f>
        <v/>
      </c>
      <c r="AZ140" s="15"/>
      <c r="BA140" s="15"/>
      <c r="BB140" s="15" t="str">
        <f>IF(Table_Styles[[#This Row],[BR]]&lt;&gt;"",Table_Styles[[#This Row],[BR]],IF(Table_Styles[[#This Row],[BR Default]]&lt;&gt;"",Table_Styles[[#This Row],[BR Default]],""))</f>
        <v/>
      </c>
      <c r="BC140" s="15"/>
      <c r="BD140" s="15"/>
      <c r="BE140" s="15" t="str">
        <f>IF(Table_Styles[[#This Row],[BB]]&lt;&gt;"",Table_Styles[[#This Row],[BB]],IF(Table_Styles[[#This Row],[BB Default]]&lt;&gt;"",Table_Styles[[#This Row],[BB Default]],""))</f>
        <v/>
      </c>
      <c r="BF140" s="15"/>
      <c r="BG140" s="15"/>
      <c r="BH140" s="15" t="str">
        <f>IF(Table_Styles[[#This Row],[BL]]&lt;&gt;"",Table_Styles[[#This Row],[BL]],IF(Table_Styles[[#This Row],[BL Default]]&lt;&gt;"",Table_Styles[[#This Row],[BL Default]],""))</f>
        <v/>
      </c>
      <c r="BI140" s="15"/>
      <c r="BJ140" s="34"/>
      <c r="BK140" s="15" t="str">
        <f>IF(Table_Styles[[#This Row],[Width]]&lt;&gt;"",Table_Styles[[#This Row],[Width]],IF(Table_Styles[[#This Row],[Width Default]]&lt;&gt;"",Table_Styles[[#This Row],[Width Default]],""))</f>
        <v/>
      </c>
      <c r="BL140" s="15"/>
      <c r="BM140" s="15"/>
      <c r="BN140" s="15" t="str">
        <f>IF(Table_Styles[[#This Row],[Height]]&lt;&gt;"",Table_Styles[[#This Row],[Height]],IF(Table_Styles[[#This Row],[Height Default]]&lt;&gt;"",Table_Styles[[#This Row],[Height Default]],""))</f>
        <v/>
      </c>
      <c r="BO140" s="15"/>
      <c r="BP140" s="15"/>
      <c r="BQ140" s="15" t="str">
        <f>IF(Table_Styles[[#This Row],[Top]]&lt;&gt;"",Table_Styles[[#This Row],[Top]],IF(Table_Styles[[#This Row],[Top Default]]&lt;&gt;"",Table_Styles[[#This Row],[Top Default]],""))</f>
        <v/>
      </c>
      <c r="BR140" s="15"/>
      <c r="BS140" s="15"/>
      <c r="BT140" s="15" t="str">
        <f>IF(Table_Styles[[#This Row],[Right]]&lt;&gt;"",Table_Styles[[#This Row],[Right]],IF(Table_Styles[[#This Row],[Right Default]]&lt;&gt;"",Table_Styles[[#This Row],[Right Default]],""))</f>
        <v/>
      </c>
      <c r="BU140" s="15"/>
      <c r="BV140" s="15"/>
      <c r="BW140" s="15" t="str">
        <f>IF(Table_Styles[[#This Row],[Bottom]]&lt;&gt;"",Table_Styles[[#This Row],[Bottom]],IF(Table_Styles[[#This Row],[Bottom Default]]&lt;&gt;"",Table_Styles[[#This Row],[Bottom Default]],""))</f>
        <v/>
      </c>
      <c r="BX140" s="15"/>
      <c r="BY140" s="15"/>
      <c r="BZ140" s="15" t="str">
        <f>IF(Table_Styles[[#This Row],[Left]]&lt;&gt;"",Table_Styles[[#This Row],[Left]],IF(Table_Styles[[#This Row],[Left Default]]&lt;&gt;"",Table_Styles[[#This Row],[Left Default]],""))</f>
        <v/>
      </c>
      <c r="CA140" s="15"/>
      <c r="CB140" s="17" t="str">
        <f>IF(AND(Table_Styles[[#This Row],[Selector]]&lt;&gt;"",Table_Styles[[#This Row],[Font Family Used]]&lt;&gt;"",Table_Styles[[#This Row],[Font Weight Used]]&lt;&gt;""),Table_Styles[[#This Row],[Font Family Used]]&amp;" "&amp;Table_Styles[[#This Row],[Font Weight Used]],"")</f>
        <v/>
      </c>
      <c r="CC140" s="17" t="str">
        <f ca="1">IF(AND(Table_Styles[[#This Row],[Selector]],COUNTIF(OFFSET(CC:CC,0,0,ROW()-1,1),"="&amp;Table_Styles[[#This Row],[Font]])=0),Table_Styles[[#This Row],[Font]],"")</f>
        <v/>
      </c>
      <c r="CD140" s="17" t="str">
        <f ca="1">IF(Table_Styles[[#This Row],[Unique Font]]&lt;&gt;"",
"{""fontFamily"":"""&amp;Table_Styles[[#This Row],[Font Family Used]]&amp;""",""fontWeight"":"&amp;Table_Styles[[#This Row],[Font Weight Used]]&amp;"}","")</f>
        <v/>
      </c>
      <c r="CE140"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0" s="17" t="str">
        <f>IF(AND(Table_Styles[[#This Row],[Selector]]&lt;&gt;"", Table_Styles[[#This Row],[Config Properties]]&lt;&gt;""),
Table_Styles[[#This Row],[Selector]]&amp;" { "&amp;Table_Styles[[#This Row],[Config Properties]]&amp;" }","")</f>
        <v/>
      </c>
      <c r="CG140" s="17" t="str">
        <f xml:space="preserve">
SUBSTITUTE(SUBSTITUTE(SUBSTITUTE(SUBSTITUTE(SUBSTITUTE(SUBSTITUTE(SUBSTITUTE(SUBSTITUTE(Table_Styles[[#This Row],[Config]],
" {","{"),
"{ ","{"),
" }","}"),
"} ","}"),
" ,",","),
", ",","),
" :",":"),
": ",":")</f>
        <v/>
      </c>
    </row>
    <row r="141" spans="2:85" ht="21" customHeight="1">
      <c r="B141" s="91" t="s">
        <v>675</v>
      </c>
      <c r="C141" s="17" t="s">
        <v>747</v>
      </c>
      <c r="D141" s="15"/>
      <c r="E141" s="15"/>
      <c r="F141" s="15" t="str">
        <f>IF(Table_Styles[[#This Row],[Font Family]]&lt;&gt;"",Table_Styles[[#This Row],[Font Family]],IF(Table_Styles[[#This Row],[Font Family Default]]&lt;&gt;"",Table_Styles[[#This Row],[Font Family Default]],""))</f>
        <v/>
      </c>
      <c r="G141" s="15"/>
      <c r="H141" s="15"/>
      <c r="I141" s="15" t="str">
        <f>IF(Table_Styles[[#This Row],[Font Size]]&lt;&gt;"",Table_Styles[[#This Row],[Font Size]],IF(Table_Styles[[#This Row],[Font Size Default]]&lt;&gt;"",Table_Styles[[#This Row],[Font Size Default]],""))</f>
        <v/>
      </c>
      <c r="J141" s="15"/>
      <c r="K141" s="15"/>
      <c r="L141" s="15" t="str">
        <f>IF(Table_Styles[[#This Row],[Font Weight]]&lt;&gt;"",Table_Styles[[#This Row],[Font Weight]],IF(Table_Styles[[#This Row],[Font Weight Default]]&lt;&gt;"",Table_Styles[[#This Row],[Font Weight Default]],""))</f>
        <v/>
      </c>
      <c r="M141" s="15"/>
      <c r="N141" s="15"/>
      <c r="O141" s="15" t="str">
        <f>IF(Table_Styles[[#This Row],[Colour]]&lt;&gt;"",Table_Styles[[#This Row],[Colour]],IF(Table_Styles[[#This Row],[Colour Default]]&lt;&gt;"",Table_Styles[[#This Row],[Colour Default]],""))</f>
        <v/>
      </c>
      <c r="P141" s="15"/>
      <c r="Q141" s="15"/>
      <c r="R141" s="15" t="str">
        <f>IF(Table_Styles[[#This Row],[Background]]&lt;&gt;"",Table_Styles[[#This Row],[Background]],IF(Table_Styles[[#This Row],[Background Default]]&lt;&gt;"",Table_Styles[[#This Row],[Background Default]],""))</f>
        <v/>
      </c>
      <c r="S141" s="15"/>
      <c r="T141" s="15"/>
      <c r="U141" s="15" t="str">
        <f>IF(Table_Styles[[#This Row],[Border]]&lt;&gt;"",Table_Styles[[#This Row],[Border]],IF(Table_Styles[[#This Row],[Border Default]]&lt;&gt;"",Table_Styles[[#This Row],[Border Default]],""))</f>
        <v/>
      </c>
      <c r="V141" s="15"/>
      <c r="W141" s="15"/>
      <c r="X141" s="15" t="str">
        <f>IF(Table_Styles[[#This Row],[Border Radius]]&lt;&gt;"",Table_Styles[[#This Row],[Border Radius]],IF(Table_Styles[[#This Row],[Border Radius Default]]&lt;&gt;"",Table_Styles[[#This Row],[Border Radius Default]],""))</f>
        <v/>
      </c>
      <c r="Y141" s="15"/>
      <c r="Z141" s="15"/>
      <c r="AA141" s="15" t="str">
        <f>IF(Table_Styles[[#This Row],[MT]]&lt;&gt;"",Table_Styles[[#This Row],[MT]],IF(Table_Styles[[#This Row],[MT Default]]&lt;&gt;"",Table_Styles[[#This Row],[MT Default]],""))</f>
        <v/>
      </c>
      <c r="AB141" s="15"/>
      <c r="AC141" s="15"/>
      <c r="AD141" s="15" t="str">
        <f>IF(Table_Styles[[#This Row],[MR]]&lt;&gt;"",Table_Styles[[#This Row],[MR]],IF(Table_Styles[[#This Row],[MR Default]]&lt;&gt;"",Table_Styles[[#This Row],[MR Default]],""))</f>
        <v/>
      </c>
      <c r="AE141" s="15"/>
      <c r="AF141" s="15"/>
      <c r="AG141" s="15" t="str">
        <f>IF(Table_Styles[[#This Row],[MB]]&lt;&gt;"",Table_Styles[[#This Row],[MB]],IF(Table_Styles[[#This Row],[MB Default]]&lt;&gt;"",Table_Styles[[#This Row],[MB Default]],""))</f>
        <v/>
      </c>
      <c r="AH141" s="15"/>
      <c r="AI141" s="15"/>
      <c r="AJ141" s="15" t="str">
        <f>IF(Table_Styles[[#This Row],[ML]]&lt;&gt;"",Table_Styles[[#This Row],[ML]],IF(Table_Styles[[#This Row],[ML Default]]&lt;&gt;"",Table_Styles[[#This Row],[ML Default]],""))</f>
        <v/>
      </c>
      <c r="AK141" s="15"/>
      <c r="AL141" s="15"/>
      <c r="AM141" s="15" t="str">
        <f>IF(Table_Styles[[#This Row],[PT]]&lt;&gt;"",Table_Styles[[#This Row],[PT]],IF(Table_Styles[[#This Row],[PT Default]]&lt;&gt;"",Table_Styles[[#This Row],[PT Default]],""))</f>
        <v/>
      </c>
      <c r="AN141" s="15"/>
      <c r="AO141" s="15"/>
      <c r="AP141" s="15" t="str">
        <f>IF(Table_Styles[[#This Row],[PR]]&lt;&gt;"",Table_Styles[[#This Row],[PR]],IF(Table_Styles[[#This Row],[PR Default]]&lt;&gt;"",Table_Styles[[#This Row],[PR Default]],""))</f>
        <v/>
      </c>
      <c r="AQ141" s="15"/>
      <c r="AR141" s="15"/>
      <c r="AS141" s="15" t="str">
        <f>IF(Table_Styles[[#This Row],[PB]]&lt;&gt;"",Table_Styles[[#This Row],[PB]],IF(Table_Styles[[#This Row],[PB Default]]&lt;&gt;"",Table_Styles[[#This Row],[PB Default]],""))</f>
        <v/>
      </c>
      <c r="AT141" s="15"/>
      <c r="AU141" s="15"/>
      <c r="AV141" s="15" t="str">
        <f>IF(Table_Styles[[#This Row],[PL]]&lt;&gt;"",Table_Styles[[#This Row],[PL]],IF(Table_Styles[[#This Row],[PL Default]]&lt;&gt;"",Table_Styles[[#This Row],[PL Default]],""))</f>
        <v/>
      </c>
      <c r="AW141" s="15"/>
      <c r="AX141" s="15"/>
      <c r="AY141" s="15" t="str">
        <f>IF(Table_Styles[[#This Row],[BT]]&lt;&gt;"",Table_Styles[[#This Row],[BT]],IF(Table_Styles[[#This Row],[BT Default]]&lt;&gt;"",Table_Styles[[#This Row],[BT Default]],""))</f>
        <v/>
      </c>
      <c r="AZ141" s="15"/>
      <c r="BA141" s="15"/>
      <c r="BB141" s="15" t="str">
        <f>IF(Table_Styles[[#This Row],[BR]]&lt;&gt;"",Table_Styles[[#This Row],[BR]],IF(Table_Styles[[#This Row],[BR Default]]&lt;&gt;"",Table_Styles[[#This Row],[BR Default]],""))</f>
        <v/>
      </c>
      <c r="BC141" s="15"/>
      <c r="BD141" s="15"/>
      <c r="BE141" s="15" t="str">
        <f>IF(Table_Styles[[#This Row],[BB]]&lt;&gt;"",Table_Styles[[#This Row],[BB]],IF(Table_Styles[[#This Row],[BB Default]]&lt;&gt;"",Table_Styles[[#This Row],[BB Default]],""))</f>
        <v/>
      </c>
      <c r="BF141" s="15"/>
      <c r="BG141" s="15"/>
      <c r="BH141" s="15" t="str">
        <f>IF(Table_Styles[[#This Row],[BL]]&lt;&gt;"",Table_Styles[[#This Row],[BL]],IF(Table_Styles[[#This Row],[BL Default]]&lt;&gt;"",Table_Styles[[#This Row],[BL Default]],""))</f>
        <v/>
      </c>
      <c r="BI141" s="15"/>
      <c r="BJ141" s="34"/>
      <c r="BK141" s="15" t="str">
        <f>IF(Table_Styles[[#This Row],[Width]]&lt;&gt;"",Table_Styles[[#This Row],[Width]],IF(Table_Styles[[#This Row],[Width Default]]&lt;&gt;"",Table_Styles[[#This Row],[Width Default]],""))</f>
        <v/>
      </c>
      <c r="BL141" s="15"/>
      <c r="BM141" s="15"/>
      <c r="BN141" s="15" t="str">
        <f>IF(Table_Styles[[#This Row],[Height]]&lt;&gt;"",Table_Styles[[#This Row],[Height]],IF(Table_Styles[[#This Row],[Height Default]]&lt;&gt;"",Table_Styles[[#This Row],[Height Default]],""))</f>
        <v/>
      </c>
      <c r="BO141" s="15"/>
      <c r="BP141" s="15"/>
      <c r="BQ141" s="15" t="str">
        <f>IF(Table_Styles[[#This Row],[Top]]&lt;&gt;"",Table_Styles[[#This Row],[Top]],IF(Table_Styles[[#This Row],[Top Default]]&lt;&gt;"",Table_Styles[[#This Row],[Top Default]],""))</f>
        <v/>
      </c>
      <c r="BR141" s="15"/>
      <c r="BS141" s="15"/>
      <c r="BT141" s="15" t="str">
        <f>IF(Table_Styles[[#This Row],[Right]]&lt;&gt;"",Table_Styles[[#This Row],[Right]],IF(Table_Styles[[#This Row],[Right Default]]&lt;&gt;"",Table_Styles[[#This Row],[Right Default]],""))</f>
        <v/>
      </c>
      <c r="BU141" s="15"/>
      <c r="BV141" s="15"/>
      <c r="BW141" s="15" t="str">
        <f>IF(Table_Styles[[#This Row],[Bottom]]&lt;&gt;"",Table_Styles[[#This Row],[Bottom]],IF(Table_Styles[[#This Row],[Bottom Default]]&lt;&gt;"",Table_Styles[[#This Row],[Bottom Default]],""))</f>
        <v/>
      </c>
      <c r="BX141" s="15"/>
      <c r="BY141" s="15"/>
      <c r="BZ141" s="15" t="str">
        <f>IF(Table_Styles[[#This Row],[Left]]&lt;&gt;"",Table_Styles[[#This Row],[Left]],IF(Table_Styles[[#This Row],[Left Default]]&lt;&gt;"",Table_Styles[[#This Row],[Left Default]],""))</f>
        <v/>
      </c>
      <c r="CA141" s="15"/>
      <c r="CB141" s="17" t="str">
        <f>IF(AND(Table_Styles[[#This Row],[Selector]]&lt;&gt;"",Table_Styles[[#This Row],[Font Family Used]]&lt;&gt;"",Table_Styles[[#This Row],[Font Weight Used]]&lt;&gt;""),Table_Styles[[#This Row],[Font Family Used]]&amp;" "&amp;Table_Styles[[#This Row],[Font Weight Used]],"")</f>
        <v/>
      </c>
      <c r="CC141" s="17" t="str">
        <f ca="1">IF(AND(Table_Styles[[#This Row],[Selector]],COUNTIF(OFFSET(CC:CC,0,0,ROW()-1,1),"="&amp;Table_Styles[[#This Row],[Font]])=0),Table_Styles[[#This Row],[Font]],"")</f>
        <v/>
      </c>
      <c r="CD141" s="17" t="str">
        <f ca="1">IF(Table_Styles[[#This Row],[Unique Font]]&lt;&gt;"",
"{""fontFamily"":"""&amp;Table_Styles[[#This Row],[Font Family Used]]&amp;""",""fontWeight"":"&amp;Table_Styles[[#This Row],[Font Weight Used]]&amp;"}","")</f>
        <v/>
      </c>
      <c r="CE141"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1" s="17" t="str">
        <f>IF(AND(Table_Styles[[#This Row],[Selector]]&lt;&gt;"", Table_Styles[[#This Row],[Config Properties]]&lt;&gt;""),
Table_Styles[[#This Row],[Selector]]&amp;" { "&amp;Table_Styles[[#This Row],[Config Properties]]&amp;" }","")</f>
        <v/>
      </c>
      <c r="CG141" s="17" t="str">
        <f xml:space="preserve">
SUBSTITUTE(SUBSTITUTE(SUBSTITUTE(SUBSTITUTE(SUBSTITUTE(SUBSTITUTE(SUBSTITUTE(SUBSTITUTE(Table_Styles[[#This Row],[Config]],
" {","{"),
"{ ","{"),
" }","}"),
"} ","}"),
" ,",","),
", ",","),
" :",":"),
": ",":")</f>
        <v/>
      </c>
    </row>
    <row r="142" spans="2:85" ht="21" customHeight="1">
      <c r="B142" s="91" t="s">
        <v>677</v>
      </c>
      <c r="C142" s="17" t="s">
        <v>748</v>
      </c>
      <c r="D142" s="15"/>
      <c r="E142" s="15"/>
      <c r="F142" s="15" t="str">
        <f>IF(Table_Styles[[#This Row],[Font Family]]&lt;&gt;"",Table_Styles[[#This Row],[Font Family]],IF(Table_Styles[[#This Row],[Font Family Default]]&lt;&gt;"",Table_Styles[[#This Row],[Font Family Default]],""))</f>
        <v/>
      </c>
      <c r="G142" s="15"/>
      <c r="H142" s="15"/>
      <c r="I142" s="15" t="str">
        <f>IF(Table_Styles[[#This Row],[Font Size]]&lt;&gt;"",Table_Styles[[#This Row],[Font Size]],IF(Table_Styles[[#This Row],[Font Size Default]]&lt;&gt;"",Table_Styles[[#This Row],[Font Size Default]],""))</f>
        <v/>
      </c>
      <c r="J142" s="15"/>
      <c r="K142" s="15"/>
      <c r="L142" s="15" t="str">
        <f>IF(Table_Styles[[#This Row],[Font Weight]]&lt;&gt;"",Table_Styles[[#This Row],[Font Weight]],IF(Table_Styles[[#This Row],[Font Weight Default]]&lt;&gt;"",Table_Styles[[#This Row],[Font Weight Default]],""))</f>
        <v/>
      </c>
      <c r="M142" s="15"/>
      <c r="N142" s="15"/>
      <c r="O142" s="15" t="str">
        <f>IF(Table_Styles[[#This Row],[Colour]]&lt;&gt;"",Table_Styles[[#This Row],[Colour]],IF(Table_Styles[[#This Row],[Colour Default]]&lt;&gt;"",Table_Styles[[#This Row],[Colour Default]],""))</f>
        <v/>
      </c>
      <c r="P142" s="15"/>
      <c r="Q142" s="15"/>
      <c r="R142" s="15" t="str">
        <f>IF(Table_Styles[[#This Row],[Background]]&lt;&gt;"",Table_Styles[[#This Row],[Background]],IF(Table_Styles[[#This Row],[Background Default]]&lt;&gt;"",Table_Styles[[#This Row],[Background Default]],""))</f>
        <v/>
      </c>
      <c r="S142" s="15"/>
      <c r="T142" s="15"/>
      <c r="U142" s="15" t="str">
        <f>IF(Table_Styles[[#This Row],[Border]]&lt;&gt;"",Table_Styles[[#This Row],[Border]],IF(Table_Styles[[#This Row],[Border Default]]&lt;&gt;"",Table_Styles[[#This Row],[Border Default]],""))</f>
        <v/>
      </c>
      <c r="V142" s="15"/>
      <c r="W142" s="15"/>
      <c r="X142" s="15" t="str">
        <f>IF(Table_Styles[[#This Row],[Border Radius]]&lt;&gt;"",Table_Styles[[#This Row],[Border Radius]],IF(Table_Styles[[#This Row],[Border Radius Default]]&lt;&gt;"",Table_Styles[[#This Row],[Border Radius Default]],""))</f>
        <v/>
      </c>
      <c r="Y142" s="15"/>
      <c r="Z142" s="15"/>
      <c r="AA142" s="15" t="str">
        <f>IF(Table_Styles[[#This Row],[MT]]&lt;&gt;"",Table_Styles[[#This Row],[MT]],IF(Table_Styles[[#This Row],[MT Default]]&lt;&gt;"",Table_Styles[[#This Row],[MT Default]],""))</f>
        <v/>
      </c>
      <c r="AB142" s="15"/>
      <c r="AC142" s="15"/>
      <c r="AD142" s="15" t="str">
        <f>IF(Table_Styles[[#This Row],[MR]]&lt;&gt;"",Table_Styles[[#This Row],[MR]],IF(Table_Styles[[#This Row],[MR Default]]&lt;&gt;"",Table_Styles[[#This Row],[MR Default]],""))</f>
        <v/>
      </c>
      <c r="AE142" s="15"/>
      <c r="AF142" s="15"/>
      <c r="AG142" s="15" t="str">
        <f>IF(Table_Styles[[#This Row],[MB]]&lt;&gt;"",Table_Styles[[#This Row],[MB]],IF(Table_Styles[[#This Row],[MB Default]]&lt;&gt;"",Table_Styles[[#This Row],[MB Default]],""))</f>
        <v/>
      </c>
      <c r="AH142" s="15"/>
      <c r="AI142" s="15"/>
      <c r="AJ142" s="15" t="str">
        <f>IF(Table_Styles[[#This Row],[ML]]&lt;&gt;"",Table_Styles[[#This Row],[ML]],IF(Table_Styles[[#This Row],[ML Default]]&lt;&gt;"",Table_Styles[[#This Row],[ML Default]],""))</f>
        <v/>
      </c>
      <c r="AK142" s="15"/>
      <c r="AL142" s="15"/>
      <c r="AM142" s="15" t="str">
        <f>IF(Table_Styles[[#This Row],[PT]]&lt;&gt;"",Table_Styles[[#This Row],[PT]],IF(Table_Styles[[#This Row],[PT Default]]&lt;&gt;"",Table_Styles[[#This Row],[PT Default]],""))</f>
        <v/>
      </c>
      <c r="AN142" s="15"/>
      <c r="AO142" s="15"/>
      <c r="AP142" s="15" t="str">
        <f>IF(Table_Styles[[#This Row],[PR]]&lt;&gt;"",Table_Styles[[#This Row],[PR]],IF(Table_Styles[[#This Row],[PR Default]]&lt;&gt;"",Table_Styles[[#This Row],[PR Default]],""))</f>
        <v/>
      </c>
      <c r="AQ142" s="15"/>
      <c r="AR142" s="15"/>
      <c r="AS142" s="15" t="str">
        <f>IF(Table_Styles[[#This Row],[PB]]&lt;&gt;"",Table_Styles[[#This Row],[PB]],IF(Table_Styles[[#This Row],[PB Default]]&lt;&gt;"",Table_Styles[[#This Row],[PB Default]],""))</f>
        <v/>
      </c>
      <c r="AT142" s="15"/>
      <c r="AU142" s="15"/>
      <c r="AV142" s="15" t="str">
        <f>IF(Table_Styles[[#This Row],[PL]]&lt;&gt;"",Table_Styles[[#This Row],[PL]],IF(Table_Styles[[#This Row],[PL Default]]&lt;&gt;"",Table_Styles[[#This Row],[PL Default]],""))</f>
        <v/>
      </c>
      <c r="AW142" s="15"/>
      <c r="AX142" s="15"/>
      <c r="AY142" s="15" t="str">
        <f>IF(Table_Styles[[#This Row],[BT]]&lt;&gt;"",Table_Styles[[#This Row],[BT]],IF(Table_Styles[[#This Row],[BT Default]]&lt;&gt;"",Table_Styles[[#This Row],[BT Default]],""))</f>
        <v/>
      </c>
      <c r="AZ142" s="15"/>
      <c r="BA142" s="15"/>
      <c r="BB142" s="15" t="str">
        <f>IF(Table_Styles[[#This Row],[BR]]&lt;&gt;"",Table_Styles[[#This Row],[BR]],IF(Table_Styles[[#This Row],[BR Default]]&lt;&gt;"",Table_Styles[[#This Row],[BR Default]],""))</f>
        <v/>
      </c>
      <c r="BC142" s="15"/>
      <c r="BD142" s="15"/>
      <c r="BE142" s="15" t="str">
        <f>IF(Table_Styles[[#This Row],[BB]]&lt;&gt;"",Table_Styles[[#This Row],[BB]],IF(Table_Styles[[#This Row],[BB Default]]&lt;&gt;"",Table_Styles[[#This Row],[BB Default]],""))</f>
        <v/>
      </c>
      <c r="BF142" s="15"/>
      <c r="BG142" s="15"/>
      <c r="BH142" s="15" t="str">
        <f>IF(Table_Styles[[#This Row],[BL]]&lt;&gt;"",Table_Styles[[#This Row],[BL]],IF(Table_Styles[[#This Row],[BL Default]]&lt;&gt;"",Table_Styles[[#This Row],[BL Default]],""))</f>
        <v/>
      </c>
      <c r="BI142" s="15"/>
      <c r="BJ142" s="34"/>
      <c r="BK142" s="15" t="str">
        <f>IF(Table_Styles[[#This Row],[Width]]&lt;&gt;"",Table_Styles[[#This Row],[Width]],IF(Table_Styles[[#This Row],[Width Default]]&lt;&gt;"",Table_Styles[[#This Row],[Width Default]],""))</f>
        <v/>
      </c>
      <c r="BL142" s="15"/>
      <c r="BM142" s="15"/>
      <c r="BN142" s="15" t="str">
        <f>IF(Table_Styles[[#This Row],[Height]]&lt;&gt;"",Table_Styles[[#This Row],[Height]],IF(Table_Styles[[#This Row],[Height Default]]&lt;&gt;"",Table_Styles[[#This Row],[Height Default]],""))</f>
        <v/>
      </c>
      <c r="BO142" s="15"/>
      <c r="BP142" s="15"/>
      <c r="BQ142" s="15" t="str">
        <f>IF(Table_Styles[[#This Row],[Top]]&lt;&gt;"",Table_Styles[[#This Row],[Top]],IF(Table_Styles[[#This Row],[Top Default]]&lt;&gt;"",Table_Styles[[#This Row],[Top Default]],""))</f>
        <v/>
      </c>
      <c r="BR142" s="15"/>
      <c r="BS142" s="15"/>
      <c r="BT142" s="15" t="str">
        <f>IF(Table_Styles[[#This Row],[Right]]&lt;&gt;"",Table_Styles[[#This Row],[Right]],IF(Table_Styles[[#This Row],[Right Default]]&lt;&gt;"",Table_Styles[[#This Row],[Right Default]],""))</f>
        <v/>
      </c>
      <c r="BU142" s="15"/>
      <c r="BV142" s="15"/>
      <c r="BW142" s="15" t="str">
        <f>IF(Table_Styles[[#This Row],[Bottom]]&lt;&gt;"",Table_Styles[[#This Row],[Bottom]],IF(Table_Styles[[#This Row],[Bottom Default]]&lt;&gt;"",Table_Styles[[#This Row],[Bottom Default]],""))</f>
        <v/>
      </c>
      <c r="BX142" s="15"/>
      <c r="BY142" s="15"/>
      <c r="BZ142" s="15" t="str">
        <f>IF(Table_Styles[[#This Row],[Left]]&lt;&gt;"",Table_Styles[[#This Row],[Left]],IF(Table_Styles[[#This Row],[Left Default]]&lt;&gt;"",Table_Styles[[#This Row],[Left Default]],""))</f>
        <v/>
      </c>
      <c r="CA142" s="15"/>
      <c r="CB142" s="17" t="str">
        <f>IF(AND(Table_Styles[[#This Row],[Selector]]&lt;&gt;"",Table_Styles[[#This Row],[Font Family Used]]&lt;&gt;"",Table_Styles[[#This Row],[Font Weight Used]]&lt;&gt;""),Table_Styles[[#This Row],[Font Family Used]]&amp;" "&amp;Table_Styles[[#This Row],[Font Weight Used]],"")</f>
        <v/>
      </c>
      <c r="CC142" s="17" t="str">
        <f ca="1">IF(AND(Table_Styles[[#This Row],[Selector]],COUNTIF(OFFSET(CC:CC,0,0,ROW()-1,1),"="&amp;Table_Styles[[#This Row],[Font]])=0),Table_Styles[[#This Row],[Font]],"")</f>
        <v/>
      </c>
      <c r="CD142" s="17" t="str">
        <f ca="1">IF(Table_Styles[[#This Row],[Unique Font]]&lt;&gt;"",
"{""fontFamily"":"""&amp;Table_Styles[[#This Row],[Font Family Used]]&amp;""",""fontWeight"":"&amp;Table_Styles[[#This Row],[Font Weight Used]]&amp;"}","")</f>
        <v/>
      </c>
      <c r="CE142"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2" s="17" t="str">
        <f>IF(AND(Table_Styles[[#This Row],[Selector]]&lt;&gt;"", Table_Styles[[#This Row],[Config Properties]]&lt;&gt;""),
Table_Styles[[#This Row],[Selector]]&amp;" { "&amp;Table_Styles[[#This Row],[Config Properties]]&amp;" }","")</f>
        <v/>
      </c>
      <c r="CG142" s="17" t="str">
        <f xml:space="preserve">
SUBSTITUTE(SUBSTITUTE(SUBSTITUTE(SUBSTITUTE(SUBSTITUTE(SUBSTITUTE(SUBSTITUTE(SUBSTITUTE(Table_Styles[[#This Row],[Config]],
" {","{"),
"{ ","{"),
" }","}"),
"} ","}"),
" ,",","),
", ",","),
" :",":"),
": ",":")</f>
        <v/>
      </c>
    </row>
    <row r="143" spans="2:85" ht="29.25" thickBot="1">
      <c r="B143" s="3" t="s">
        <v>502</v>
      </c>
      <c r="C143" s="3"/>
      <c r="D143" s="3"/>
      <c r="E143" s="3"/>
      <c r="F143" s="3" t="str">
        <f>IF(Table_Styles[[#This Row],[Font Family]]&lt;&gt;"",Table_Styles[[#This Row],[Font Family]],IF(Table_Styles[[#This Row],[Font Family Default]]&lt;&gt;"",Table_Styles[[#This Row],[Font Family Default]],""))</f>
        <v/>
      </c>
      <c r="G143" s="3"/>
      <c r="H143" s="3"/>
      <c r="I143" s="3" t="str">
        <f>IF(Table_Styles[[#This Row],[Font Size]]&lt;&gt;"",Table_Styles[[#This Row],[Font Size]],IF(Table_Styles[[#This Row],[Font Size Default]]&lt;&gt;"",Table_Styles[[#This Row],[Font Size Default]],""))</f>
        <v/>
      </c>
      <c r="J143" s="3"/>
      <c r="K143" s="3"/>
      <c r="L143" s="3" t="str">
        <f>IF(Table_Styles[[#This Row],[Font Weight]]&lt;&gt;"",Table_Styles[[#This Row],[Font Weight]],IF(Table_Styles[[#This Row],[Font Weight Default]]&lt;&gt;"",Table_Styles[[#This Row],[Font Weight Default]],""))</f>
        <v/>
      </c>
      <c r="M143" s="3"/>
      <c r="N143" s="3"/>
      <c r="O143" s="3" t="str">
        <f>IF(Table_Styles[[#This Row],[Colour]]&lt;&gt;"",Table_Styles[[#This Row],[Colour]],IF(Table_Styles[[#This Row],[Colour Default]]&lt;&gt;"",Table_Styles[[#This Row],[Colour Default]],""))</f>
        <v/>
      </c>
      <c r="P143" s="3"/>
      <c r="Q143" s="3"/>
      <c r="R143" s="3" t="str">
        <f>IF(Table_Styles[[#This Row],[Background]]&lt;&gt;"",Table_Styles[[#This Row],[Background]],IF(Table_Styles[[#This Row],[Background Default]]&lt;&gt;"",Table_Styles[[#This Row],[Background Default]],""))</f>
        <v/>
      </c>
      <c r="S143" s="3"/>
      <c r="T143" s="3"/>
      <c r="U143" s="3" t="str">
        <f>IF(Table_Styles[[#This Row],[Border]]&lt;&gt;"",Table_Styles[[#This Row],[Border]],IF(Table_Styles[[#This Row],[Border Default]]&lt;&gt;"",Table_Styles[[#This Row],[Border Default]],""))</f>
        <v/>
      </c>
      <c r="V143" s="3"/>
      <c r="W143" s="3"/>
      <c r="X143" s="3" t="str">
        <f>IF(Table_Styles[[#This Row],[Border Radius]]&lt;&gt;"",Table_Styles[[#This Row],[Border Radius]],IF(Table_Styles[[#This Row],[Border Radius Default]]&lt;&gt;"",Table_Styles[[#This Row],[Border Radius Default]],""))</f>
        <v/>
      </c>
      <c r="Y143" s="3"/>
      <c r="Z143" s="3"/>
      <c r="AA143" s="3" t="str">
        <f>IF(Table_Styles[[#This Row],[MT]]&lt;&gt;"",Table_Styles[[#This Row],[MT]],IF(Table_Styles[[#This Row],[MT Default]]&lt;&gt;"",Table_Styles[[#This Row],[MT Default]],""))</f>
        <v/>
      </c>
      <c r="AB143" s="3"/>
      <c r="AC143" s="3"/>
      <c r="AD143" s="3" t="str">
        <f>IF(Table_Styles[[#This Row],[MR]]&lt;&gt;"",Table_Styles[[#This Row],[MR]],IF(Table_Styles[[#This Row],[MR Default]]&lt;&gt;"",Table_Styles[[#This Row],[MR Default]],""))</f>
        <v/>
      </c>
      <c r="AE143" s="3"/>
      <c r="AF143" s="3"/>
      <c r="AG143" s="3" t="str">
        <f>IF(Table_Styles[[#This Row],[MB]]&lt;&gt;"",Table_Styles[[#This Row],[MB]],IF(Table_Styles[[#This Row],[MB Default]]&lt;&gt;"",Table_Styles[[#This Row],[MB Default]],""))</f>
        <v/>
      </c>
      <c r="AH143" s="3"/>
      <c r="AI143" s="3"/>
      <c r="AJ143" s="3" t="str">
        <f>IF(Table_Styles[[#This Row],[ML]]&lt;&gt;"",Table_Styles[[#This Row],[ML]],IF(Table_Styles[[#This Row],[ML Default]]&lt;&gt;"",Table_Styles[[#This Row],[ML Default]],""))</f>
        <v/>
      </c>
      <c r="AK143" s="3"/>
      <c r="AL143" s="3"/>
      <c r="AM143" s="3" t="str">
        <f>IF(Table_Styles[[#This Row],[PT]]&lt;&gt;"",Table_Styles[[#This Row],[PT]],IF(Table_Styles[[#This Row],[PT Default]]&lt;&gt;"",Table_Styles[[#This Row],[PT Default]],""))</f>
        <v/>
      </c>
      <c r="AN143" s="3"/>
      <c r="AO143" s="3"/>
      <c r="AP143" s="3" t="str">
        <f>IF(Table_Styles[[#This Row],[PR]]&lt;&gt;"",Table_Styles[[#This Row],[PR]],IF(Table_Styles[[#This Row],[PR Default]]&lt;&gt;"",Table_Styles[[#This Row],[PR Default]],""))</f>
        <v/>
      </c>
      <c r="AQ143" s="3"/>
      <c r="AR143" s="3"/>
      <c r="AS143" s="3" t="str">
        <f>IF(Table_Styles[[#This Row],[PB]]&lt;&gt;"",Table_Styles[[#This Row],[PB]],IF(Table_Styles[[#This Row],[PB Default]]&lt;&gt;"",Table_Styles[[#This Row],[PB Default]],""))</f>
        <v/>
      </c>
      <c r="AT143" s="3"/>
      <c r="AU143" s="3"/>
      <c r="AV143" s="3" t="str">
        <f>IF(Table_Styles[[#This Row],[PL]]&lt;&gt;"",Table_Styles[[#This Row],[PL]],IF(Table_Styles[[#This Row],[PL Default]]&lt;&gt;"",Table_Styles[[#This Row],[PL Default]],""))</f>
        <v/>
      </c>
      <c r="AW143" s="3"/>
      <c r="AX143" s="3"/>
      <c r="AY143" s="3" t="str">
        <f>IF(Table_Styles[[#This Row],[BT]]&lt;&gt;"",Table_Styles[[#This Row],[BT]],IF(Table_Styles[[#This Row],[BT Default]]&lt;&gt;"",Table_Styles[[#This Row],[BT Default]],""))</f>
        <v/>
      </c>
      <c r="AZ143" s="3"/>
      <c r="BA143" s="3"/>
      <c r="BB143" s="3" t="str">
        <f>IF(Table_Styles[[#This Row],[BR]]&lt;&gt;"",Table_Styles[[#This Row],[BR]],IF(Table_Styles[[#This Row],[BR Default]]&lt;&gt;"",Table_Styles[[#This Row],[BR Default]],""))</f>
        <v/>
      </c>
      <c r="BC143" s="3"/>
      <c r="BD143" s="3"/>
      <c r="BE143" s="3" t="str">
        <f>IF(Table_Styles[[#This Row],[BB]]&lt;&gt;"",Table_Styles[[#This Row],[BB]],IF(Table_Styles[[#This Row],[BB Default]]&lt;&gt;"",Table_Styles[[#This Row],[BB Default]],""))</f>
        <v/>
      </c>
      <c r="BF143" s="3"/>
      <c r="BG143" s="3"/>
      <c r="BH143" s="3" t="str">
        <f>IF(Table_Styles[[#This Row],[BL]]&lt;&gt;"",Table_Styles[[#This Row],[BL]],IF(Table_Styles[[#This Row],[BL Default]]&lt;&gt;"",Table_Styles[[#This Row],[BL Default]],""))</f>
        <v/>
      </c>
      <c r="BI143" s="3"/>
      <c r="BJ143" s="3"/>
      <c r="BK143" s="3" t="str">
        <f>IF(Table_Styles[[#This Row],[Width]]&lt;&gt;"",Table_Styles[[#This Row],[Width]],IF(Table_Styles[[#This Row],[Width Default]]&lt;&gt;"",Table_Styles[[#This Row],[Width Default]],""))</f>
        <v/>
      </c>
      <c r="BL143" s="3"/>
      <c r="BM143" s="3"/>
      <c r="BN143" s="3" t="str">
        <f>IF(Table_Styles[[#This Row],[Height]]&lt;&gt;"",Table_Styles[[#This Row],[Height]],IF(Table_Styles[[#This Row],[Height Default]]&lt;&gt;"",Table_Styles[[#This Row],[Height Default]],""))</f>
        <v/>
      </c>
      <c r="BO143" s="3"/>
      <c r="BP143" s="3"/>
      <c r="BQ143" s="3" t="str">
        <f>IF(Table_Styles[[#This Row],[Top]]&lt;&gt;"",Table_Styles[[#This Row],[Top]],IF(Table_Styles[[#This Row],[Top Default]]&lt;&gt;"",Table_Styles[[#This Row],[Top Default]],""))</f>
        <v/>
      </c>
      <c r="BR143" s="3"/>
      <c r="BS143" s="3"/>
      <c r="BT143" s="3" t="str">
        <f>IF(Table_Styles[[#This Row],[Right]]&lt;&gt;"",Table_Styles[[#This Row],[Right]],IF(Table_Styles[[#This Row],[Right Default]]&lt;&gt;"",Table_Styles[[#This Row],[Right Default]],""))</f>
        <v/>
      </c>
      <c r="BU143" s="3"/>
      <c r="BV143" s="3"/>
      <c r="BW143" s="3" t="str">
        <f>IF(Table_Styles[[#This Row],[Bottom]]&lt;&gt;"",Table_Styles[[#This Row],[Bottom]],IF(Table_Styles[[#This Row],[Bottom Default]]&lt;&gt;"",Table_Styles[[#This Row],[Bottom Default]],""))</f>
        <v/>
      </c>
      <c r="BX143" s="3"/>
      <c r="BY143" s="3"/>
      <c r="BZ143" s="3" t="str">
        <f>IF(Table_Styles[[#This Row],[Left]]&lt;&gt;"",Table_Styles[[#This Row],[Left]],IF(Table_Styles[[#This Row],[Left Default]]&lt;&gt;"",Table_Styles[[#This Row],[Left Default]],""))</f>
        <v/>
      </c>
      <c r="CA143" s="3"/>
      <c r="CB143" t="str">
        <f>IF(AND(Table_Styles[[#This Row],[Selector]]&lt;&gt;"",Table_Styles[[#This Row],[Font Family Used]]&lt;&gt;"",Table_Styles[[#This Row],[Font Weight Used]]&lt;&gt;""),Table_Styles[[#This Row],[Font Family Used]]&amp;" "&amp;Table_Styles[[#This Row],[Font Weight Used]],"")</f>
        <v/>
      </c>
      <c r="CC143" t="str">
        <f ca="1">IF(AND(Table_Styles[[#This Row],[Selector]],COUNTIF(OFFSET(CC:CC,0,0,ROW()-1,1),"="&amp;Table_Styles[[#This Row],[Font]])=0),Table_Styles[[#This Row],[Font]],"")</f>
        <v/>
      </c>
      <c r="CD143" t="str">
        <f ca="1">IF(Table_Styles[[#This Row],[Unique Font]]&lt;&gt;"",
"{""fontFamily"":"""&amp;Table_Styles[[#This Row],[Font Family Used]]&amp;""",""fontWeight"":"&amp;Table_Styles[[#This Row],[Font Weight Used]]&amp;"}","")</f>
        <v/>
      </c>
      <c r="CE143"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3" t="str">
        <f>IF(AND(Table_Styles[[#This Row],[Selector]]&lt;&gt;"", Table_Styles[[#This Row],[Config Properties]]&lt;&gt;""),
Table_Styles[[#This Row],[Selector]]&amp;" { "&amp;Table_Styles[[#This Row],[Config Properties]]&amp;" }","")</f>
        <v/>
      </c>
      <c r="CG143" t="str">
        <f xml:space="preserve">
SUBSTITUTE(SUBSTITUTE(SUBSTITUTE(SUBSTITUTE(SUBSTITUTE(SUBSTITUTE(SUBSTITUTE(SUBSTITUTE(Table_Styles[[#This Row],[Config]],
" {","{"),
"{ ","{"),
" }","}"),
"} ","}"),
" ,",","),
", ",","),
" :",":"),
": ",":")</f>
        <v/>
      </c>
    </row>
    <row r="144" spans="2:85" ht="21" customHeight="1">
      <c r="B144" t="s">
        <v>749</v>
      </c>
      <c r="C144" t="s">
        <v>750</v>
      </c>
      <c r="D144"/>
      <c r="E144"/>
      <c r="F144" t="str">
        <f>IF(Table_Styles[[#This Row],[Font Family]]&lt;&gt;"",Table_Styles[[#This Row],[Font Family]],IF(Table_Styles[[#This Row],[Font Family Default]]&lt;&gt;"",Table_Styles[[#This Row],[Font Family Default]],""))</f>
        <v/>
      </c>
      <c r="G144"/>
      <c r="H144"/>
      <c r="I144" t="str">
        <f>IF(Table_Styles[[#This Row],[Font Size]]&lt;&gt;"",Table_Styles[[#This Row],[Font Size]],IF(Table_Styles[[#This Row],[Font Size Default]]&lt;&gt;"",Table_Styles[[#This Row],[Font Size Default]],""))</f>
        <v/>
      </c>
      <c r="J144"/>
      <c r="K144"/>
      <c r="L144" t="str">
        <f>IF(Table_Styles[[#This Row],[Font Weight]]&lt;&gt;"",Table_Styles[[#This Row],[Font Weight]],IF(Table_Styles[[#This Row],[Font Weight Default]]&lt;&gt;"",Table_Styles[[#This Row],[Font Weight Default]],""))</f>
        <v/>
      </c>
      <c r="M144"/>
      <c r="N144"/>
      <c r="O144" t="str">
        <f>IF(Table_Styles[[#This Row],[Colour]]&lt;&gt;"",Table_Styles[[#This Row],[Colour]],IF(Table_Styles[[#This Row],[Colour Default]]&lt;&gt;"",Table_Styles[[#This Row],[Colour Default]],""))</f>
        <v/>
      </c>
      <c r="P144"/>
      <c r="Q144"/>
      <c r="R144" t="str">
        <f>IF(Table_Styles[[#This Row],[Background]]&lt;&gt;"",Table_Styles[[#This Row],[Background]],IF(Table_Styles[[#This Row],[Background Default]]&lt;&gt;"",Table_Styles[[#This Row],[Background Default]],""))</f>
        <v/>
      </c>
      <c r="S144"/>
      <c r="T144"/>
      <c r="U144" t="str">
        <f>IF(Table_Styles[[#This Row],[Border]]&lt;&gt;"",Table_Styles[[#This Row],[Border]],IF(Table_Styles[[#This Row],[Border Default]]&lt;&gt;"",Table_Styles[[#This Row],[Border Default]],""))</f>
        <v/>
      </c>
      <c r="V144"/>
      <c r="W144"/>
      <c r="X144" t="str">
        <f>IF(Table_Styles[[#This Row],[Border Radius]]&lt;&gt;"",Table_Styles[[#This Row],[Border Radius]],IF(Table_Styles[[#This Row],[Border Radius Default]]&lt;&gt;"",Table_Styles[[#This Row],[Border Radius Default]],""))</f>
        <v/>
      </c>
      <c r="Y144" t="str">
        <f>"-20px"</f>
        <v>-20px</v>
      </c>
      <c r="Z144"/>
      <c r="AA144" t="str">
        <f>IF(Table_Styles[[#This Row],[MT]]&lt;&gt;"",Table_Styles[[#This Row],[MT]],IF(Table_Styles[[#This Row],[MT Default]]&lt;&gt;"",Table_Styles[[#This Row],[MT Default]],""))</f>
        <v>-20px</v>
      </c>
      <c r="AB144"/>
      <c r="AC144"/>
      <c r="AD144" t="str">
        <f>IF(Table_Styles[[#This Row],[MR]]&lt;&gt;"",Table_Styles[[#This Row],[MR]],IF(Table_Styles[[#This Row],[MR Default]]&lt;&gt;"",Table_Styles[[#This Row],[MR Default]],""))</f>
        <v/>
      </c>
      <c r="AE144"/>
      <c r="AF144"/>
      <c r="AG144" t="str">
        <f>IF(Table_Styles[[#This Row],[MB]]&lt;&gt;"",Table_Styles[[#This Row],[MB]],IF(Table_Styles[[#This Row],[MB Default]]&lt;&gt;"",Table_Styles[[#This Row],[MB Default]],""))</f>
        <v/>
      </c>
      <c r="AH144"/>
      <c r="AI144"/>
      <c r="AJ144" t="str">
        <f>IF(Table_Styles[[#This Row],[ML]]&lt;&gt;"",Table_Styles[[#This Row],[ML]],IF(Table_Styles[[#This Row],[ML Default]]&lt;&gt;"",Table_Styles[[#This Row],[ML Default]],""))</f>
        <v/>
      </c>
      <c r="AK144"/>
      <c r="AL144"/>
      <c r="AM144" t="str">
        <f>IF(Table_Styles[[#This Row],[PT]]&lt;&gt;"",Table_Styles[[#This Row],[PT]],IF(Table_Styles[[#This Row],[PT Default]]&lt;&gt;"",Table_Styles[[#This Row],[PT Default]],""))</f>
        <v/>
      </c>
      <c r="AN144"/>
      <c r="AO144"/>
      <c r="AP144" t="str">
        <f>IF(Table_Styles[[#This Row],[PR]]&lt;&gt;"",Table_Styles[[#This Row],[PR]],IF(Table_Styles[[#This Row],[PR Default]]&lt;&gt;"",Table_Styles[[#This Row],[PR Default]],""))</f>
        <v/>
      </c>
      <c r="AQ144"/>
      <c r="AR144"/>
      <c r="AS144" t="str">
        <f>IF(Table_Styles[[#This Row],[PB]]&lt;&gt;"",Table_Styles[[#This Row],[PB]],IF(Table_Styles[[#This Row],[PB Default]]&lt;&gt;"",Table_Styles[[#This Row],[PB Default]],""))</f>
        <v/>
      </c>
      <c r="AT144"/>
      <c r="AU144"/>
      <c r="AV144" t="str">
        <f>IF(Table_Styles[[#This Row],[PL]]&lt;&gt;"",Table_Styles[[#This Row],[PL]],IF(Table_Styles[[#This Row],[PL Default]]&lt;&gt;"",Table_Styles[[#This Row],[PL Default]],""))</f>
        <v/>
      </c>
      <c r="AW144"/>
      <c r="AX144"/>
      <c r="AY144" t="str">
        <f>IF(Table_Styles[[#This Row],[BT]]&lt;&gt;"",Table_Styles[[#This Row],[BT]],IF(Table_Styles[[#This Row],[BT Default]]&lt;&gt;"",Table_Styles[[#This Row],[BT Default]],""))</f>
        <v/>
      </c>
      <c r="AZ144"/>
      <c r="BA144"/>
      <c r="BB144" t="str">
        <f>IF(Table_Styles[[#This Row],[BR]]&lt;&gt;"",Table_Styles[[#This Row],[BR]],IF(Table_Styles[[#This Row],[BR Default]]&lt;&gt;"",Table_Styles[[#This Row],[BR Default]],""))</f>
        <v/>
      </c>
      <c r="BC144"/>
      <c r="BD144"/>
      <c r="BE144" t="str">
        <f>IF(Table_Styles[[#This Row],[BB]]&lt;&gt;"",Table_Styles[[#This Row],[BB]],IF(Table_Styles[[#This Row],[BB Default]]&lt;&gt;"",Table_Styles[[#This Row],[BB Default]],""))</f>
        <v/>
      </c>
      <c r="BF144"/>
      <c r="BG144"/>
      <c r="BH144" t="str">
        <f>IF(Table_Styles[[#This Row],[BL]]&lt;&gt;"",Table_Styles[[#This Row],[BL]],IF(Table_Styles[[#This Row],[BL Default]]&lt;&gt;"",Table_Styles[[#This Row],[BL Default]],""))</f>
        <v/>
      </c>
      <c r="BI144"/>
      <c r="BJ144"/>
      <c r="BK144" t="str">
        <f>IF(Table_Styles[[#This Row],[Width]]&lt;&gt;"",Table_Styles[[#This Row],[Width]],IF(Table_Styles[[#This Row],[Width Default]]&lt;&gt;"",Table_Styles[[#This Row],[Width Default]],""))</f>
        <v/>
      </c>
      <c r="BL144"/>
      <c r="BM144"/>
      <c r="BN144" t="str">
        <f>IF(Table_Styles[[#This Row],[Height]]&lt;&gt;"",Table_Styles[[#This Row],[Height]],IF(Table_Styles[[#This Row],[Height Default]]&lt;&gt;"",Table_Styles[[#This Row],[Height Default]],""))</f>
        <v/>
      </c>
      <c r="BO144"/>
      <c r="BP144"/>
      <c r="BQ144" t="str">
        <f>IF(Table_Styles[[#This Row],[Top]]&lt;&gt;"",Table_Styles[[#This Row],[Top]],IF(Table_Styles[[#This Row],[Top Default]]&lt;&gt;"",Table_Styles[[#This Row],[Top Default]],""))</f>
        <v/>
      </c>
      <c r="BR144"/>
      <c r="BS144"/>
      <c r="BT144" t="str">
        <f>IF(Table_Styles[[#This Row],[Right]]&lt;&gt;"",Table_Styles[[#This Row],[Right]],IF(Table_Styles[[#This Row],[Right Default]]&lt;&gt;"",Table_Styles[[#This Row],[Right Default]],""))</f>
        <v/>
      </c>
      <c r="BU144"/>
      <c r="BV144"/>
      <c r="BW144" t="str">
        <f>IF(Table_Styles[[#This Row],[Bottom]]&lt;&gt;"",Table_Styles[[#This Row],[Bottom]],IF(Table_Styles[[#This Row],[Bottom Default]]&lt;&gt;"",Table_Styles[[#This Row],[Bottom Default]],""))</f>
        <v/>
      </c>
      <c r="BX144"/>
      <c r="BY144"/>
      <c r="BZ144" t="str">
        <f>IF(Table_Styles[[#This Row],[Left]]&lt;&gt;"",Table_Styles[[#This Row],[Left]],IF(Table_Styles[[#This Row],[Left Default]]&lt;&gt;"",Table_Styles[[#This Row],[Left Default]],""))</f>
        <v/>
      </c>
      <c r="CA144"/>
      <c r="CB144" t="str">
        <f>IF(AND(Table_Styles[[#This Row],[Selector]]&lt;&gt;"",Table_Styles[[#This Row],[Font Family Used]]&lt;&gt;"",Table_Styles[[#This Row],[Font Weight Used]]&lt;&gt;""),Table_Styles[[#This Row],[Font Family Used]]&amp;" "&amp;Table_Styles[[#This Row],[Font Weight Used]],"")</f>
        <v/>
      </c>
      <c r="CC144" t="str">
        <f ca="1">IF(AND(Table_Styles[[#This Row],[Selector]],COUNTIF(OFFSET(CC:CC,0,0,ROW()-1,1),"="&amp;Table_Styles[[#This Row],[Font]])=0),Table_Styles[[#This Row],[Font]],"")</f>
        <v/>
      </c>
      <c r="CD144" t="str">
        <f ca="1">IF(Table_Styles[[#This Row],[Unique Font]]&lt;&gt;"",
"{""fontFamily"":"""&amp;Table_Styles[[#This Row],[Font Family Used]]&amp;""",""fontWeight"":"&amp;Table_Styles[[#This Row],[Font Weight Used]]&amp;"}","")</f>
        <v/>
      </c>
      <c r="CE14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-20px</v>
      </c>
      <c r="CF144" t="str">
        <f>IF(AND(Table_Styles[[#This Row],[Selector]]&lt;&gt;"", Table_Styles[[#This Row],[Config Properties]]&lt;&gt;""),
Table_Styles[[#This Row],[Selector]]&amp;" { "&amp;Table_Styles[[#This Row],[Config Properties]]&amp;" }","")</f>
        <v>div.toggle { margin-top: -20px }</v>
      </c>
      <c r="CG144" t="str">
        <f xml:space="preserve">
SUBSTITUTE(SUBSTITUTE(SUBSTITUTE(SUBSTITUTE(SUBSTITUTE(SUBSTITUTE(SUBSTITUTE(SUBSTITUTE(Table_Styles[[#This Row],[Config]],
" {","{"),
"{ ","{"),
" }","}"),
"} ","}"),
" ,",","),
", ",","),
" :",":"),
": ",":")</f>
        <v>div.toggle{margin-top:-20px}</v>
      </c>
    </row>
    <row r="145" spans="2:85" ht="21" customHeight="1">
      <c r="B145" t="s">
        <v>751</v>
      </c>
      <c r="C145" t="s">
        <v>752</v>
      </c>
      <c r="D145"/>
      <c r="E145"/>
      <c r="F145" t="str">
        <f>IF(Table_Styles[[#This Row],[Font Family]]&lt;&gt;"",Table_Styles[[#This Row],[Font Family]],IF(Table_Styles[[#This Row],[Font Family Default]]&lt;&gt;"",Table_Styles[[#This Row],[Font Family Default]],""))</f>
        <v/>
      </c>
      <c r="G145"/>
      <c r="H145"/>
      <c r="I145" t="str">
        <f>IF(Table_Styles[[#This Row],[Font Size]]&lt;&gt;"",Table_Styles[[#This Row],[Font Size]],IF(Table_Styles[[#This Row],[Font Size Default]]&lt;&gt;"",Table_Styles[[#This Row],[Font Size Default]],""))</f>
        <v/>
      </c>
      <c r="J145"/>
      <c r="K145"/>
      <c r="L145" t="str">
        <f>IF(Table_Styles[[#This Row],[Font Weight]]&lt;&gt;"",Table_Styles[[#This Row],[Font Weight]],IF(Table_Styles[[#This Row],[Font Weight Default]]&lt;&gt;"",Table_Styles[[#This Row],[Font Weight Default]],""))</f>
        <v/>
      </c>
      <c r="M145"/>
      <c r="N145"/>
      <c r="O145" t="str">
        <f>IF(Table_Styles[[#This Row],[Colour]]&lt;&gt;"",Table_Styles[[#This Row],[Colour]],IF(Table_Styles[[#This Row],[Colour Default]]&lt;&gt;"",Table_Styles[[#This Row],[Colour Default]],""))</f>
        <v/>
      </c>
      <c r="P145"/>
      <c r="Q145"/>
      <c r="R145" t="str">
        <f>IF(Table_Styles[[#This Row],[Background]]&lt;&gt;"",Table_Styles[[#This Row],[Background]],IF(Table_Styles[[#This Row],[Background Default]]&lt;&gt;"",Table_Styles[[#This Row],[Background Default]],""))</f>
        <v/>
      </c>
      <c r="S145"/>
      <c r="T145"/>
      <c r="U145" t="str">
        <f>IF(Table_Styles[[#This Row],[Border]]&lt;&gt;"",Table_Styles[[#This Row],[Border]],IF(Table_Styles[[#This Row],[Border Default]]&lt;&gt;"",Table_Styles[[#This Row],[Border Default]],""))</f>
        <v/>
      </c>
      <c r="V145"/>
      <c r="W145"/>
      <c r="X145" t="str">
        <f>IF(Table_Styles[[#This Row],[Border Radius]]&lt;&gt;"",Table_Styles[[#This Row],[Border Radius]],IF(Table_Styles[[#This Row],[Border Radius Default]]&lt;&gt;"",Table_Styles[[#This Row],[Border Radius Default]],""))</f>
        <v/>
      </c>
      <c r="Y145"/>
      <c r="Z145"/>
      <c r="AA145" t="str">
        <f>IF(Table_Styles[[#This Row],[MT]]&lt;&gt;"",Table_Styles[[#This Row],[MT]],IF(Table_Styles[[#This Row],[MT Default]]&lt;&gt;"",Table_Styles[[#This Row],[MT Default]],""))</f>
        <v/>
      </c>
      <c r="AB145"/>
      <c r="AC145"/>
      <c r="AD145" t="str">
        <f>IF(Table_Styles[[#This Row],[MR]]&lt;&gt;"",Table_Styles[[#This Row],[MR]],IF(Table_Styles[[#This Row],[MR Default]]&lt;&gt;"",Table_Styles[[#This Row],[MR Default]],""))</f>
        <v/>
      </c>
      <c r="AE145"/>
      <c r="AF145"/>
      <c r="AG145" t="str">
        <f>IF(Table_Styles[[#This Row],[MB]]&lt;&gt;"",Table_Styles[[#This Row],[MB]],IF(Table_Styles[[#This Row],[MB Default]]&lt;&gt;"",Table_Styles[[#This Row],[MB Default]],""))</f>
        <v/>
      </c>
      <c r="AH145"/>
      <c r="AI145"/>
      <c r="AJ145" t="str">
        <f>IF(Table_Styles[[#This Row],[ML]]&lt;&gt;"",Table_Styles[[#This Row],[ML]],IF(Table_Styles[[#This Row],[ML Default]]&lt;&gt;"",Table_Styles[[#This Row],[ML Default]],""))</f>
        <v/>
      </c>
      <c r="AK145"/>
      <c r="AL145"/>
      <c r="AM145" t="str">
        <f>IF(Table_Styles[[#This Row],[PT]]&lt;&gt;"",Table_Styles[[#This Row],[PT]],IF(Table_Styles[[#This Row],[PT Default]]&lt;&gt;"",Table_Styles[[#This Row],[PT Default]],""))</f>
        <v/>
      </c>
      <c r="AN145"/>
      <c r="AO145"/>
      <c r="AP145" t="str">
        <f>IF(Table_Styles[[#This Row],[PR]]&lt;&gt;"",Table_Styles[[#This Row],[PR]],IF(Table_Styles[[#This Row],[PR Default]]&lt;&gt;"",Table_Styles[[#This Row],[PR Default]],""))</f>
        <v/>
      </c>
      <c r="AQ145"/>
      <c r="AR145"/>
      <c r="AS145" t="str">
        <f>IF(Table_Styles[[#This Row],[PB]]&lt;&gt;"",Table_Styles[[#This Row],[PB]],IF(Table_Styles[[#This Row],[PB Default]]&lt;&gt;"",Table_Styles[[#This Row],[PB Default]],""))</f>
        <v/>
      </c>
      <c r="AT145"/>
      <c r="AU145"/>
      <c r="AV145" t="str">
        <f>IF(Table_Styles[[#This Row],[PL]]&lt;&gt;"",Table_Styles[[#This Row],[PL]],IF(Table_Styles[[#This Row],[PL Default]]&lt;&gt;"",Table_Styles[[#This Row],[PL Default]],""))</f>
        <v/>
      </c>
      <c r="AW145"/>
      <c r="AX145"/>
      <c r="AY145" t="str">
        <f>IF(Table_Styles[[#This Row],[BT]]&lt;&gt;"",Table_Styles[[#This Row],[BT]],IF(Table_Styles[[#This Row],[BT Default]]&lt;&gt;"",Table_Styles[[#This Row],[BT Default]],""))</f>
        <v/>
      </c>
      <c r="AZ145"/>
      <c r="BA145"/>
      <c r="BB145" t="str">
        <f>IF(Table_Styles[[#This Row],[BR]]&lt;&gt;"",Table_Styles[[#This Row],[BR]],IF(Table_Styles[[#This Row],[BR Default]]&lt;&gt;"",Table_Styles[[#This Row],[BR Default]],""))</f>
        <v/>
      </c>
      <c r="BC145"/>
      <c r="BD145"/>
      <c r="BE145" t="str">
        <f>IF(Table_Styles[[#This Row],[BB]]&lt;&gt;"",Table_Styles[[#This Row],[BB]],IF(Table_Styles[[#This Row],[BB Default]]&lt;&gt;"",Table_Styles[[#This Row],[BB Default]],""))</f>
        <v/>
      </c>
      <c r="BF145"/>
      <c r="BG145"/>
      <c r="BH145" t="str">
        <f>IF(Table_Styles[[#This Row],[BL]]&lt;&gt;"",Table_Styles[[#This Row],[BL]],IF(Table_Styles[[#This Row],[BL Default]]&lt;&gt;"",Table_Styles[[#This Row],[BL Default]],""))</f>
        <v/>
      </c>
      <c r="BI145"/>
      <c r="BJ145"/>
      <c r="BK145" t="str">
        <f>IF(Table_Styles[[#This Row],[Width]]&lt;&gt;"",Table_Styles[[#This Row],[Width]],IF(Table_Styles[[#This Row],[Width Default]]&lt;&gt;"",Table_Styles[[#This Row],[Width Default]],""))</f>
        <v/>
      </c>
      <c r="BL145"/>
      <c r="BM145"/>
      <c r="BN145" t="str">
        <f>IF(Table_Styles[[#This Row],[Height]]&lt;&gt;"",Table_Styles[[#This Row],[Height]],IF(Table_Styles[[#This Row],[Height Default]]&lt;&gt;"",Table_Styles[[#This Row],[Height Default]],""))</f>
        <v/>
      </c>
      <c r="BO145"/>
      <c r="BP145"/>
      <c r="BQ145" t="str">
        <f>IF(Table_Styles[[#This Row],[Top]]&lt;&gt;"",Table_Styles[[#This Row],[Top]],IF(Table_Styles[[#This Row],[Top Default]]&lt;&gt;"",Table_Styles[[#This Row],[Top Default]],""))</f>
        <v/>
      </c>
      <c r="BR145"/>
      <c r="BS145"/>
      <c r="BT145" t="str">
        <f>IF(Table_Styles[[#This Row],[Right]]&lt;&gt;"",Table_Styles[[#This Row],[Right]],IF(Table_Styles[[#This Row],[Right Default]]&lt;&gt;"",Table_Styles[[#This Row],[Right Default]],""))</f>
        <v/>
      </c>
      <c r="BU145"/>
      <c r="BV145"/>
      <c r="BW145" t="str">
        <f>IF(Table_Styles[[#This Row],[Bottom]]&lt;&gt;"",Table_Styles[[#This Row],[Bottom]],IF(Table_Styles[[#This Row],[Bottom Default]]&lt;&gt;"",Table_Styles[[#This Row],[Bottom Default]],""))</f>
        <v/>
      </c>
      <c r="BX145"/>
      <c r="BY145"/>
      <c r="BZ145" t="str">
        <f>IF(Table_Styles[[#This Row],[Left]]&lt;&gt;"",Table_Styles[[#This Row],[Left]],IF(Table_Styles[[#This Row],[Left Default]]&lt;&gt;"",Table_Styles[[#This Row],[Left Default]],""))</f>
        <v/>
      </c>
      <c r="CA145"/>
      <c r="CB145" t="str">
        <f>IF(AND(Table_Styles[[#This Row],[Selector]]&lt;&gt;"",Table_Styles[[#This Row],[Font Family Used]]&lt;&gt;"",Table_Styles[[#This Row],[Font Weight Used]]&lt;&gt;""),Table_Styles[[#This Row],[Font Family Used]]&amp;" "&amp;Table_Styles[[#This Row],[Font Weight Used]],"")</f>
        <v/>
      </c>
      <c r="CC145" t="str">
        <f ca="1">IF(AND(Table_Styles[[#This Row],[Selector]],COUNTIF(OFFSET(CC:CC,0,0,ROW()-1,1),"="&amp;Table_Styles[[#This Row],[Font]])=0),Table_Styles[[#This Row],[Font]],"")</f>
        <v/>
      </c>
      <c r="CD145" t="str">
        <f ca="1">IF(Table_Styles[[#This Row],[Unique Font]]&lt;&gt;"",
"{""fontFamily"":"""&amp;Table_Styles[[#This Row],[Font Family Used]]&amp;""",""fontWeight"":"&amp;Table_Styles[[#This Row],[Font Weight Used]]&amp;"}","")</f>
        <v/>
      </c>
      <c r="CE145"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5" t="str">
        <f>IF(AND(Table_Styles[[#This Row],[Selector]]&lt;&gt;"", Table_Styles[[#This Row],[Config Properties]]&lt;&gt;""),
Table_Styles[[#This Row],[Selector]]&amp;" { "&amp;Table_Styles[[#This Row],[Config Properties]]&amp;" }","")</f>
        <v/>
      </c>
      <c r="CG145" t="str">
        <f xml:space="preserve">
SUBSTITUTE(SUBSTITUTE(SUBSTITUTE(SUBSTITUTE(SUBSTITUTE(SUBSTITUTE(SUBSTITUTE(SUBSTITUTE(Table_Styles[[#This Row],[Config]],
" {","{"),
"{ ","{"),
" }","}"),
"} ","}"),
" ,",","),
", ",","),
" :",":"),
": ",":")</f>
        <v/>
      </c>
    </row>
    <row r="146" spans="2:85" ht="21" customHeight="1">
      <c r="B146" t="s">
        <v>753</v>
      </c>
      <c r="C146" t="s">
        <v>754</v>
      </c>
      <c r="D146"/>
      <c r="E146"/>
      <c r="F146" t="str">
        <f>IF(Table_Styles[[#This Row],[Font Family]]&lt;&gt;"",Table_Styles[[#This Row],[Font Family]],IF(Table_Styles[[#This Row],[Font Family Default]]&lt;&gt;"",Table_Styles[[#This Row],[Font Family Default]],""))</f>
        <v/>
      </c>
      <c r="G146"/>
      <c r="H146"/>
      <c r="I146" t="str">
        <f>IF(Table_Styles[[#This Row],[Font Size]]&lt;&gt;"",Table_Styles[[#This Row],[Font Size]],IF(Table_Styles[[#This Row],[Font Size Default]]&lt;&gt;"",Table_Styles[[#This Row],[Font Size Default]],""))</f>
        <v/>
      </c>
      <c r="J146"/>
      <c r="K146"/>
      <c r="L146" t="str">
        <f>IF(Table_Styles[[#This Row],[Font Weight]]&lt;&gt;"",Table_Styles[[#This Row],[Font Weight]],IF(Table_Styles[[#This Row],[Font Weight Default]]&lt;&gt;"",Table_Styles[[#This Row],[Font Weight Default]],""))</f>
        <v/>
      </c>
      <c r="M146"/>
      <c r="N146"/>
      <c r="O146" t="str">
        <f>IF(Table_Styles[[#This Row],[Colour]]&lt;&gt;"",Table_Styles[[#This Row],[Colour]],IF(Table_Styles[[#This Row],[Colour Default]]&lt;&gt;"",Table_Styles[[#This Row],[Colour Default]],""))</f>
        <v/>
      </c>
      <c r="P146"/>
      <c r="Q146"/>
      <c r="R146" t="str">
        <f>IF(Table_Styles[[#This Row],[Background]]&lt;&gt;"",Table_Styles[[#This Row],[Background]],IF(Table_Styles[[#This Row],[Background Default]]&lt;&gt;"",Table_Styles[[#This Row],[Background Default]],""))</f>
        <v/>
      </c>
      <c r="S146"/>
      <c r="T146"/>
      <c r="U146" t="str">
        <f>IF(Table_Styles[[#This Row],[Border]]&lt;&gt;"",Table_Styles[[#This Row],[Border]],IF(Table_Styles[[#This Row],[Border Default]]&lt;&gt;"",Table_Styles[[#This Row],[Border Default]],""))</f>
        <v/>
      </c>
      <c r="V146"/>
      <c r="W146"/>
      <c r="X146" t="str">
        <f>IF(Table_Styles[[#This Row],[Border Radius]]&lt;&gt;"",Table_Styles[[#This Row],[Border Radius]],IF(Table_Styles[[#This Row],[Border Radius Default]]&lt;&gt;"",Table_Styles[[#This Row],[Border Radius Default]],""))</f>
        <v/>
      </c>
      <c r="Y146"/>
      <c r="Z146"/>
      <c r="AA146" t="str">
        <f>IF(Table_Styles[[#This Row],[MT]]&lt;&gt;"",Table_Styles[[#This Row],[MT]],IF(Table_Styles[[#This Row],[MT Default]]&lt;&gt;"",Table_Styles[[#This Row],[MT Default]],""))</f>
        <v/>
      </c>
      <c r="AB146"/>
      <c r="AC146"/>
      <c r="AD146" t="str">
        <f>IF(Table_Styles[[#This Row],[MR]]&lt;&gt;"",Table_Styles[[#This Row],[MR]],IF(Table_Styles[[#This Row],[MR Default]]&lt;&gt;"",Table_Styles[[#This Row],[MR Default]],""))</f>
        <v/>
      </c>
      <c r="AE146"/>
      <c r="AF146"/>
      <c r="AG146" t="str">
        <f>IF(Table_Styles[[#This Row],[MB]]&lt;&gt;"",Table_Styles[[#This Row],[MB]],IF(Table_Styles[[#This Row],[MB Default]]&lt;&gt;"",Table_Styles[[#This Row],[MB Default]],""))</f>
        <v/>
      </c>
      <c r="AH146"/>
      <c r="AI146"/>
      <c r="AJ146" t="str">
        <f>IF(Table_Styles[[#This Row],[ML]]&lt;&gt;"",Table_Styles[[#This Row],[ML]],IF(Table_Styles[[#This Row],[ML Default]]&lt;&gt;"",Table_Styles[[#This Row],[ML Default]],""))</f>
        <v/>
      </c>
      <c r="AK146"/>
      <c r="AL146"/>
      <c r="AM146" t="str">
        <f>IF(Table_Styles[[#This Row],[PT]]&lt;&gt;"",Table_Styles[[#This Row],[PT]],IF(Table_Styles[[#This Row],[PT Default]]&lt;&gt;"",Table_Styles[[#This Row],[PT Default]],""))</f>
        <v/>
      </c>
      <c r="AN146"/>
      <c r="AO146"/>
      <c r="AP146" t="str">
        <f>IF(Table_Styles[[#This Row],[PR]]&lt;&gt;"",Table_Styles[[#This Row],[PR]],IF(Table_Styles[[#This Row],[PR Default]]&lt;&gt;"",Table_Styles[[#This Row],[PR Default]],""))</f>
        <v/>
      </c>
      <c r="AQ146"/>
      <c r="AR146"/>
      <c r="AS146" t="str">
        <f>IF(Table_Styles[[#This Row],[PB]]&lt;&gt;"",Table_Styles[[#This Row],[PB]],IF(Table_Styles[[#This Row],[PB Default]]&lt;&gt;"",Table_Styles[[#This Row],[PB Default]],""))</f>
        <v/>
      </c>
      <c r="AT146"/>
      <c r="AU146"/>
      <c r="AV146" t="str">
        <f>IF(Table_Styles[[#This Row],[PL]]&lt;&gt;"",Table_Styles[[#This Row],[PL]],IF(Table_Styles[[#This Row],[PL Default]]&lt;&gt;"",Table_Styles[[#This Row],[PL Default]],""))</f>
        <v/>
      </c>
      <c r="AW146"/>
      <c r="AX146"/>
      <c r="AY146" t="str">
        <f>IF(Table_Styles[[#This Row],[BT]]&lt;&gt;"",Table_Styles[[#This Row],[BT]],IF(Table_Styles[[#This Row],[BT Default]]&lt;&gt;"",Table_Styles[[#This Row],[BT Default]],""))</f>
        <v/>
      </c>
      <c r="AZ146"/>
      <c r="BA146"/>
      <c r="BB146" t="str">
        <f>IF(Table_Styles[[#This Row],[BR]]&lt;&gt;"",Table_Styles[[#This Row],[BR]],IF(Table_Styles[[#This Row],[BR Default]]&lt;&gt;"",Table_Styles[[#This Row],[BR Default]],""))</f>
        <v/>
      </c>
      <c r="BC146"/>
      <c r="BD146"/>
      <c r="BE146" t="str">
        <f>IF(Table_Styles[[#This Row],[BB]]&lt;&gt;"",Table_Styles[[#This Row],[BB]],IF(Table_Styles[[#This Row],[BB Default]]&lt;&gt;"",Table_Styles[[#This Row],[BB Default]],""))</f>
        <v/>
      </c>
      <c r="BF146"/>
      <c r="BG146"/>
      <c r="BH146" t="str">
        <f>IF(Table_Styles[[#This Row],[BL]]&lt;&gt;"",Table_Styles[[#This Row],[BL]],IF(Table_Styles[[#This Row],[BL Default]]&lt;&gt;"",Table_Styles[[#This Row],[BL Default]],""))</f>
        <v/>
      </c>
      <c r="BI146"/>
      <c r="BJ146"/>
      <c r="BK146" t="str">
        <f>IF(Table_Styles[[#This Row],[Width]]&lt;&gt;"",Table_Styles[[#This Row],[Width]],IF(Table_Styles[[#This Row],[Width Default]]&lt;&gt;"",Table_Styles[[#This Row],[Width Default]],""))</f>
        <v/>
      </c>
      <c r="BL146"/>
      <c r="BM146"/>
      <c r="BN146" t="str">
        <f>IF(Table_Styles[[#This Row],[Height]]&lt;&gt;"",Table_Styles[[#This Row],[Height]],IF(Table_Styles[[#This Row],[Height Default]]&lt;&gt;"",Table_Styles[[#This Row],[Height Default]],""))</f>
        <v/>
      </c>
      <c r="BO146"/>
      <c r="BP146"/>
      <c r="BQ146" t="str">
        <f>IF(Table_Styles[[#This Row],[Top]]&lt;&gt;"",Table_Styles[[#This Row],[Top]],IF(Table_Styles[[#This Row],[Top Default]]&lt;&gt;"",Table_Styles[[#This Row],[Top Default]],""))</f>
        <v/>
      </c>
      <c r="BR146"/>
      <c r="BS146"/>
      <c r="BT146" t="str">
        <f>IF(Table_Styles[[#This Row],[Right]]&lt;&gt;"",Table_Styles[[#This Row],[Right]],IF(Table_Styles[[#This Row],[Right Default]]&lt;&gt;"",Table_Styles[[#This Row],[Right Default]],""))</f>
        <v/>
      </c>
      <c r="BU146"/>
      <c r="BV146"/>
      <c r="BW146" t="str">
        <f>IF(Table_Styles[[#This Row],[Bottom]]&lt;&gt;"",Table_Styles[[#This Row],[Bottom]],IF(Table_Styles[[#This Row],[Bottom Default]]&lt;&gt;"",Table_Styles[[#This Row],[Bottom Default]],""))</f>
        <v/>
      </c>
      <c r="BX146"/>
      <c r="BY146"/>
      <c r="BZ146" t="str">
        <f>IF(Table_Styles[[#This Row],[Left]]&lt;&gt;"",Table_Styles[[#This Row],[Left]],IF(Table_Styles[[#This Row],[Left Default]]&lt;&gt;"",Table_Styles[[#This Row],[Left Default]],""))</f>
        <v/>
      </c>
      <c r="CA146"/>
      <c r="CB146" t="str">
        <f>IF(AND(Table_Styles[[#This Row],[Selector]]&lt;&gt;"",Table_Styles[[#This Row],[Font Family Used]]&lt;&gt;"",Table_Styles[[#This Row],[Font Weight Used]]&lt;&gt;""),Table_Styles[[#This Row],[Font Family Used]]&amp;" "&amp;Table_Styles[[#This Row],[Font Weight Used]],"")</f>
        <v/>
      </c>
      <c r="CC146" t="str">
        <f ca="1">IF(AND(Table_Styles[[#This Row],[Selector]],COUNTIF(OFFSET(CC:CC,0,0,ROW()-1,1),"="&amp;Table_Styles[[#This Row],[Font]])=0),Table_Styles[[#This Row],[Font]],"")</f>
        <v/>
      </c>
      <c r="CD146" t="str">
        <f ca="1">IF(Table_Styles[[#This Row],[Unique Font]]&lt;&gt;"",
"{""fontFamily"":"""&amp;Table_Styles[[#This Row],[Font Family Used]]&amp;""",""fontWeight"":"&amp;Table_Styles[[#This Row],[Font Weight Used]]&amp;"}","")</f>
        <v/>
      </c>
      <c r="CE146"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6" t="str">
        <f>IF(AND(Table_Styles[[#This Row],[Selector]]&lt;&gt;"", Table_Styles[[#This Row],[Config Properties]]&lt;&gt;""),
Table_Styles[[#This Row],[Selector]]&amp;" { "&amp;Table_Styles[[#This Row],[Config Properties]]&amp;" }","")</f>
        <v/>
      </c>
      <c r="CG146" t="str">
        <f xml:space="preserve">
SUBSTITUTE(SUBSTITUTE(SUBSTITUTE(SUBSTITUTE(SUBSTITUTE(SUBSTITUTE(SUBSTITUTE(SUBSTITUTE(Table_Styles[[#This Row],[Config]],
" {","{"),
"{ ","{"),
" }","}"),
"} ","}"),
" ,",","),
", ",","),
" :",":"),
": ",":")</f>
        <v/>
      </c>
    </row>
  </sheetData>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4" tint="-0.249977111117893"/>
  </sheetPr>
  <dimension ref="B2:L120"/>
  <sheetViews>
    <sheetView topLeftCell="A14" workbookViewId="0">
      <selection activeCell="B21" sqref="B21"/>
    </sheetView>
  </sheetViews>
  <sheetFormatPr defaultColWidth="9.140625" defaultRowHeight="21" customHeight="1"/>
  <cols>
    <col min="1" max="1" width="9.140625" style="2" customWidth="1"/>
    <col min="2" max="2" width="40" style="2" customWidth="1"/>
    <col min="3" max="3" width="15.42578125" style="2" hidden="1" customWidth="1"/>
    <col min="4" max="4" width="27.28515625" style="2" hidden="1" customWidth="1"/>
    <col min="5" max="5" width="56.140625" style="2" hidden="1" customWidth="1"/>
    <col min="6" max="6" width="37.140625" style="2" hidden="1" customWidth="1"/>
    <col min="7" max="7" width="36" style="2" hidden="1" customWidth="1"/>
    <col min="8" max="8" width="28.140625" style="2" hidden="1" customWidth="1"/>
    <col min="9" max="9" width="38" style="13" hidden="1" customWidth="1"/>
    <col min="10" max="10" width="36.42578125" style="13" hidden="1" customWidth="1"/>
    <col min="11" max="11" width="30.28515625" style="2" customWidth="1"/>
    <col min="12" max="12" width="255.42578125" style="2" customWidth="1"/>
    <col min="13" max="14" width="9.140625" style="2"/>
    <col min="15" max="15" width="20.7109375" style="2" customWidth="1"/>
    <col min="16" max="16384" width="9.140625" style="2"/>
  </cols>
  <sheetData>
    <row r="2" spans="2:12" ht="47.25" thickBot="1">
      <c r="B2" s="11" t="s">
        <v>296</v>
      </c>
      <c r="C2" s="11"/>
      <c r="D2" s="11"/>
      <c r="E2" s="11"/>
      <c r="F2" s="11"/>
      <c r="G2" s="11"/>
      <c r="H2" s="11"/>
      <c r="I2" s="14"/>
      <c r="J2" s="14"/>
      <c r="K2" s="14"/>
      <c r="L2" s="14"/>
    </row>
    <row r="4" spans="2:12" ht="15">
      <c r="B4" t="s">
        <v>1</v>
      </c>
      <c r="C4" t="s">
        <v>2</v>
      </c>
      <c r="D4" t="s">
        <v>3</v>
      </c>
      <c r="E4" t="s">
        <v>4</v>
      </c>
      <c r="F4" t="s">
        <v>5</v>
      </c>
      <c r="G4" t="s">
        <v>284</v>
      </c>
      <c r="H4" t="s">
        <v>377</v>
      </c>
      <c r="I4" t="s">
        <v>755</v>
      </c>
      <c r="J4" t="s">
        <v>756</v>
      </c>
      <c r="K4" t="s">
        <v>32</v>
      </c>
      <c r="L4" s="91" t="s">
        <v>47</v>
      </c>
    </row>
    <row r="5" spans="2:12" ht="29.25" thickBot="1">
      <c r="B5" s="3" t="s">
        <v>757</v>
      </c>
      <c r="C5" s="3" t="s">
        <v>71</v>
      </c>
      <c r="D5" s="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5" s="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organisation</v>
      </c>
      <c r="F5" s="3" t="str">
        <f>IF(Table_Text[[#This Row],[Header]]="Yes","",IF(Table_Text[[#This Row],[Property]]&lt;&gt;"",SUBSTITUTE(Table_Text[[#This Row],[Type]]," ","")&amp;SUBSTITUTE(Table_Text[[#This Row],[Property]]," ",""),""))</f>
        <v/>
      </c>
      <c r="G5" s="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"organisation": {</v>
      </c>
      <c r="H5" s="3" t="str">
        <f ca="1">SUBSTITUTE(SUBSTITUTE(SUBSTITUTE(SUBSTITUTE(SUBSTITUTE(SUBSTITUTE(SUBSTITUTE(SUBSTITUTE(
TRIM(CLEAN(Table_Text[[#This Row],[Config]])),
" {","{"),
"{ ","{"),
" }","}"),
"} ","}"),
" [","["),
"[ ","["),
" ]","]"),
"] ","]")</f>
        <v>"organisation":{</v>
      </c>
      <c r="I5" s="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"organisation": {</v>
      </c>
      <c r="J5" s="3" t="str">
        <f ca="1">SUBSTITUTE(SUBSTITUTE(SUBSTITUTE(SUBSTITUTE(SUBSTITUTE(SUBSTITUTE(SUBSTITUTE(SUBSTITUTE(
TRIM(CLEAN(Table_Text[[#This Row],[Quote]])),
" {","{"),
"{ ","{"),
" }","}"),
"} ","}"),
" [","["),
"[ ","["),
" ]","]"),
"] ","]")</f>
        <v>"organisation":{</v>
      </c>
      <c r="K5" s="3"/>
      <c r="L5" s="18"/>
    </row>
    <row r="6" spans="2:12" s="12" customFormat="1" ht="21" hidden="1" customHeight="1">
      <c r="B6" s="7"/>
      <c r="C6" s="7"/>
      <c r="D6"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6"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6" s="7" t="str">
        <f>IF(Table_Text[[#This Row],[Header]]="Yes","",IF(Table_Text[[#This Row],[Property]]&lt;&gt;"",SUBSTITUTE(Table_Text[[#This Row],[Type]]," ","")&amp;SUBSTITUTE(Table_Text[[#This Row],[Property]]," ",""),""))</f>
        <v/>
      </c>
      <c r="G6"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6" s="7" t="str">
        <f ca="1">SUBSTITUTE(SUBSTITUTE(SUBSTITUTE(SUBSTITUTE(SUBSTITUTE(SUBSTITUTE(SUBSTITUTE(SUBSTITUTE(
TRIM(CLEAN(Table_Text[[#This Row],[Config]])),
" {","{"),
"{ ","{"),
" }","}"),
"} ","}"),
" [","["),
"[ ","["),
" ]","]"),
"] ","]")</f>
        <v/>
      </c>
      <c r="I6"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6" s="7" t="str">
        <f ca="1">SUBSTITUTE(SUBSTITUTE(SUBSTITUTE(SUBSTITUTE(SUBSTITUTE(SUBSTITUTE(SUBSTITUTE(SUBSTITUTE(
TRIM(CLEAN(Table_Text[[#This Row],[Quote]])),
" {","{"),
"{ ","{"),
" }","}"),
"} ","}"),
" [","["),
"[ ","["),
" ]","]"),
"] ","]")</f>
        <v/>
      </c>
      <c r="K6" s="7"/>
      <c r="L6" s="15"/>
    </row>
    <row r="7" spans="2:12" s="12" customFormat="1" ht="21" customHeight="1">
      <c r="B7" s="7" t="s">
        <v>758</v>
      </c>
      <c r="C7" s="7"/>
      <c r="D7"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7"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name</v>
      </c>
      <c r="F7" s="7" t="str">
        <f ca="1">IF(Table_Text[[#This Row],[Header]]="Yes","",IF(Table_Text[[#This Row],[Property]]&lt;&gt;"",SUBSTITUTE(Table_Text[[#This Row],[Type]]," ","")&amp;SUBSTITUTE(Table_Text[[#This Row],[Property]]," ",""),""))</f>
        <v>OrganisationName</v>
      </c>
      <c r="G7"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"name": {
            "text": "Latitude Financial"
        },</v>
      </c>
      <c r="H7" s="7" t="str">
        <f ca="1">SUBSTITUTE(SUBSTITUTE(SUBSTITUTE(SUBSTITUTE(SUBSTITUTE(SUBSTITUTE(SUBSTITUTE(SUBSTITUTE(
TRIM(CLEAN(Table_Text[[#This Row],[Config]])),
" {","{"),
"{ ","{"),
" }","}"),
"} ","}"),
" [","["),
"[ ","["),
" ]","]"),
"] ","]")</f>
        <v>"name":{"text": "Latitude Financial"},</v>
      </c>
      <c r="I7"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"name": "Latitude Financial",</v>
      </c>
      <c r="J7" s="7" t="str">
        <f ca="1">SUBSTITUTE(SUBSTITUTE(SUBSTITUTE(SUBSTITUTE(SUBSTITUTE(SUBSTITUTE(SUBSTITUTE(SUBSTITUTE(
TRIM(CLEAN(Table_Text[[#This Row],[Quote]])),
" {","{"),
"{ ","{"),
" }","}"),
"} ","}"),
" [","["),
"[ ","["),
" ]","]"),
"] ","]")</f>
        <v>"name": "Latitude Financial",</v>
      </c>
      <c r="K7" s="7"/>
      <c r="L7" s="15" t="s">
        <v>759</v>
      </c>
    </row>
    <row r="8" spans="2:12" s="12" customFormat="1" ht="21" customHeight="1">
      <c r="B8" s="7" t="s">
        <v>117</v>
      </c>
      <c r="C8" s="7"/>
      <c r="D8"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8"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address</v>
      </c>
      <c r="F8" s="7" t="str">
        <f ca="1">IF(Table_Text[[#This Row],[Header]]="Yes","",IF(Table_Text[[#This Row],[Property]]&lt;&gt;"",SUBSTITUTE(Table_Text[[#This Row],[Type]]," ","")&amp;SUBSTITUTE(Table_Text[[#This Row],[Property]]," ",""),""))</f>
        <v>OrganisationAddress</v>
      </c>
      <c r="G8"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"address": {
            "text": "1 Spring Street"
        },</v>
      </c>
      <c r="H8" s="7" t="str">
        <f ca="1">SUBSTITUTE(SUBSTITUTE(SUBSTITUTE(SUBSTITUTE(SUBSTITUTE(SUBSTITUTE(SUBSTITUTE(SUBSTITUTE(
TRIM(CLEAN(Table_Text[[#This Row],[Config]])),
" {","{"),
"{ ","{"),
" }","}"),
"} ","}"),
" [","["),
"[ ","["),
" ]","]"),
"] ","]")</f>
        <v>"address":{"text": "1 Spring Street"},</v>
      </c>
      <c r="I8"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"address": "1 Spring Street",</v>
      </c>
      <c r="J8" s="7" t="str">
        <f ca="1">SUBSTITUTE(SUBSTITUTE(SUBSTITUTE(SUBSTITUTE(SUBSTITUTE(SUBSTITUTE(SUBSTITUTE(SUBSTITUTE(
TRIM(CLEAN(Table_Text[[#This Row],[Quote]])),
" {","{"),
"{ ","{"),
" }","}"),
"} ","}"),
" [","["),
"[ ","["),
" ]","]"),
"] ","]")</f>
        <v>"address": "1 Spring Street",</v>
      </c>
      <c r="K8" s="7"/>
      <c r="L8" s="15" t="s">
        <v>760</v>
      </c>
    </row>
    <row r="9" spans="2:12" s="12" customFormat="1" ht="21" customHeight="1">
      <c r="B9" s="7" t="s">
        <v>119</v>
      </c>
      <c r="C9" s="7"/>
      <c r="D9"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9"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town</v>
      </c>
      <c r="F9" s="7" t="str">
        <f ca="1">IF(Table_Text[[#This Row],[Header]]="Yes","",IF(Table_Text[[#This Row],[Property]]&lt;&gt;"",SUBSTITUTE(Table_Text[[#This Row],[Type]]," ","")&amp;SUBSTITUTE(Table_Text[[#This Row],[Property]]," ",""),""))</f>
        <v>OrganisationTown</v>
      </c>
      <c r="G9"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"town": {
            "text": "Melbourne"
        },</v>
      </c>
      <c r="H9" s="7" t="str">
        <f ca="1">SUBSTITUTE(SUBSTITUTE(SUBSTITUTE(SUBSTITUTE(SUBSTITUTE(SUBSTITUTE(SUBSTITUTE(SUBSTITUTE(
TRIM(CLEAN(Table_Text[[#This Row],[Config]])),
" {","{"),
"{ ","{"),
" }","}"),
"} ","}"),
" [","["),
"[ ","["),
" ]","]"),
"] ","]")</f>
        <v>"town":{"text": "Melbourne"},</v>
      </c>
      <c r="I9"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"town": "Melbourne",</v>
      </c>
      <c r="J9" s="7" t="str">
        <f ca="1">SUBSTITUTE(SUBSTITUTE(SUBSTITUTE(SUBSTITUTE(SUBSTITUTE(SUBSTITUTE(SUBSTITUTE(SUBSTITUTE(
TRIM(CLEAN(Table_Text[[#This Row],[Quote]])),
" {","{"),
"{ ","{"),
" }","}"),
"} ","}"),
" [","["),
"[ ","["),
" ]","]"),
"] ","]")</f>
        <v>"town": "Melbourne",</v>
      </c>
      <c r="K9" s="7"/>
      <c r="L9" s="15" t="s">
        <v>761</v>
      </c>
    </row>
    <row r="10" spans="2:12" s="12" customFormat="1" ht="21" customHeight="1">
      <c r="B10" s="7" t="s">
        <v>122</v>
      </c>
      <c r="C10" s="7"/>
      <c r="D10"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0"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state</v>
      </c>
      <c r="F10" s="7" t="str">
        <f ca="1">IF(Table_Text[[#This Row],[Header]]="Yes","",IF(Table_Text[[#This Row],[Property]]&lt;&gt;"",SUBSTITUTE(Table_Text[[#This Row],[Type]]," ","")&amp;SUBSTITUTE(Table_Text[[#This Row],[Property]]," ",""),""))</f>
        <v>OrganisationState</v>
      </c>
      <c r="G10"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"state": {
            "text": "VIC"
        },</v>
      </c>
      <c r="H10" s="7" t="str">
        <f ca="1">SUBSTITUTE(SUBSTITUTE(SUBSTITUTE(SUBSTITUTE(SUBSTITUTE(SUBSTITUTE(SUBSTITUTE(SUBSTITUTE(
TRIM(CLEAN(Table_Text[[#This Row],[Config]])),
" {","{"),
"{ ","{"),
" }","}"),
"} ","}"),
" [","["),
"[ ","["),
" ]","]"),
"] ","]")</f>
        <v>"state":{"text": "VIC"},</v>
      </c>
      <c r="I10"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"state": "VIC",</v>
      </c>
      <c r="J10" s="7" t="str">
        <f ca="1">SUBSTITUTE(SUBSTITUTE(SUBSTITUTE(SUBSTITUTE(SUBSTITUTE(SUBSTITUTE(SUBSTITUTE(SUBSTITUTE(
TRIM(CLEAN(Table_Text[[#This Row],[Quote]])),
" {","{"),
"{ ","{"),
" }","}"),
"} ","}"),
" [","["),
"[ ","["),
" ]","]"),
"] ","]")</f>
        <v>"state": "VIC",</v>
      </c>
      <c r="K10" s="7"/>
      <c r="L10" s="15" t="s">
        <v>90</v>
      </c>
    </row>
    <row r="11" spans="2:12" s="12" customFormat="1" ht="21" customHeight="1">
      <c r="B11" s="7" t="s">
        <v>124</v>
      </c>
      <c r="C11" s="7"/>
      <c r="D11"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1"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postcode</v>
      </c>
      <c r="F11" s="7" t="str">
        <f ca="1">IF(Table_Text[[#This Row],[Header]]="Yes","",IF(Table_Text[[#This Row],[Property]]&lt;&gt;"",SUBSTITUTE(Table_Text[[#This Row],[Type]]," ","")&amp;SUBSTITUTE(Table_Text[[#This Row],[Property]]," ",""),""))</f>
        <v>OrganisationPostcode</v>
      </c>
      <c r="G11"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"postcode": {
            "text": "3000"
        },</v>
      </c>
      <c r="H11" s="7" t="str">
        <f ca="1">SUBSTITUTE(SUBSTITUTE(SUBSTITUTE(SUBSTITUTE(SUBSTITUTE(SUBSTITUTE(SUBSTITUTE(SUBSTITUTE(
TRIM(CLEAN(Table_Text[[#This Row],[Config]])),
" {","{"),
"{ ","{"),
" }","}"),
"} ","}"),
" [","["),
"[ ","["),
" ]","]"),
"] ","]")</f>
        <v>"postcode":{"text": "3000"},</v>
      </c>
      <c r="I11"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"postcode": "3000",</v>
      </c>
      <c r="J11" s="7" t="str">
        <f ca="1">SUBSTITUTE(SUBSTITUTE(SUBSTITUTE(SUBSTITUTE(SUBSTITUTE(SUBSTITUTE(SUBSTITUTE(SUBSTITUTE(
TRIM(CLEAN(Table_Text[[#This Row],[Quote]])),
" {","{"),
"{ ","{"),
" }","}"),
"} ","}"),
" [","["),
"[ ","["),
" ]","]"),
"] ","]")</f>
        <v>"postcode": "3000",</v>
      </c>
      <c r="K11" s="7"/>
      <c r="L11" s="15">
        <v>3000</v>
      </c>
    </row>
    <row r="12" spans="2:12" s="12" customFormat="1" ht="21" customHeight="1">
      <c r="B12" s="7" t="s">
        <v>762</v>
      </c>
      <c r="C12" s="7"/>
      <c r="D12"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2"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ABN</v>
      </c>
      <c r="F12" s="7" t="str">
        <f ca="1">IF(Table_Text[[#This Row],[Header]]="Yes","",IF(Table_Text[[#This Row],[Property]]&lt;&gt;"",SUBSTITUTE(Table_Text[[#This Row],[Type]]," ","")&amp;SUBSTITUTE(Table_Text[[#This Row],[Property]]," ",""),""))</f>
        <v>OrganisationABN</v>
      </c>
      <c r="G12"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"ABN": {
            "text": "12 456 789 423"
        },</v>
      </c>
      <c r="H12" s="7" t="str">
        <f ca="1">SUBSTITUTE(SUBSTITUTE(SUBSTITUTE(SUBSTITUTE(SUBSTITUTE(SUBSTITUTE(SUBSTITUTE(SUBSTITUTE(
TRIM(CLEAN(Table_Text[[#This Row],[Config]])),
" {","{"),
"{ ","{"),
" }","}"),
"} ","}"),
" [","["),
"[ ","["),
" ]","]"),
"] ","]")</f>
        <v>"ABN":{"text": "12 456 789 423"},</v>
      </c>
      <c r="I12"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"ABN": "12 456 789 423",</v>
      </c>
      <c r="J12" s="7" t="str">
        <f ca="1">SUBSTITUTE(SUBSTITUTE(SUBSTITUTE(SUBSTITUTE(SUBSTITUTE(SUBSTITUTE(SUBSTITUTE(SUBSTITUTE(
TRIM(CLEAN(Table_Text[[#This Row],[Quote]])),
" {","{"),
"{ ","{"),
" }","}"),
"} ","}"),
" [","["),
"[ ","["),
" ]","]"),
"] ","]")</f>
        <v>"ABN": "12 456 789 423",</v>
      </c>
      <c r="K12" s="7"/>
      <c r="L12" s="15" t="s">
        <v>763</v>
      </c>
    </row>
    <row r="13" spans="2:12" s="12" customFormat="1" ht="21" customHeight="1">
      <c r="B13" s="7" t="s">
        <v>764</v>
      </c>
      <c r="C13" s="7"/>
      <c r="D13"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3"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AFSL</v>
      </c>
      <c r="F13" s="7" t="str">
        <f ca="1">IF(Table_Text[[#This Row],[Header]]="Yes","",IF(Table_Text[[#This Row],[Property]]&lt;&gt;"",SUBSTITUTE(Table_Text[[#This Row],[Type]]," ","")&amp;SUBSTITUTE(Table_Text[[#This Row],[Property]]," ",""),""))</f>
        <v>OrganisationAFSL</v>
      </c>
      <c r="G13"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"AFSL": {
            "text": "123416515"
        },</v>
      </c>
      <c r="H13" s="7" t="str">
        <f ca="1">SUBSTITUTE(SUBSTITUTE(SUBSTITUTE(SUBSTITUTE(SUBSTITUTE(SUBSTITUTE(SUBSTITUTE(SUBSTITUTE(
TRIM(CLEAN(Table_Text[[#This Row],[Config]])),
" {","{"),
"{ ","{"),
" }","}"),
"} ","}"),
" [","["),
"[ ","["),
" ]","]"),
"] ","]")</f>
        <v>"AFSL":{"text": "123416515"},</v>
      </c>
      <c r="I13"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"AFSL": "123416515",</v>
      </c>
      <c r="J13" s="7" t="str">
        <f ca="1">SUBSTITUTE(SUBSTITUTE(SUBSTITUTE(SUBSTITUTE(SUBSTITUTE(SUBSTITUTE(SUBSTITUTE(SUBSTITUTE(
TRIM(CLEAN(Table_Text[[#This Row],[Quote]])),
" {","{"),
"{ ","{"),
" }","}"),
"} ","}"),
" [","["),
"[ ","["),
" ]","]"),
"] ","]")</f>
        <v>"AFSL": "123416515",</v>
      </c>
      <c r="K13" s="7"/>
      <c r="L13" s="15">
        <v>123416515</v>
      </c>
    </row>
    <row r="14" spans="2:12" s="12" customFormat="1" ht="21" customHeight="1">
      <c r="B14" s="7" t="s">
        <v>100</v>
      </c>
      <c r="C14" s="7"/>
      <c r="D14"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4"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phone</v>
      </c>
      <c r="F14" s="7" t="str">
        <f ca="1">IF(Table_Text[[#This Row],[Header]]="Yes","",IF(Table_Text[[#This Row],[Property]]&lt;&gt;"",SUBSTITUTE(Table_Text[[#This Row],[Type]]," ","")&amp;SUBSTITUTE(Table_Text[[#This Row],[Property]]," ",""),""))</f>
        <v>OrganisationPhone</v>
      </c>
      <c r="G14"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"phone": {
            "text": "1300 123 456"
        },</v>
      </c>
      <c r="H14" s="7" t="str">
        <f ca="1">SUBSTITUTE(SUBSTITUTE(SUBSTITUTE(SUBSTITUTE(SUBSTITUTE(SUBSTITUTE(SUBSTITUTE(SUBSTITUTE(
TRIM(CLEAN(Table_Text[[#This Row],[Config]])),
" {","{"),
"{ ","{"),
" }","}"),
"} ","}"),
" [","["),
"[ ","["),
" ]","]"),
"] ","]")</f>
        <v>"phone":{"text": "1300 123 456"},</v>
      </c>
      <c r="I14"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"phone": "1300 123 456",</v>
      </c>
      <c r="J14" s="7" t="str">
        <f ca="1">SUBSTITUTE(SUBSTITUTE(SUBSTITUTE(SUBSTITUTE(SUBSTITUTE(SUBSTITUTE(SUBSTITUTE(SUBSTITUTE(
TRIM(CLEAN(Table_Text[[#This Row],[Quote]])),
" {","{"),
"{ ","{"),
" }","}"),
"} ","}"),
" [","["),
"[ ","["),
" ]","]"),
"] ","]")</f>
        <v>"phone": "1300 123 456",</v>
      </c>
      <c r="K14" s="7"/>
      <c r="L14" s="15" t="s">
        <v>765</v>
      </c>
    </row>
    <row r="15" spans="2:12" s="12" customFormat="1" ht="21" customHeight="1">
      <c r="B15" s="7" t="s">
        <v>97</v>
      </c>
      <c r="C15" s="7"/>
      <c r="D15"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5"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email</v>
      </c>
      <c r="F15" s="7" t="str">
        <f ca="1">IF(Table_Text[[#This Row],[Header]]="Yes","",IF(Table_Text[[#This Row],[Property]]&lt;&gt;"",SUBSTITUTE(Table_Text[[#This Row],[Type]]," ","")&amp;SUBSTITUTE(Table_Text[[#This Row],[Property]]," ",""),""))</f>
        <v>OrganisationEmail</v>
      </c>
      <c r="G15"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"email": {
            "text": "contact@latitudefinancial.com.au"
        },</v>
      </c>
      <c r="H15" s="38" t="str">
        <f ca="1">SUBSTITUTE(SUBSTITUTE(SUBSTITUTE(SUBSTITUTE(SUBSTITUTE(SUBSTITUTE(SUBSTITUTE(SUBSTITUTE(
TRIM(CLEAN(Table_Text[[#This Row],[Config]])),
" {","{"),
"{ ","{"),
" }","}"),
"} ","}"),
" [","["),
"[ ","["),
" ]","]"),
"] ","]")</f>
        <v>"email":{"text": "contact@latitudefinancial.com.au"},</v>
      </c>
      <c r="I15"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"email": "contact@latitudefinancial.com.au",</v>
      </c>
      <c r="J15" s="7" t="str">
        <f ca="1">SUBSTITUTE(SUBSTITUTE(SUBSTITUTE(SUBSTITUTE(SUBSTITUTE(SUBSTITUTE(SUBSTITUTE(SUBSTITUTE(
TRIM(CLEAN(Table_Text[[#This Row],[Quote]])),
" {","{"),
"{ ","{"),
" }","}"),
"} ","}"),
" [","["),
"[ ","["),
" ]","]"),
"] ","]")</f>
        <v>"email": "contact@latitudefinancial.com.au",</v>
      </c>
      <c r="K15" s="7"/>
      <c r="L15" s="15" t="s">
        <v>766</v>
      </c>
    </row>
    <row r="16" spans="2:12" s="12" customFormat="1" ht="21" customHeight="1">
      <c r="B16" s="7" t="s">
        <v>767</v>
      </c>
      <c r="C16" s="7"/>
      <c r="D16"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6"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website</v>
      </c>
      <c r="F16" s="7" t="str">
        <f ca="1">IF(Table_Text[[#This Row],[Header]]="Yes","",IF(Table_Text[[#This Row],[Property]]&lt;&gt;"",SUBSTITUTE(Table_Text[[#This Row],[Type]]," ","")&amp;SUBSTITUTE(Table_Text[[#This Row],[Property]]," ",""),""))</f>
        <v>OrganisationWebsite</v>
      </c>
      <c r="G16"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"website": {
            "text": "www.latitudefinancial.com.au"
        }
    },</v>
      </c>
      <c r="H16" s="7" t="str">
        <f ca="1">SUBSTITUTE(SUBSTITUTE(SUBSTITUTE(SUBSTITUTE(SUBSTITUTE(SUBSTITUTE(SUBSTITUTE(SUBSTITUTE(
TRIM(CLEAN(Table_Text[[#This Row],[Config]])),
" {","{"),
"{ ","{"),
" }","}"),
"} ","}"),
" [","["),
"[ ","["),
" ]","]"),
"] ","]")</f>
        <v>"website":{"text": "www.latitudefinancial.com.au"}},</v>
      </c>
      <c r="I16"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"website": "www.latitudefinancial.com.au"
    },</v>
      </c>
      <c r="J16" s="7" t="str">
        <f ca="1">SUBSTITUTE(SUBSTITUTE(SUBSTITUTE(SUBSTITUTE(SUBSTITUTE(SUBSTITUTE(SUBSTITUTE(SUBSTITUTE(
TRIM(CLEAN(Table_Text[[#This Row],[Quote]])),
" {","{"),
"{ ","{"),
" }","}"),
"} ","}"),
" [","["),
"[ ","["),
" ]","]"),
"] ","]")</f>
        <v>"website": "www.latitudefinancial.com.au"},</v>
      </c>
      <c r="K16" s="7"/>
      <c r="L16" s="15" t="s">
        <v>768</v>
      </c>
    </row>
    <row r="17" spans="2:12" ht="29.25" thickBot="1">
      <c r="B17" s="3" t="s">
        <v>769</v>
      </c>
      <c r="C17" s="3" t="s">
        <v>71</v>
      </c>
      <c r="D17" s="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17" s="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product</v>
      </c>
      <c r="F17" s="3" t="str">
        <f>IF(Table_Text[[#This Row],[Header]]="Yes","",IF(Table_Text[[#This Row],[Property]]&lt;&gt;"",SUBSTITUTE(Table_Text[[#This Row],[Type]]," ","")&amp;SUBSTITUTE(Table_Text[[#This Row],[Property]]," ",""),""))</f>
        <v/>
      </c>
      <c r="G17" s="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"product": {</v>
      </c>
      <c r="H17" s="3" t="str">
        <f ca="1">SUBSTITUTE(SUBSTITUTE(SUBSTITUTE(SUBSTITUTE(SUBSTITUTE(SUBSTITUTE(SUBSTITUTE(SUBSTITUTE(
TRIM(CLEAN(Table_Text[[#This Row],[Config]])),
" {","{"),
"{ ","{"),
" }","}"),
"} ","}"),
" [","["),
"[ ","["),
" ]","]"),
"] ","]")</f>
        <v>"product":{</v>
      </c>
      <c r="I17" s="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"product": {</v>
      </c>
      <c r="J17" s="3" t="str">
        <f ca="1">SUBSTITUTE(SUBSTITUTE(SUBSTITUTE(SUBSTITUTE(SUBSTITUTE(SUBSTITUTE(SUBSTITUTE(SUBSTITUTE(
TRIM(CLEAN(Table_Text[[#This Row],[Quote]])),
" {","{"),
"{ ","{"),
" }","}"),
"} ","}"),
" [","["),
"[ ","["),
" ]","]"),
"] ","]")</f>
        <v>"product":{</v>
      </c>
      <c r="K17" s="3"/>
      <c r="L17" s="18"/>
    </row>
    <row r="18" spans="2:12" s="12" customFormat="1" ht="21" hidden="1" customHeight="1">
      <c r="B18" s="7"/>
      <c r="C18" s="7"/>
      <c r="D18"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Product</v>
      </c>
      <c r="E18"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18" s="7" t="str">
        <f>IF(Table_Text[[#This Row],[Header]]="Yes","",IF(Table_Text[[#This Row],[Property]]&lt;&gt;"",SUBSTITUTE(Table_Text[[#This Row],[Type]]," ","")&amp;SUBSTITUTE(Table_Text[[#This Row],[Property]]," ",""),""))</f>
        <v/>
      </c>
      <c r="G18"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18" s="7" t="str">
        <f ca="1">SUBSTITUTE(SUBSTITUTE(SUBSTITUTE(SUBSTITUTE(SUBSTITUTE(SUBSTITUTE(SUBSTITUTE(SUBSTITUTE(
TRIM(CLEAN(Table_Text[[#This Row],[Config]])),
" {","{"),
"{ ","{"),
" }","}"),
"} ","}"),
" [","["),
"[ ","["),
" ]","]"),
"] ","]")</f>
        <v/>
      </c>
      <c r="I18"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18" s="7" t="str">
        <f ca="1">SUBSTITUTE(SUBSTITUTE(SUBSTITUTE(SUBSTITUTE(SUBSTITUTE(SUBSTITUTE(SUBSTITUTE(SUBSTITUTE(
TRIM(CLEAN(Table_Text[[#This Row],[Quote]])),
" {","{"),
"{ ","{"),
" }","}"),
"} ","}"),
" [","["),
"[ ","["),
" ]","]"),
"] ","]")</f>
        <v/>
      </c>
      <c r="K18" s="7"/>
      <c r="L18" s="15"/>
    </row>
    <row r="19" spans="2:12" s="12" customFormat="1" ht="21" customHeight="1">
      <c r="B19" s="7" t="s">
        <v>770</v>
      </c>
      <c r="C19" s="7"/>
      <c r="D19"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Product</v>
      </c>
      <c r="E19"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title</v>
      </c>
      <c r="F19" s="7" t="str">
        <f ca="1">IF(Table_Text[[#This Row],[Header]]="Yes","",IF(Table_Text[[#This Row],[Property]]&lt;&gt;"",SUBSTITUTE(Table_Text[[#This Row],[Type]]," ","")&amp;SUBSTITUTE(Table_Text[[#This Row],[Property]]," ",""),""))</f>
        <v>ProductTitle</v>
      </c>
      <c r="G19"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"title": {
            "text": "Motor Loan Insurance"
        },</v>
      </c>
      <c r="H19" s="38" t="str">
        <f ca="1">SUBSTITUTE(SUBSTITUTE(SUBSTITUTE(SUBSTITUTE(SUBSTITUTE(SUBSTITUTE(SUBSTITUTE(SUBSTITUTE(
TRIM(CLEAN(Table_Text[[#This Row],[Config]])),
" {","{"),
"{ ","{"),
" }","}"),
"} ","}"),
" [","["),
"[ ","["),
" ]","]"),
"] ","]")</f>
        <v>"title":{"text": "Motor Loan Insurance"},</v>
      </c>
      <c r="I19"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"title": "Motor Loan Insurance",</v>
      </c>
      <c r="J19" s="7" t="str">
        <f ca="1">SUBSTITUTE(SUBSTITUTE(SUBSTITUTE(SUBSTITUTE(SUBSTITUTE(SUBSTITUTE(SUBSTITUTE(SUBSTITUTE(
TRIM(CLEAN(Table_Text[[#This Row],[Quote]])),
" {","{"),
"{ ","{"),
" }","}"),
"} ","}"),
" [","["),
"[ ","["),
" ]","]"),
"] ","]")</f>
        <v>"title": "Motor Loan Insurance",</v>
      </c>
      <c r="K19" s="7"/>
      <c r="L19" s="15" t="s">
        <v>1043</v>
      </c>
    </row>
    <row r="20" spans="2:12" s="12" customFormat="1" ht="21" customHeight="1">
      <c r="B20" s="7" t="s">
        <v>771</v>
      </c>
      <c r="C20" s="7"/>
      <c r="D20"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Product</v>
      </c>
      <c r="E20"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description</v>
      </c>
      <c r="F20" s="7" t="str">
        <f ca="1">IF(Table_Text[[#This Row],[Header]]="Yes","",IF(Table_Text[[#This Row],[Property]]&lt;&gt;"",SUBSTITUTE(Table_Text[[#This Row],[Type]]," ","")&amp;SUBSTITUTE(Table_Text[[#This Row],[Property]]," ",""),""))</f>
        <v>ProductDescription</v>
      </c>
      <c r="G20"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"description": {
            "text": "Motor Loan Insurance"
        }
    },</v>
      </c>
      <c r="H20" s="7" t="str">
        <f ca="1">SUBSTITUTE(SUBSTITUTE(SUBSTITUTE(SUBSTITUTE(SUBSTITUTE(SUBSTITUTE(SUBSTITUTE(SUBSTITUTE(
TRIM(CLEAN(Table_Text[[#This Row],[Config]])),
" {","{"),
"{ ","{"),
" }","}"),
"} ","}"),
" [","["),
"[ ","["),
" ]","]"),
"] ","]")</f>
        <v>"description":{"text": "Motor Loan Insurance"}},</v>
      </c>
      <c r="I20"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"description": "Motor Loan Insurance"
    },</v>
      </c>
      <c r="J20" s="7" t="str">
        <f ca="1">SUBSTITUTE(SUBSTITUTE(SUBSTITUTE(SUBSTITUTE(SUBSTITUTE(SUBSTITUTE(SUBSTITUTE(SUBSTITUTE(
TRIM(CLEAN(Table_Text[[#This Row],[Quote]])),
" {","{"),
"{ ","{"),
" }","}"),
"} ","}"),
" [","["),
"[ ","["),
" ]","]"),
"] ","]")</f>
        <v>"description": "Motor Loan Insurance"},</v>
      </c>
      <c r="K20" s="7"/>
      <c r="L20" s="15" t="s">
        <v>1043</v>
      </c>
    </row>
    <row r="21" spans="2:12" ht="29.25" thickBot="1">
      <c r="B21" s="3" t="s">
        <v>518</v>
      </c>
      <c r="C21" s="3" t="s">
        <v>71</v>
      </c>
      <c r="D21" s="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21" s="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sidebar</v>
      </c>
      <c r="F21" s="3" t="str">
        <f>IF(Table_Text[[#This Row],[Header]]="Yes","",IF(Table_Text[[#This Row],[Property]]&lt;&gt;"",SUBSTITUTE(Table_Text[[#This Row],[Type]]," ","")&amp;SUBSTITUTE(Table_Text[[#This Row],[Property]]," ",""),""))</f>
        <v/>
      </c>
      <c r="G21" s="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"sidebar": {</v>
      </c>
      <c r="H21" s="3" t="str">
        <f ca="1">SUBSTITUTE(SUBSTITUTE(SUBSTITUTE(SUBSTITUTE(SUBSTITUTE(SUBSTITUTE(SUBSTITUTE(SUBSTITUTE(
TRIM(CLEAN(Table_Text[[#This Row],[Config]])),
" {","{"),
"{ ","{"),
" }","}"),
"} ","}"),
" [","["),
"[ ","["),
" ]","]"),
"] ","]")</f>
        <v>"sidebar":{</v>
      </c>
      <c r="I21" s="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"sidebar": {</v>
      </c>
      <c r="J21" s="3" t="str">
        <f ca="1">SUBSTITUTE(SUBSTITUTE(SUBSTITUTE(SUBSTITUTE(SUBSTITUTE(SUBSTITUTE(SUBSTITUTE(SUBSTITUTE(
TRIM(CLEAN(Table_Text[[#This Row],[Quote]])),
" {","{"),
"{ ","{"),
" }","}"),
"} ","}"),
" [","["),
"[ ","["),
" ]","]"),
"] ","]")</f>
        <v>"sidebar":{</v>
      </c>
      <c r="K21" s="3"/>
      <c r="L21" s="18"/>
    </row>
    <row r="22" spans="2:12" s="12" customFormat="1" ht="21" hidden="1" customHeight="1">
      <c r="B22" s="7"/>
      <c r="C22" s="7"/>
      <c r="D22"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2"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22" s="7" t="str">
        <f>IF(Table_Text[[#This Row],[Header]]="Yes","",IF(Table_Text[[#This Row],[Property]]&lt;&gt;"",SUBSTITUTE(Table_Text[[#This Row],[Type]]," ","")&amp;SUBSTITUTE(Table_Text[[#This Row],[Property]]," ",""),""))</f>
        <v/>
      </c>
      <c r="G22"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22" s="7" t="str">
        <f ca="1">SUBSTITUTE(SUBSTITUTE(SUBSTITUTE(SUBSTITUTE(SUBSTITUTE(SUBSTITUTE(SUBSTITUTE(SUBSTITUTE(
TRIM(CLEAN(Table_Text[[#This Row],[Config]])),
" {","{"),
"{ ","{"),
" }","}"),
"} ","}"),
" [","["),
"[ ","["),
" ]","]"),
"] ","]")</f>
        <v/>
      </c>
      <c r="I22"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22" s="7" t="str">
        <f ca="1">SUBSTITUTE(SUBSTITUTE(SUBSTITUTE(SUBSTITUTE(SUBSTITUTE(SUBSTITUTE(SUBSTITUTE(SUBSTITUTE(
TRIM(CLEAN(Table_Text[[#This Row],[Quote]])),
" {","{"),
"{ ","{"),
" }","}"),
"} ","}"),
" [","["),
"[ ","["),
" ]","]"),
"] ","]")</f>
        <v/>
      </c>
      <c r="K22" s="7"/>
      <c r="L22" s="15"/>
    </row>
    <row r="23" spans="2:12" s="12" customFormat="1" ht="21" customHeight="1">
      <c r="B23" s="8" t="s">
        <v>772</v>
      </c>
      <c r="C23" s="7"/>
      <c r="D23"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3"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incompleteHeader</v>
      </c>
      <c r="F23" s="7" t="str">
        <f ca="1">IF(Table_Text[[#This Row],[Header]]="Yes","",IF(Table_Text[[#This Row],[Property]]&lt;&gt;"",SUBSTITUTE(Table_Text[[#This Row],[Type]]," ","")&amp;SUBSTITUTE(Table_Text[[#This Row],[Property]]," ",""),""))</f>
        <v>SidebarIncompleteHeader</v>
      </c>
      <c r="G23"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"incompleteHeader": {
            "text": "Answer a few simple questions to get an instant quote online."
        },</v>
      </c>
      <c r="H23" s="7" t="str">
        <f ca="1">SUBSTITUTE(SUBSTITUTE(SUBSTITUTE(SUBSTITUTE(SUBSTITUTE(SUBSTITUTE(SUBSTITUTE(SUBSTITUTE(
TRIM(CLEAN(Table_Text[[#This Row],[Config]])),
" {","{"),
"{ ","{"),
" }","}"),
"} ","}"),
" [","["),
"[ ","["),
" ]","]"),
"] ","]")</f>
        <v>"incompleteHeader":{"text": "Answer a few simple questions to get an instant quote online."},</v>
      </c>
      <c r="I23"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"incompleteHeader": "Answer a few simple questions to get an instant quote online.",</v>
      </c>
      <c r="J23" s="7" t="str">
        <f ca="1">SUBSTITUTE(SUBSTITUTE(SUBSTITUTE(SUBSTITUTE(SUBSTITUTE(SUBSTITUTE(SUBSTITUTE(SUBSTITUTE(
TRIM(CLEAN(Table_Text[[#This Row],[Quote]])),
" {","{"),
"{ ","{"),
" }","}"),
"} ","}"),
" [","["),
"[ ","["),
" ]","]"),
"] ","]")</f>
        <v>"incompleteHeader": "Answer a few simple questions to get an instant quote online.",</v>
      </c>
      <c r="K23" s="7"/>
      <c r="L23" s="29" t="s">
        <v>773</v>
      </c>
    </row>
    <row r="24" spans="2:12" s="12" customFormat="1" ht="21" customHeight="1">
      <c r="B24" s="7" t="s">
        <v>774</v>
      </c>
      <c r="C24" s="7"/>
      <c r="D24"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4"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incompleteLabel</v>
      </c>
      <c r="F24" s="7" t="str">
        <f ca="1">IF(Table_Text[[#This Row],[Header]]="Yes","",IF(Table_Text[[#This Row],[Property]]&lt;&gt;"",SUBSTITUTE(Table_Text[[#This Row],[Type]]," ","")&amp;SUBSTITUTE(Table_Text[[#This Row],[Property]]," ",""),""))</f>
        <v>SidebarIncompleteLabel</v>
      </c>
      <c r="G24"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"incompleteLabel": {
            "text": "Need Assistance?"
        },</v>
      </c>
      <c r="H24" s="38" t="str">
        <f ca="1">SUBSTITUTE(SUBSTITUTE(SUBSTITUTE(SUBSTITUTE(SUBSTITUTE(SUBSTITUTE(SUBSTITUTE(SUBSTITUTE(
TRIM(CLEAN(Table_Text[[#This Row],[Config]])),
" {","{"),
"{ ","{"),
" }","}"),
"} ","}"),
" [","["),
"[ ","["),
" ]","]"),
"] ","]")</f>
        <v>"incompleteLabel":{"text": "Need Assistance?"},</v>
      </c>
      <c r="I24"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"incompleteLabel": "Need Assistance?",</v>
      </c>
      <c r="J24" s="7" t="str">
        <f ca="1">SUBSTITUTE(SUBSTITUTE(SUBSTITUTE(SUBSTITUTE(SUBSTITUTE(SUBSTITUTE(SUBSTITUTE(SUBSTITUTE(
TRIM(CLEAN(Table_Text[[#This Row],[Quote]])),
" {","{"),
"{ ","{"),
" }","}"),
"} ","}"),
" [","["),
"[ ","["),
" ]","]"),
"] ","]")</f>
        <v>"incompleteLabel": "Need Assistance?",</v>
      </c>
      <c r="K24" s="7"/>
      <c r="L24" s="29" t="s">
        <v>775</v>
      </c>
    </row>
    <row r="25" spans="2:12" s="12" customFormat="1" ht="21" customHeight="1">
      <c r="B25" s="7" t="s">
        <v>776</v>
      </c>
      <c r="C25" s="7"/>
      <c r="D25"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5"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incompleteMessage</v>
      </c>
      <c r="F25" s="7" t="str">
        <f ca="1">IF(Table_Text[[#This Row],[Header]]="Yes","",IF(Table_Text[[#This Row],[Property]]&lt;&gt;"",SUBSTITUTE(Table_Text[[#This Row],[Type]]," ","")&amp;SUBSTITUTE(Table_Text[[#This Row],[Property]]," ",""),""))</f>
        <v>SidebarIncompleteMessage</v>
      </c>
      <c r="G25"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"incompleteMessage": {
            "text": "Call 13 13 13 (Weekdays 8:30am-5:30pm)"
        },</v>
      </c>
      <c r="H25" s="7" t="str">
        <f ca="1">SUBSTITUTE(SUBSTITUTE(SUBSTITUTE(SUBSTITUTE(SUBSTITUTE(SUBSTITUTE(SUBSTITUTE(SUBSTITUTE(
TRIM(CLEAN(Table_Text[[#This Row],[Config]])),
" {","{"),
"{ ","{"),
" }","}"),
"} ","}"),
" [","["),
"[ ","["),
" ]","]"),
"] ","]")</f>
        <v>"incompleteMessage":{"text": "Call 13 13 13 (Weekdays 8:30am-5:30pm)"},</v>
      </c>
      <c r="I25"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"incompleteMessage": "Call 13 13 13 (Weekdays 8:30am-5:30pm)",</v>
      </c>
      <c r="J25" s="7" t="str">
        <f ca="1">SUBSTITUTE(SUBSTITUTE(SUBSTITUTE(SUBSTITUTE(SUBSTITUTE(SUBSTITUTE(SUBSTITUTE(SUBSTITUTE(
TRIM(CLEAN(Table_Text[[#This Row],[Quote]])),
" {","{"),
"{ ","{"),
" }","}"),
"} ","}"),
" [","["),
"[ ","["),
" ]","]"),
"] ","]")</f>
        <v>"incompleteMessage": "Call 13 13 13 (Weekdays 8:30am-5:30pm)",</v>
      </c>
      <c r="K25" s="7"/>
      <c r="L25" s="63" t="s">
        <v>777</v>
      </c>
    </row>
    <row r="26" spans="2:12" s="12" customFormat="1" ht="21" customHeight="1">
      <c r="B26" s="7" t="s">
        <v>778</v>
      </c>
      <c r="C26" s="7"/>
      <c r="D26"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6"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premiumEstimateHeader</v>
      </c>
      <c r="F26" s="7" t="str">
        <f ca="1">IF(Table_Text[[#This Row],[Header]]="Yes","",IF(Table_Text[[#This Row],[Property]]&lt;&gt;"",SUBSTITUTE(Table_Text[[#This Row],[Type]]," ","")&amp;SUBSTITUTE(Table_Text[[#This Row],[Property]]," ",""),""))</f>
        <v>SidebarPremiumEstimateHeader</v>
      </c>
      <c r="G26"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"premiumEstimateHeader": {
            "text": "We have calculated an estimated premium based on the information provided so far."
        },</v>
      </c>
      <c r="H26" s="38" t="str">
        <f ca="1">SUBSTITUTE(SUBSTITUTE(SUBSTITUTE(SUBSTITUTE(SUBSTITUTE(SUBSTITUTE(SUBSTITUTE(SUBSTITUTE(
TRIM(CLEAN(Table_Text[[#This Row],[Config]])),
" {","{"),
"{ ","{"),
" }","}"),
"} ","}"),
" [","["),
"[ ","["),
" ]","]"),
"] ","]")</f>
        <v>"premiumEstimateHeader":{"text": "We have calculated an estimated premium based on the information provided so far."},</v>
      </c>
      <c r="I26"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"premiumEstimateHeader": "We have calculated an estimated premium based on the information provided so far.",</v>
      </c>
      <c r="J26" s="7" t="str">
        <f ca="1">SUBSTITUTE(SUBSTITUTE(SUBSTITUTE(SUBSTITUTE(SUBSTITUTE(SUBSTITUTE(SUBSTITUTE(SUBSTITUTE(
TRIM(CLEAN(Table_Text[[#This Row],[Quote]])),
" {","{"),
"{ ","{"),
" }","}"),
"} ","}"),
" [","["),
"[ ","["),
" ]","]"),
"] ","]")</f>
        <v>"premiumEstimateHeader": "We have calculated an estimated premium based on the information provided so far.",</v>
      </c>
      <c r="K26" s="7"/>
      <c r="L26" s="29" t="s">
        <v>779</v>
      </c>
    </row>
    <row r="27" spans="2:12" s="12" customFormat="1" ht="21" customHeight="1">
      <c r="B27" s="7" t="s">
        <v>780</v>
      </c>
      <c r="C27" s="7"/>
      <c r="D27"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7"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premiumEstimateLabel</v>
      </c>
      <c r="F27" s="7" t="str">
        <f ca="1">IF(Table_Text[[#This Row],[Header]]="Yes","",IF(Table_Text[[#This Row],[Property]]&lt;&gt;"",SUBSTITUTE(Table_Text[[#This Row],[Type]]," ","")&amp;SUBSTITUTE(Table_Text[[#This Row],[Property]]," ",""),""))</f>
        <v>SidebarPremiumEstimateLabel</v>
      </c>
      <c r="G27"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"premiumEstimateLabel": {
            "text": "Your Estimate"
        },</v>
      </c>
      <c r="H27" s="38" t="str">
        <f ca="1">SUBSTITUTE(SUBSTITUTE(SUBSTITUTE(SUBSTITUTE(SUBSTITUTE(SUBSTITUTE(SUBSTITUTE(SUBSTITUTE(
TRIM(CLEAN(Table_Text[[#This Row],[Config]])),
" {","{"),
"{ ","{"),
" }","}"),
"} ","}"),
" [","["),
"[ ","["),
" ]","]"),
"] ","]")</f>
        <v>"premiumEstimateLabel":{"text": "Your Estimate"},</v>
      </c>
      <c r="I27"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"premiumEstimateLabel": "Your Estimate",</v>
      </c>
      <c r="J27" s="7" t="str">
        <f ca="1">SUBSTITUTE(SUBSTITUTE(SUBSTITUTE(SUBSTITUTE(SUBSTITUTE(SUBSTITUTE(SUBSTITUTE(SUBSTITUTE(
TRIM(CLEAN(Table_Text[[#This Row],[Quote]])),
" {","{"),
"{ ","{"),
" }","}"),
"} ","}"),
" [","["),
"[ ","["),
" ]","]"),
"] ","]")</f>
        <v>"premiumEstimateLabel": "Your Estimate",</v>
      </c>
      <c r="K27" s="7"/>
      <c r="L27" s="15" t="s">
        <v>781</v>
      </c>
    </row>
    <row r="28" spans="2:12" s="12" customFormat="1" ht="21" customHeight="1">
      <c r="B28" s="7" t="s">
        <v>782</v>
      </c>
      <c r="C28" s="7"/>
      <c r="D28"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8"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premiumEstimateMessage</v>
      </c>
      <c r="F28" s="7" t="str">
        <f ca="1">IF(Table_Text[[#This Row],[Header]]="Yes","",IF(Table_Text[[#This Row],[Property]]&lt;&gt;"",SUBSTITUTE(Table_Text[[#This Row],[Type]]," ","")&amp;SUBSTITUTE(Table_Text[[#This Row],[Property]]," ",""),""))</f>
        <v>SidebarPremiumEstimateMessage</v>
      </c>
      <c r="G28"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"premiumEstimateMessage": {
            "text": "To calculate your final premium please complete the remaining questions."
        },</v>
      </c>
      <c r="H28" s="38" t="str">
        <f ca="1">SUBSTITUTE(SUBSTITUTE(SUBSTITUTE(SUBSTITUTE(SUBSTITUTE(SUBSTITUTE(SUBSTITUTE(SUBSTITUTE(
TRIM(CLEAN(Table_Text[[#This Row],[Config]])),
" {","{"),
"{ ","{"),
" }","}"),
"} ","}"),
" [","["),
"[ ","["),
" ]","]"),
"] ","]")</f>
        <v>"premiumEstimateMessage":{"text": "To calculate your final premium please complete the remaining questions."},</v>
      </c>
      <c r="I28"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"premiumEstimateMessage": "To calculate your final premium please complete the remaining questions.",</v>
      </c>
      <c r="J28" s="7" t="str">
        <f ca="1">SUBSTITUTE(SUBSTITUTE(SUBSTITUTE(SUBSTITUTE(SUBSTITUTE(SUBSTITUTE(SUBSTITUTE(SUBSTITUTE(
TRIM(CLEAN(Table_Text[[#This Row],[Quote]])),
" {","{"),
"{ ","{"),
" }","}"),
"} ","}"),
" [","["),
"[ ","["),
" ]","]"),
"] ","]")</f>
        <v>"premiumEstimateMessage": "To calculate your final premium please complete the remaining questions.",</v>
      </c>
      <c r="K28" s="7"/>
      <c r="L28" s="29" t="s">
        <v>783</v>
      </c>
    </row>
    <row r="29" spans="2:12" s="12" customFormat="1" ht="21" customHeight="1">
      <c r="B29" s="7" t="s">
        <v>784</v>
      </c>
      <c r="C29" s="7"/>
      <c r="D29"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9"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premiumCompleteHeader</v>
      </c>
      <c r="F29" s="7" t="str">
        <f ca="1">IF(Table_Text[[#This Row],[Header]]="Yes","",IF(Table_Text[[#This Row],[Property]]&lt;&gt;"",SUBSTITUTE(Table_Text[[#This Row],[Type]]," ","")&amp;SUBSTITUTE(Table_Text[[#This Row],[Property]]," ",""),""))</f>
        <v>SidebarPremiumCompleteHeader</v>
      </c>
      <c r="G29"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"premiumCompleteHeader": {
            "text": "We have calculated a premium based on the information you have provided."
        },</v>
      </c>
      <c r="H29" s="38" t="str">
        <f ca="1">SUBSTITUTE(SUBSTITUTE(SUBSTITUTE(SUBSTITUTE(SUBSTITUTE(SUBSTITUTE(SUBSTITUTE(SUBSTITUTE(
TRIM(CLEAN(Table_Text[[#This Row],[Config]])),
" {","{"),
"{ ","{"),
" }","}"),
"} ","}"),
" [","["),
"[ ","["),
" ]","]"),
"] ","]")</f>
        <v>"premiumCompleteHeader":{"text": "We have calculated a premium based on the information you have provided."},</v>
      </c>
      <c r="I29"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"premiumCompleteHeader": "We have calculated a premium based on the information you have provided.",</v>
      </c>
      <c r="J29" s="7" t="str">
        <f ca="1">SUBSTITUTE(SUBSTITUTE(SUBSTITUTE(SUBSTITUTE(SUBSTITUTE(SUBSTITUTE(SUBSTITUTE(SUBSTITUTE(
TRIM(CLEAN(Table_Text[[#This Row],[Quote]])),
" {","{"),
"{ ","{"),
" }","}"),
"} ","}"),
" [","["),
"[ ","["),
" ]","]"),
"] ","]")</f>
        <v>"premiumCompleteHeader": "We have calculated a premium based on the information you have provided.",</v>
      </c>
      <c r="K29" s="7"/>
      <c r="L29" s="29" t="s">
        <v>785</v>
      </c>
    </row>
    <row r="30" spans="2:12" s="12" customFormat="1" ht="21" customHeight="1">
      <c r="B30" s="7" t="s">
        <v>786</v>
      </c>
      <c r="C30" s="7"/>
      <c r="D30"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0"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premiumCompleteLabel</v>
      </c>
      <c r="F30" s="7" t="str">
        <f ca="1">IF(Table_Text[[#This Row],[Header]]="Yes","",IF(Table_Text[[#This Row],[Property]]&lt;&gt;"",SUBSTITUTE(Table_Text[[#This Row],[Type]]," ","")&amp;SUBSTITUTE(Table_Text[[#This Row],[Property]]," ",""),""))</f>
        <v>SidebarPremiumCompleteLabel</v>
      </c>
      <c r="G30"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"premiumCompleteLabel": {
            "text": "Your Premium"
        },</v>
      </c>
      <c r="H30" s="7" t="str">
        <f ca="1">SUBSTITUTE(SUBSTITUTE(SUBSTITUTE(SUBSTITUTE(SUBSTITUTE(SUBSTITUTE(SUBSTITUTE(SUBSTITUTE(
TRIM(CLEAN(Table_Text[[#This Row],[Config]])),
" {","{"),
"{ ","{"),
" }","}"),
"} ","}"),
" [","["),
"[ ","["),
" ]","]"),
"] ","]")</f>
        <v>"premiumCompleteLabel":{"text": "Your Premium"},</v>
      </c>
      <c r="I30"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"premiumCompleteLabel": "Your Premium",</v>
      </c>
      <c r="J30" s="7" t="str">
        <f ca="1">SUBSTITUTE(SUBSTITUTE(SUBSTITUTE(SUBSTITUTE(SUBSTITUTE(SUBSTITUTE(SUBSTITUTE(SUBSTITUTE(
TRIM(CLEAN(Table_Text[[#This Row],[Quote]])),
" {","{"),
"{ ","{"),
" }","}"),
"} ","}"),
" [","["),
"[ ","["),
" ]","]"),
"] ","]")</f>
        <v>"premiumCompleteLabel": "Your Premium",</v>
      </c>
      <c r="K30" s="7"/>
      <c r="L30" s="15" t="s">
        <v>787</v>
      </c>
    </row>
    <row r="31" spans="2:12" s="12" customFormat="1" ht="21" customHeight="1">
      <c r="B31" s="7" t="s">
        <v>788</v>
      </c>
      <c r="C31" s="7"/>
      <c r="D31"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1"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premiumCompleteMessage</v>
      </c>
      <c r="F31" s="7" t="str">
        <f ca="1">IF(Table_Text[[#This Row],[Header]]="Yes","",IF(Table_Text[[#This Row],[Property]]&lt;&gt;"",SUBSTITUTE(Table_Text[[#This Row],[Type]]," ","")&amp;SUBSTITUTE(Table_Text[[#This Row],[Property]]," ",""),""))</f>
        <v>SidebarPremiumCompleteMessage</v>
      </c>
      <c r="G31"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"premiumCompleteMessage": {
            "text": "To finalise your quote please complete the remaining questions and follow the prompts."
        },</v>
      </c>
      <c r="H31" s="7" t="str">
        <f ca="1">SUBSTITUTE(SUBSTITUTE(SUBSTITUTE(SUBSTITUTE(SUBSTITUTE(SUBSTITUTE(SUBSTITUTE(SUBSTITUTE(
TRIM(CLEAN(Table_Text[[#This Row],[Config]])),
" {","{"),
"{ ","{"),
" }","}"),
"} ","}"),
" [","["),
"[ ","["),
" ]","]"),
"] ","]")</f>
        <v>"premiumCompleteMessage":{"text": "To finalise your quote please complete the remaining questions and follow the prompts."},</v>
      </c>
      <c r="I31"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"premiumCompleteMessage": "To finalise your quote please complete the remaining questions and follow the prompts.",</v>
      </c>
      <c r="J31" s="7" t="str">
        <f ca="1">SUBSTITUTE(SUBSTITUTE(SUBSTITUTE(SUBSTITUTE(SUBSTITUTE(SUBSTITUTE(SUBSTITUTE(SUBSTITUTE(
TRIM(CLEAN(Table_Text[[#This Row],[Quote]])),
" {","{"),
"{ ","{"),
" }","}"),
"} ","}"),
" [","["),
"[ ","["),
" ]","]"),
"] ","]")</f>
        <v>"premiumCompleteMessage": "To finalise your quote please complete the remaining questions and follow the prompts.",</v>
      </c>
      <c r="K31" s="7"/>
      <c r="L31" s="29" t="s">
        <v>789</v>
      </c>
    </row>
    <row r="32" spans="2:12" s="12" customFormat="1" ht="21" customHeight="1">
      <c r="B32" s="7" t="s">
        <v>790</v>
      </c>
      <c r="C32" s="7"/>
      <c r="D32"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2"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bindingQuoteHeader</v>
      </c>
      <c r="F32" s="7" t="str">
        <f ca="1">IF(Table_Text[[#This Row],[Header]]="Yes","",IF(Table_Text[[#This Row],[Property]]&lt;&gt;"",SUBSTITUTE(Table_Text[[#This Row],[Type]]," ","")&amp;SUBSTITUTE(Table_Text[[#This Row],[Property]]," ",""),""))</f>
        <v>SidebarBindingQuoteHeader</v>
      </c>
      <c r="G32"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"bindingQuoteHeader": {
            "text": "We have finalised your quote using the information provided."
        },</v>
      </c>
      <c r="H32" s="38" t="str">
        <f ca="1">SUBSTITUTE(SUBSTITUTE(SUBSTITUTE(SUBSTITUTE(SUBSTITUTE(SUBSTITUTE(SUBSTITUTE(SUBSTITUTE(
TRIM(CLEAN(Table_Text[[#This Row],[Config]])),
" {","{"),
"{ ","{"),
" }","}"),
"} ","}"),
" [","["),
"[ ","["),
" ]","]"),
"] ","]")</f>
        <v>"bindingQuoteHeader":{"text": "We have finalised your quote using the information provided."},</v>
      </c>
      <c r="I32"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"bindingQuoteHeader": "We have finalised your quote using the information provided.",</v>
      </c>
      <c r="J32" s="7" t="str">
        <f ca="1">SUBSTITUTE(SUBSTITUTE(SUBSTITUTE(SUBSTITUTE(SUBSTITUTE(SUBSTITUTE(SUBSTITUTE(SUBSTITUTE(
TRIM(CLEAN(Table_Text[[#This Row],[Quote]])),
" {","{"),
"{ ","{"),
" }","}"),
"} ","}"),
" [","["),
"[ ","["),
" ]","]"),
"] ","]")</f>
        <v>"bindingQuoteHeader": "We have finalised your quote using the information provided.",</v>
      </c>
      <c r="K32" s="7"/>
      <c r="L32" s="29" t="s">
        <v>791</v>
      </c>
    </row>
    <row r="33" spans="2:12" s="12" customFormat="1" ht="21" customHeight="1">
      <c r="B33" s="7" t="s">
        <v>792</v>
      </c>
      <c r="C33" s="7"/>
      <c r="D33"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3"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bindingQuoteLabel</v>
      </c>
      <c r="F33" s="7" t="str">
        <f ca="1">IF(Table_Text[[#This Row],[Header]]="Yes","",IF(Table_Text[[#This Row],[Property]]&lt;&gt;"",SUBSTITUTE(Table_Text[[#This Row],[Type]]," ","")&amp;SUBSTITUTE(Table_Text[[#This Row],[Property]]," ",""),""))</f>
        <v>SidebarBindingQuoteLabel</v>
      </c>
      <c r="G33"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"bindingQuoteLabel": {
            "text": "Your Quote"
        },</v>
      </c>
      <c r="H33" s="38" t="str">
        <f ca="1">SUBSTITUTE(SUBSTITUTE(SUBSTITUTE(SUBSTITUTE(SUBSTITUTE(SUBSTITUTE(SUBSTITUTE(SUBSTITUTE(
TRIM(CLEAN(Table_Text[[#This Row],[Config]])),
" {","{"),
"{ ","{"),
" }","}"),
"} ","}"),
" [","["),
"[ ","["),
" ]","]"),
"] ","]")</f>
        <v>"bindingQuoteLabel":{"text": "Your Quote"},</v>
      </c>
      <c r="I33"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"bindingQuoteLabel": "Your Quote",</v>
      </c>
      <c r="J33" s="7" t="str">
        <f ca="1">SUBSTITUTE(SUBSTITUTE(SUBSTITUTE(SUBSTITUTE(SUBSTITUTE(SUBSTITUTE(SUBSTITUTE(SUBSTITUTE(
TRIM(CLEAN(Table_Text[[#This Row],[Quote]])),
" {","{"),
"{ ","{"),
" }","}"),
"} ","}"),
" [","["),
"[ ","["),
" ]","]"),
"] ","]")</f>
        <v>"bindingQuoteLabel": "Your Quote",</v>
      </c>
      <c r="K33" s="7"/>
      <c r="L33" s="15" t="s">
        <v>793</v>
      </c>
    </row>
    <row r="34" spans="2:12" s="12" customFormat="1" ht="21" customHeight="1">
      <c r="B34" s="7" t="s">
        <v>794</v>
      </c>
      <c r="C34" s="7"/>
      <c r="D34"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4"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bindingQuoteMessage</v>
      </c>
      <c r="F34" s="7" t="str">
        <f ca="1">IF(Table_Text[[#This Row],[Header]]="Yes","",IF(Table_Text[[#This Row],[Property]]&lt;&gt;"",SUBSTITUTE(Table_Text[[#This Row],[Type]]," ","")&amp;SUBSTITUTE(Table_Text[[#This Row],[Property]]," ",""),""))</f>
        <v>SidebarBindingQuoteMessage</v>
      </c>
      <c r="G34"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"bindingQuoteMessage": {
            "text": "To proceed with your quote please enter your payment details and follow the prompts."
        },</v>
      </c>
      <c r="H34" s="38" t="str">
        <f ca="1">SUBSTITUTE(SUBSTITUTE(SUBSTITUTE(SUBSTITUTE(SUBSTITUTE(SUBSTITUTE(SUBSTITUTE(SUBSTITUTE(
TRIM(CLEAN(Table_Text[[#This Row],[Config]])),
" {","{"),
"{ ","{"),
" }","}"),
"} ","}"),
" [","["),
"[ ","["),
" ]","]"),
"] ","]")</f>
        <v>"bindingQuoteMessage":{"text": "To proceed with your quote please enter your payment details and follow the prompts."},</v>
      </c>
      <c r="I34"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"bindingQuoteMessage": "To proceed with your quote please enter your payment details and follow the prompts.",</v>
      </c>
      <c r="J34" s="7" t="str">
        <f ca="1">SUBSTITUTE(SUBSTITUTE(SUBSTITUTE(SUBSTITUTE(SUBSTITUTE(SUBSTITUTE(SUBSTITUTE(SUBSTITUTE(
TRIM(CLEAN(Table_Text[[#This Row],[Quote]])),
" {","{"),
"{ ","{"),
" }","}"),
"} ","}"),
" [","["),
"[ ","["),
" ]","]"),
"] ","]")</f>
        <v>"bindingQuoteMessage": "To proceed with your quote please enter your payment details and follow the prompts.",</v>
      </c>
      <c r="K34" s="7"/>
      <c r="L34" s="29" t="s">
        <v>795</v>
      </c>
    </row>
    <row r="35" spans="2:12" s="12" customFormat="1" ht="21" customHeight="1">
      <c r="B35" s="8" t="s">
        <v>796</v>
      </c>
      <c r="C35" s="7"/>
      <c r="D35"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5"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paymentDetailsCompleteHeader</v>
      </c>
      <c r="F35" s="7" t="str">
        <f ca="1">IF(Table_Text[[#This Row],[Header]]="Yes","",IF(Table_Text[[#This Row],[Property]]&lt;&gt;"",SUBSTITUTE(Table_Text[[#This Row],[Type]]," ","")&amp;SUBSTITUTE(Table_Text[[#This Row],[Property]]," ",""),""))</f>
        <v>SidebarPaymentDetailsCompleteHeader</v>
      </c>
      <c r="G35"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"paymentDetailsCompleteHeader": {
            "text": "We have finalised your quote using the information provided."
        },</v>
      </c>
      <c r="H35" s="38" t="str">
        <f ca="1">SUBSTITUTE(SUBSTITUTE(SUBSTITUTE(SUBSTITUTE(SUBSTITUTE(SUBSTITUTE(SUBSTITUTE(SUBSTITUTE(
TRIM(CLEAN(Table_Text[[#This Row],[Config]])),
" {","{"),
"{ ","{"),
" }","}"),
"} ","}"),
" [","["),
"[ ","["),
" ]","]"),
"] ","]")</f>
        <v>"paymentDetailsCompleteHeader":{"text": "We have finalised your quote using the information provided."},</v>
      </c>
      <c r="I35"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"paymentDetailsCompleteHeader": "We have finalised your quote using the information provided.",</v>
      </c>
      <c r="J35" s="7" t="str">
        <f ca="1">SUBSTITUTE(SUBSTITUTE(SUBSTITUTE(SUBSTITUTE(SUBSTITUTE(SUBSTITUTE(SUBSTITUTE(SUBSTITUTE(
TRIM(CLEAN(Table_Text[[#This Row],[Quote]])),
" {","{"),
"{ ","{"),
" }","}"),
"} ","}"),
" [","["),
"[ ","["),
" ]","]"),
"] ","]")</f>
        <v>"paymentDetailsCompleteHeader": "We have finalised your quote using the information provided.",</v>
      </c>
      <c r="K35" s="7"/>
      <c r="L35" s="29" t="s">
        <v>791</v>
      </c>
    </row>
    <row r="36" spans="2:12" s="12" customFormat="1" ht="21" customHeight="1">
      <c r="B36" s="8" t="s">
        <v>797</v>
      </c>
      <c r="C36" s="7"/>
      <c r="D36"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6"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paymentDetailsCompleteLabel</v>
      </c>
      <c r="F36" s="7" t="str">
        <f ca="1">IF(Table_Text[[#This Row],[Header]]="Yes","",IF(Table_Text[[#This Row],[Property]]&lt;&gt;"",SUBSTITUTE(Table_Text[[#This Row],[Type]]," ","")&amp;SUBSTITUTE(Table_Text[[#This Row],[Property]]," ",""),""))</f>
        <v>SidebarPaymentDetailsCompleteLabel</v>
      </c>
      <c r="G36"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"paymentDetailsCompleteLabel": {
            "text": "Your Quote"
        },</v>
      </c>
      <c r="H36" s="38" t="str">
        <f ca="1">SUBSTITUTE(SUBSTITUTE(SUBSTITUTE(SUBSTITUTE(SUBSTITUTE(SUBSTITUTE(SUBSTITUTE(SUBSTITUTE(
TRIM(CLEAN(Table_Text[[#This Row],[Config]])),
" {","{"),
"{ ","{"),
" }","}"),
"} ","}"),
" [","["),
"[ ","["),
" ]","]"),
"] ","]")</f>
        <v>"paymentDetailsCompleteLabel":{"text": "Your Quote"},</v>
      </c>
      <c r="I36"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"paymentDetailsCompleteLabel": "Your Quote",</v>
      </c>
      <c r="J36" s="7" t="str">
        <f ca="1">SUBSTITUTE(SUBSTITUTE(SUBSTITUTE(SUBSTITUTE(SUBSTITUTE(SUBSTITUTE(SUBSTITUTE(SUBSTITUTE(
TRIM(CLEAN(Table_Text[[#This Row],[Quote]])),
" {","{"),
"{ ","{"),
" }","}"),
"} ","}"),
" [","["),
"[ ","["),
" ]","]"),
"] ","]")</f>
        <v>"paymentDetailsCompleteLabel": "Your Quote",</v>
      </c>
      <c r="K36" s="7"/>
      <c r="L36" s="29" t="s">
        <v>793</v>
      </c>
    </row>
    <row r="37" spans="2:12" s="12" customFormat="1" ht="21" customHeight="1">
      <c r="B37" s="8" t="s">
        <v>798</v>
      </c>
      <c r="C37" s="7"/>
      <c r="D37"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7"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paymentDetailsCompleteMessage</v>
      </c>
      <c r="F37" s="7" t="str">
        <f ca="1">IF(Table_Text[[#This Row],[Header]]="Yes","",IF(Table_Text[[#This Row],[Property]]&lt;&gt;"",SUBSTITUTE(Table_Text[[#This Row],[Type]]," ","")&amp;SUBSTITUTE(Table_Text[[#This Row],[Property]]," ",""),""))</f>
        <v>SidebarPaymentDetailsCompleteMessage</v>
      </c>
      <c r="G37"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"paymentDetailsCompleteMessage": {
            "text": "To complete your purchase please read and agree to our terms and conditions."
        },</v>
      </c>
      <c r="H37" s="38" t="str">
        <f ca="1">SUBSTITUTE(SUBSTITUTE(SUBSTITUTE(SUBSTITUTE(SUBSTITUTE(SUBSTITUTE(SUBSTITUTE(SUBSTITUTE(
TRIM(CLEAN(Table_Text[[#This Row],[Config]])),
" {","{"),
"{ ","{"),
" }","}"),
"} ","}"),
" [","["),
"[ ","["),
" ]","]"),
"] ","]")</f>
        <v>"paymentDetailsCompleteMessage":{"text": "To complete your purchase please read and agree to our terms and conditions."},</v>
      </c>
      <c r="I37"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"paymentDetailsCompleteMessage": "To complete your purchase please read and agree to our terms and conditions.",</v>
      </c>
      <c r="J37" s="7" t="str">
        <f ca="1">SUBSTITUTE(SUBSTITUTE(SUBSTITUTE(SUBSTITUTE(SUBSTITUTE(SUBSTITUTE(SUBSTITUTE(SUBSTITUTE(
TRIM(CLEAN(Table_Text[[#This Row],[Quote]])),
" {","{"),
"{ ","{"),
" }","}"),
"} ","}"),
" [","["),
"[ ","["),
" ]","]"),
"] ","]")</f>
        <v>"paymentDetailsCompleteMessage": "To complete your purchase please read and agree to our terms and conditions.",</v>
      </c>
      <c r="K37" s="7"/>
      <c r="L37" s="29" t="s">
        <v>799</v>
      </c>
    </row>
    <row r="38" spans="2:12" s="12" customFormat="1" ht="21" customHeight="1">
      <c r="B38" s="8" t="s">
        <v>800</v>
      </c>
      <c r="C38" s="7"/>
      <c r="D38"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8"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legalTermsAcceptedHeader</v>
      </c>
      <c r="F38" s="7" t="str">
        <f ca="1">IF(Table_Text[[#This Row],[Header]]="Yes","",IF(Table_Text[[#This Row],[Property]]&lt;&gt;"",SUBSTITUTE(Table_Text[[#This Row],[Type]]," ","")&amp;SUBSTITUTE(Table_Text[[#This Row],[Property]]," ",""),""))</f>
        <v>SidebarLegalTermsAcceptedHeader</v>
      </c>
      <c r="G38"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"legalTermsAcceptedHeader": {
            "text": "We have finalised your quote using the information provided."
        },</v>
      </c>
      <c r="H38" s="38" t="str">
        <f ca="1">SUBSTITUTE(SUBSTITUTE(SUBSTITUTE(SUBSTITUTE(SUBSTITUTE(SUBSTITUTE(SUBSTITUTE(SUBSTITUTE(
TRIM(CLEAN(Table_Text[[#This Row],[Config]])),
" {","{"),
"{ ","{"),
" }","}"),
"} ","}"),
" [","["),
"[ ","["),
" ]","]"),
"] ","]")</f>
        <v>"legalTermsAcceptedHeader":{"text": "We have finalised your quote using the information provided."},</v>
      </c>
      <c r="I38"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"legalTermsAcceptedHeader": "We have finalised your quote using the information provided.",</v>
      </c>
      <c r="J38" s="7" t="str">
        <f ca="1">SUBSTITUTE(SUBSTITUTE(SUBSTITUTE(SUBSTITUTE(SUBSTITUTE(SUBSTITUTE(SUBSTITUTE(SUBSTITUTE(
TRIM(CLEAN(Table_Text[[#This Row],[Quote]])),
" {","{"),
"{ ","{"),
" }","}"),
"} ","}"),
" [","["),
"[ ","["),
" ]","]"),
"] ","]")</f>
        <v>"legalTermsAcceptedHeader": "We have finalised your quote using the information provided.",</v>
      </c>
      <c r="K38" s="7"/>
      <c r="L38" s="29" t="s">
        <v>791</v>
      </c>
    </row>
    <row r="39" spans="2:12" s="12" customFormat="1" ht="21" customHeight="1">
      <c r="B39" s="8" t="s">
        <v>801</v>
      </c>
      <c r="C39" s="7"/>
      <c r="D39"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9"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legalTermsAcceptedLabel</v>
      </c>
      <c r="F39" s="7" t="str">
        <f ca="1">IF(Table_Text[[#This Row],[Header]]="Yes","",IF(Table_Text[[#This Row],[Property]]&lt;&gt;"",SUBSTITUTE(Table_Text[[#This Row],[Type]]," ","")&amp;SUBSTITUTE(Table_Text[[#This Row],[Property]]," ",""),""))</f>
        <v>SidebarLegalTermsAcceptedLabel</v>
      </c>
      <c r="G39"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"legalTermsAcceptedLabel": {
            "text": "Your Quote"
        },</v>
      </c>
      <c r="H39" s="38" t="str">
        <f ca="1">SUBSTITUTE(SUBSTITUTE(SUBSTITUTE(SUBSTITUTE(SUBSTITUTE(SUBSTITUTE(SUBSTITUTE(SUBSTITUTE(
TRIM(CLEAN(Table_Text[[#This Row],[Config]])),
" {","{"),
"{ ","{"),
" }","}"),
"} ","}"),
" [","["),
"[ ","["),
" ]","]"),
"] ","]")</f>
        <v>"legalTermsAcceptedLabel":{"text": "Your Quote"},</v>
      </c>
      <c r="I39"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"legalTermsAcceptedLabel": "Your Quote",</v>
      </c>
      <c r="J39" s="7" t="str">
        <f ca="1">SUBSTITUTE(SUBSTITUTE(SUBSTITUTE(SUBSTITUTE(SUBSTITUTE(SUBSTITUTE(SUBSTITUTE(SUBSTITUTE(
TRIM(CLEAN(Table_Text[[#This Row],[Quote]])),
" {","{"),
"{ ","{"),
" }","}"),
"} ","}"),
" [","["),
"[ ","["),
" ]","]"),
"] ","]")</f>
        <v>"legalTermsAcceptedLabel": "Your Quote",</v>
      </c>
      <c r="K39" s="7"/>
      <c r="L39" s="29" t="s">
        <v>793</v>
      </c>
    </row>
    <row r="40" spans="2:12" s="12" customFormat="1" ht="21" customHeight="1">
      <c r="B40" s="8" t="s">
        <v>802</v>
      </c>
      <c r="C40" s="7"/>
      <c r="D40"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0"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legalTermsAcceptedMessage</v>
      </c>
      <c r="F40" s="7" t="str">
        <f ca="1">IF(Table_Text[[#This Row],[Header]]="Yes","",IF(Table_Text[[#This Row],[Property]]&lt;&gt;"",SUBSTITUTE(Table_Text[[#This Row],[Type]]," ","")&amp;SUBSTITUTE(Table_Text[[#This Row],[Property]]," ",""),""))</f>
        <v>SidebarLegalTermsAcceptedMessage</v>
      </c>
      <c r="G40"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"legalTermsAcceptedMessage": {
            "text": "To complete your purchase please follow the prompts."
        },</v>
      </c>
      <c r="H40" s="38" t="str">
        <f ca="1">SUBSTITUTE(SUBSTITUTE(SUBSTITUTE(SUBSTITUTE(SUBSTITUTE(SUBSTITUTE(SUBSTITUTE(SUBSTITUTE(
TRIM(CLEAN(Table_Text[[#This Row],[Config]])),
" {","{"),
"{ ","{"),
" }","}"),
"} ","}"),
" [","["),
"[ ","["),
" ]","]"),
"] ","]")</f>
        <v>"legalTermsAcceptedMessage":{"text": "To complete your purchase please follow the prompts."},</v>
      </c>
      <c r="I40"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"legalTermsAcceptedMessage": "To complete your purchase please follow the prompts.",</v>
      </c>
      <c r="J40" s="7" t="str">
        <f ca="1">SUBSTITUTE(SUBSTITUTE(SUBSTITUTE(SUBSTITUTE(SUBSTITUTE(SUBSTITUTE(SUBSTITUTE(SUBSTITUTE(
TRIM(CLEAN(Table_Text[[#This Row],[Quote]])),
" {","{"),
"{ ","{"),
" }","}"),
"} ","}"),
" [","["),
"[ ","["),
" ]","]"),
"] ","]")</f>
        <v>"legalTermsAcceptedMessage": "To complete your purchase please follow the prompts.",</v>
      </c>
      <c r="K40" s="7"/>
      <c r="L40" s="29" t="s">
        <v>803</v>
      </c>
    </row>
    <row r="41" spans="2:12" s="12" customFormat="1" ht="21" customHeight="1">
      <c r="B41" s="7" t="s">
        <v>804</v>
      </c>
      <c r="C41" s="7"/>
      <c r="D41"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1"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softReferralHeader</v>
      </c>
      <c r="F41" s="7" t="str">
        <f ca="1">IF(Table_Text[[#This Row],[Header]]="Yes","",IF(Table_Text[[#This Row],[Property]]&lt;&gt;"",SUBSTITUTE(Table_Text[[#This Row],[Type]]," ","")&amp;SUBSTITUTE(Table_Text[[#This Row],[Property]]," ",""),""))</f>
        <v>SidebarSoftReferralHeader</v>
      </c>
      <c r="G41"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"softReferralHeader": {
            "text": "We cannot complete your purchase online."
        },</v>
      </c>
      <c r="H41" s="38" t="str">
        <f ca="1">SUBSTITUTE(SUBSTITUTE(SUBSTITUTE(SUBSTITUTE(SUBSTITUTE(SUBSTITUTE(SUBSTITUTE(SUBSTITUTE(
TRIM(CLEAN(Table_Text[[#This Row],[Config]])),
" {","{"),
"{ ","{"),
" }","}"),
"} ","}"),
" [","["),
"[ ","["),
" ]","]"),
"] ","]")</f>
        <v>"softReferralHeader":{"text": "We cannot complete your purchase online."},</v>
      </c>
      <c r="I41"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"softReferralHeader": "We cannot complete your purchase online.",</v>
      </c>
      <c r="J41" s="7" t="str">
        <f ca="1">SUBSTITUTE(SUBSTITUTE(SUBSTITUTE(SUBSTITUTE(SUBSTITUTE(SUBSTITUTE(SUBSTITUTE(SUBSTITUTE(
TRIM(CLEAN(Table_Text[[#This Row],[Quote]])),
" {","{"),
"{ ","{"),
" }","}"),
"} ","}"),
" [","["),
"[ ","["),
" ]","]"),
"] ","]")</f>
        <v>"softReferralHeader": "We cannot complete your purchase online.",</v>
      </c>
      <c r="K41" s="7"/>
      <c r="L41" s="15" t="s">
        <v>805</v>
      </c>
    </row>
    <row r="42" spans="2:12" s="12" customFormat="1" ht="21" customHeight="1">
      <c r="B42" s="7" t="s">
        <v>806</v>
      </c>
      <c r="C42" s="7"/>
      <c r="D42"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2"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softReferralLabel</v>
      </c>
      <c r="F42" s="7" t="str">
        <f ca="1">IF(Table_Text[[#This Row],[Header]]="Yes","",IF(Table_Text[[#This Row],[Property]]&lt;&gt;"",SUBSTITUTE(Table_Text[[#This Row],[Type]]," ","")&amp;SUBSTITUTE(Table_Text[[#This Row],[Property]]," ",""),""))</f>
        <v>SidebarSoftReferralLabel</v>
      </c>
      <c r="G42"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"softReferralLabel": {
            "text": "Quote Referral"
        },</v>
      </c>
      <c r="H42" s="7" t="str">
        <f ca="1">SUBSTITUTE(SUBSTITUTE(SUBSTITUTE(SUBSTITUTE(SUBSTITUTE(SUBSTITUTE(SUBSTITUTE(SUBSTITUTE(
TRIM(CLEAN(Table_Text[[#This Row],[Config]])),
" {","{"),
"{ ","{"),
" }","}"),
"} ","}"),
" [","["),
"[ ","["),
" ]","]"),
"] ","]")</f>
        <v>"softReferralLabel":{"text": "Quote Referral"},</v>
      </c>
      <c r="I42"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"softReferralLabel": "Quote Referral",</v>
      </c>
      <c r="J42" s="7" t="str">
        <f ca="1">SUBSTITUTE(SUBSTITUTE(SUBSTITUTE(SUBSTITUTE(SUBSTITUTE(SUBSTITUTE(SUBSTITUTE(SUBSTITUTE(
TRIM(CLEAN(Table_Text[[#This Row],[Quote]])),
" {","{"),
"{ ","{"),
" }","}"),
"} ","}"),
" [","["),
"[ ","["),
" ]","]"),
"] ","]")</f>
        <v>"softReferralLabel": "Quote Referral",</v>
      </c>
      <c r="K42" s="7"/>
      <c r="L42" s="15" t="s">
        <v>807</v>
      </c>
    </row>
    <row r="43" spans="2:12" s="12" customFormat="1" ht="21" customHeight="1">
      <c r="B43" s="88" t="s">
        <v>808</v>
      </c>
      <c r="C43" s="7"/>
      <c r="D43"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3"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softReferralMessageDefault</v>
      </c>
      <c r="F43" s="7" t="str">
        <f ca="1">IF(Table_Text[[#This Row],[Header]]="Yes","",IF(Table_Text[[#This Row],[Property]]&lt;&gt;"",SUBSTITUTE(Table_Text[[#This Row],[Type]]," ","")&amp;SUBSTITUTE(Table_Text[[#This Row],[Property]]," ",""),""))</f>
        <v>SidebarSoftReferralMessageDefault</v>
      </c>
      <c r="G43"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"softReferralMessageDefault": {
            "text": "Unfortunately we are unable to complete your purchase online based on your selections."
        },</v>
      </c>
      <c r="H43" s="7" t="str">
        <f ca="1">SUBSTITUTE(SUBSTITUTE(SUBSTITUTE(SUBSTITUTE(SUBSTITUTE(SUBSTITUTE(SUBSTITUTE(SUBSTITUTE(
TRIM(CLEAN(Table_Text[[#This Row],[Config]])),
" {","{"),
"{ ","{"),
" }","}"),
"} ","}"),
" [","["),
"[ ","["),
" ]","]"),
"] ","]")</f>
        <v>"softReferralMessageDefault":{"text": "Unfortunately we are unable to complete your purchase online based on your selections."},</v>
      </c>
      <c r="I43"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"softReferralMessageDefault": "Unfortunately we are unable to complete your purchase online based on your selections.",</v>
      </c>
      <c r="J43" s="7" t="str">
        <f ca="1">SUBSTITUTE(SUBSTITUTE(SUBSTITUTE(SUBSTITUTE(SUBSTITUTE(SUBSTITUTE(SUBSTITUTE(SUBSTITUTE(
TRIM(CLEAN(Table_Text[[#This Row],[Quote]])),
" {","{"),
"{ ","{"),
" }","}"),
"} ","}"),
" [","["),
"[ ","["),
" ]","]"),
"] ","]")</f>
        <v>"softReferralMessageDefault": "Unfortunately we are unable to complete your purchase online based on your selections.",</v>
      </c>
      <c r="K43" s="7"/>
      <c r="L43" s="86" t="s">
        <v>809</v>
      </c>
    </row>
    <row r="44" spans="2:12" s="12" customFormat="1" ht="21" customHeight="1">
      <c r="B44" s="88" t="s">
        <v>810</v>
      </c>
      <c r="C44" s="7"/>
      <c r="D44"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4"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softReferralMessageAppendix</v>
      </c>
      <c r="F44" s="7" t="str">
        <f ca="1">IF(Table_Text[[#This Row],[Header]]="Yes","",IF(Table_Text[[#This Row],[Property]]&lt;&gt;"",SUBSTITUTE(Table_Text[[#This Row],[Type]]," ","")&amp;SUBSTITUTE(Table_Text[[#This Row],[Property]]," ",""),""))</f>
        <v>SidebarSoftReferralMessageAppendix</v>
      </c>
      <c r="G44"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"softReferralMessageAppendix": {
            "text": "However, if you enter your contact details one of our qualified insurance experts will assist you in completing your purchase offline."
        },</v>
      </c>
      <c r="H44" s="38" t="str">
        <f ca="1">SUBSTITUTE(SUBSTITUTE(SUBSTITUTE(SUBSTITUTE(SUBSTITUTE(SUBSTITUTE(SUBSTITUTE(SUBSTITUTE(
TRIM(CLEAN(Table_Text[[#This Row],[Config]])),
" {","{"),
"{ ","{"),
" }","}"),
"} ","}"),
" [","["),
"[ ","["),
" ]","]"),
"] ","]")</f>
        <v>"softReferralMessageAppendix":{"text": "However, if you enter your contact details one of our qualified insurance experts will assist you in completing your purchase offline."},</v>
      </c>
      <c r="I44"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"softReferralMessageAppendix": "However, if you enter your contact details one of our qualified insurance experts will assist you in completing your purchase offline.",</v>
      </c>
      <c r="J44" s="7" t="str">
        <f ca="1">SUBSTITUTE(SUBSTITUTE(SUBSTITUTE(SUBSTITUTE(SUBSTITUTE(SUBSTITUTE(SUBSTITUTE(SUBSTITUTE(
TRIM(CLEAN(Table_Text[[#This Row],[Quote]])),
" {","{"),
"{ ","{"),
" }","}"),
"} ","}"),
" [","["),
"[ ","["),
" ]","]"),
"] ","]")</f>
        <v>"softReferralMessageAppendix": "However, if you enter your contact details one of our qualified insurance experts will assist you in completing your purchase offline.",</v>
      </c>
      <c r="K44" s="7"/>
      <c r="L44" s="86" t="s">
        <v>811</v>
      </c>
    </row>
    <row r="45" spans="2:12" s="12" customFormat="1" ht="21" customHeight="1">
      <c r="B45" s="7" t="s">
        <v>812</v>
      </c>
      <c r="C45" s="7"/>
      <c r="D45"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5"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hardReferralHeader</v>
      </c>
      <c r="F45" s="7" t="str">
        <f ca="1">IF(Table_Text[[#This Row],[Header]]="Yes","",IF(Table_Text[[#This Row],[Property]]&lt;&gt;"",SUBSTITUTE(Table_Text[[#This Row],[Type]]," ","")&amp;SUBSTITUTE(Table_Text[[#This Row],[Property]]," ",""),""))</f>
        <v>SidebarHardReferralHeader</v>
      </c>
      <c r="G45"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"hardReferralHeader": {
            "text": "We cannot generate your quote online."
        },</v>
      </c>
      <c r="H45" s="38" t="str">
        <f ca="1">SUBSTITUTE(SUBSTITUTE(SUBSTITUTE(SUBSTITUTE(SUBSTITUTE(SUBSTITUTE(SUBSTITUTE(SUBSTITUTE(
TRIM(CLEAN(Table_Text[[#This Row],[Config]])),
" {","{"),
"{ ","{"),
" }","}"),
"} ","}"),
" [","["),
"[ ","["),
" ]","]"),
"] ","]")</f>
        <v>"hardReferralHeader":{"text": "We cannot generate your quote online."},</v>
      </c>
      <c r="I45"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"hardReferralHeader": "We cannot generate your quote online.",</v>
      </c>
      <c r="J45" s="7" t="str">
        <f ca="1">SUBSTITUTE(SUBSTITUTE(SUBSTITUTE(SUBSTITUTE(SUBSTITUTE(SUBSTITUTE(SUBSTITUTE(SUBSTITUTE(
TRIM(CLEAN(Table_Text[[#This Row],[Quote]])),
" {","{"),
"{ ","{"),
" }","}"),
"} ","}"),
" [","["),
"[ ","["),
" ]","]"),
"] ","]")</f>
        <v>"hardReferralHeader": "We cannot generate your quote online.",</v>
      </c>
      <c r="K45" s="7"/>
      <c r="L45" s="15" t="s">
        <v>813</v>
      </c>
    </row>
    <row r="46" spans="2:12" s="12" customFormat="1" ht="21" customHeight="1">
      <c r="B46" s="7" t="s">
        <v>814</v>
      </c>
      <c r="C46" s="7"/>
      <c r="D46"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6"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hardReferralLabel</v>
      </c>
      <c r="F46" s="7" t="str">
        <f ca="1">IF(Table_Text[[#This Row],[Header]]="Yes","",IF(Table_Text[[#This Row],[Property]]&lt;&gt;"",SUBSTITUTE(Table_Text[[#This Row],[Type]]," ","")&amp;SUBSTITUTE(Table_Text[[#This Row],[Property]]," ",""),""))</f>
        <v>SidebarHardReferralLabel</v>
      </c>
      <c r="G46"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"hardReferralLabel": {
            "text": "Quote Referral"
        },</v>
      </c>
      <c r="H46" s="38" t="str">
        <f ca="1">SUBSTITUTE(SUBSTITUTE(SUBSTITUTE(SUBSTITUTE(SUBSTITUTE(SUBSTITUTE(SUBSTITUTE(SUBSTITUTE(
TRIM(CLEAN(Table_Text[[#This Row],[Config]])),
" {","{"),
"{ ","{"),
" }","}"),
"} ","}"),
" [","["),
"[ ","["),
" ]","]"),
"] ","]")</f>
        <v>"hardReferralLabel":{"text": "Quote Referral"},</v>
      </c>
      <c r="I46"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"hardReferralLabel": "Quote Referral",</v>
      </c>
      <c r="J46" s="7" t="str">
        <f ca="1">SUBSTITUTE(SUBSTITUTE(SUBSTITUTE(SUBSTITUTE(SUBSTITUTE(SUBSTITUTE(SUBSTITUTE(SUBSTITUTE(
TRIM(CLEAN(Table_Text[[#This Row],[Quote]])),
" {","{"),
"{ ","{"),
" }","}"),
"} ","}"),
" [","["),
"[ ","["),
" ]","]"),
"] ","]")</f>
        <v>"hardReferralLabel": "Quote Referral",</v>
      </c>
      <c r="K46" s="7"/>
      <c r="L46" s="15" t="s">
        <v>807</v>
      </c>
    </row>
    <row r="47" spans="2:12" s="12" customFormat="1" ht="21" customHeight="1">
      <c r="B47" s="88" t="s">
        <v>815</v>
      </c>
      <c r="C47" s="7"/>
      <c r="D47"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7"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hardReferralMessageDefault</v>
      </c>
      <c r="F47" s="7" t="str">
        <f ca="1">IF(Table_Text[[#This Row],[Header]]="Yes","",IF(Table_Text[[#This Row],[Property]]&lt;&gt;"",SUBSTITUTE(Table_Text[[#This Row],[Type]]," ","")&amp;SUBSTITUTE(Table_Text[[#This Row],[Property]]," ",""),""))</f>
        <v>SidebarHardReferralMessageDefault</v>
      </c>
      <c r="G47"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"hardReferralMessageDefault": {
            "text": "Unfortunately our online channel cannot provide you with a quote based of your selections."
        },</v>
      </c>
      <c r="H47" s="38" t="str">
        <f ca="1">SUBSTITUTE(SUBSTITUTE(SUBSTITUTE(SUBSTITUTE(SUBSTITUTE(SUBSTITUTE(SUBSTITUTE(SUBSTITUTE(
TRIM(CLEAN(Table_Text[[#This Row],[Config]])),
" {","{"),
"{ ","{"),
" }","}"),
"} ","}"),
" [","["),
"[ ","["),
" ]","]"),
"] ","]")</f>
        <v>"hardReferralMessageDefault":{"text": "Unfortunately our online channel cannot provide you with a quote based of your selections."},</v>
      </c>
      <c r="I47"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"hardReferralMessageDefault": "Unfortunately our online channel cannot provide you with a quote based of your selections.",</v>
      </c>
      <c r="J47" s="7" t="str">
        <f ca="1">SUBSTITUTE(SUBSTITUTE(SUBSTITUTE(SUBSTITUTE(SUBSTITUTE(SUBSTITUTE(SUBSTITUTE(SUBSTITUTE(
TRIM(CLEAN(Table_Text[[#This Row],[Quote]])),
" {","{"),
"{ ","{"),
" }","}"),
"} ","}"),
" [","["),
"[ ","["),
" ]","]"),
"] ","]")</f>
        <v>"hardReferralMessageDefault": "Unfortunately our online channel cannot provide you with a quote based of your selections.",</v>
      </c>
      <c r="K47" s="7"/>
      <c r="L47" s="86" t="s">
        <v>816</v>
      </c>
    </row>
    <row r="48" spans="2:12" s="12" customFormat="1" ht="21" customHeight="1">
      <c r="B48" s="88" t="s">
        <v>817</v>
      </c>
      <c r="C48" s="7"/>
      <c r="D48"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8"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hardReferralMessageAppendix</v>
      </c>
      <c r="F48" s="7" t="str">
        <f ca="1">IF(Table_Text[[#This Row],[Header]]="Yes","",IF(Table_Text[[#This Row],[Property]]&lt;&gt;"",SUBSTITUTE(Table_Text[[#This Row],[Type]]," ","")&amp;SUBSTITUTE(Table_Text[[#This Row],[Property]]," ",""),""))</f>
        <v>SidebarHardReferralMessageAppendix</v>
      </c>
      <c r="G48"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"hardReferralMessageAppendix": {
            "text": "However, if you enter your contact details one of our qualified insurance experts will assist you in completing your purchase offline."
        },</v>
      </c>
      <c r="H48" s="38" t="str">
        <f ca="1">SUBSTITUTE(SUBSTITUTE(SUBSTITUTE(SUBSTITUTE(SUBSTITUTE(SUBSTITUTE(SUBSTITUTE(SUBSTITUTE(
TRIM(CLEAN(Table_Text[[#This Row],[Config]])),
" {","{"),
"{ ","{"),
" }","}"),
"} ","}"),
" [","["),
"[ ","["),
" ]","]"),
"] ","]")</f>
        <v>"hardReferralMessageAppendix":{"text": "However, if you enter your contact details one of our qualified insurance experts will assist you in completing your purchase offline."},</v>
      </c>
      <c r="I48"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"hardReferralMessageAppendix": "However, if you enter your contact details one of our qualified insurance experts will assist you in completing your purchase offline.",</v>
      </c>
      <c r="J48" s="7" t="str">
        <f ca="1">SUBSTITUTE(SUBSTITUTE(SUBSTITUTE(SUBSTITUTE(SUBSTITUTE(SUBSTITUTE(SUBSTITUTE(SUBSTITUTE(
TRIM(CLEAN(Table_Text[[#This Row],[Quote]])),
" {","{"),
"{ ","{"),
" }","}"),
"} ","}"),
" [","["),
"[ ","["),
" ]","]"),
"] ","]")</f>
        <v>"hardReferralMessageAppendix": "However, if you enter your contact details one of our qualified insurance experts will assist you in completing your purchase offline.",</v>
      </c>
      <c r="K48" s="7"/>
      <c r="L48" s="86" t="s">
        <v>811</v>
      </c>
    </row>
    <row r="49" spans="2:12" s="12" customFormat="1" ht="21" customHeight="1">
      <c r="B49" s="7" t="s">
        <v>818</v>
      </c>
      <c r="C49" s="7"/>
      <c r="D49"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9"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declineHeader</v>
      </c>
      <c r="F49" s="7" t="str">
        <f ca="1">IF(Table_Text[[#This Row],[Header]]="Yes","",IF(Table_Text[[#This Row],[Property]]&lt;&gt;"",SUBSTITUTE(Table_Text[[#This Row],[Type]]," ","")&amp;SUBSTITUTE(Table_Text[[#This Row],[Property]]," ",""),""))</f>
        <v>SidebarDeclineHeader</v>
      </c>
      <c r="G49"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"declineHeader": {
            "text": "We cannot generate your quote."
        },</v>
      </c>
      <c r="H49" s="38" t="str">
        <f ca="1">SUBSTITUTE(SUBSTITUTE(SUBSTITUTE(SUBSTITUTE(SUBSTITUTE(SUBSTITUTE(SUBSTITUTE(SUBSTITUTE(
TRIM(CLEAN(Table_Text[[#This Row],[Config]])),
" {","{"),
"{ ","{"),
" }","}"),
"} ","}"),
" [","["),
"[ ","["),
" ]","]"),
"] ","]")</f>
        <v>"declineHeader":{"text": "We cannot generate your quote."},</v>
      </c>
      <c r="I49"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"declineHeader": "We cannot generate your quote.",</v>
      </c>
      <c r="J49" s="7" t="str">
        <f ca="1">SUBSTITUTE(SUBSTITUTE(SUBSTITUTE(SUBSTITUTE(SUBSTITUTE(SUBSTITUTE(SUBSTITUTE(SUBSTITUTE(
TRIM(CLEAN(Table_Text[[#This Row],[Quote]])),
" {","{"),
"{ ","{"),
" }","}"),
"} ","}"),
" [","["),
"[ ","["),
" ]","]"),
"] ","]")</f>
        <v>"declineHeader": "We cannot generate your quote.",</v>
      </c>
      <c r="K49" s="7"/>
      <c r="L49" s="15" t="s">
        <v>819</v>
      </c>
    </row>
    <row r="50" spans="2:12" s="12" customFormat="1" ht="21" customHeight="1">
      <c r="B50" s="7" t="s">
        <v>820</v>
      </c>
      <c r="C50" s="7"/>
      <c r="D50"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0"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declineLabel</v>
      </c>
      <c r="F50" s="7" t="str">
        <f ca="1">IF(Table_Text[[#This Row],[Header]]="Yes","",IF(Table_Text[[#This Row],[Property]]&lt;&gt;"",SUBSTITUTE(Table_Text[[#This Row],[Type]]," ","")&amp;SUBSTITUTE(Table_Text[[#This Row],[Property]]," ",""),""))</f>
        <v>SidebarDeclineLabel</v>
      </c>
      <c r="G50"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"declineLabel": {
            "text": "Quote Declined"
        },</v>
      </c>
      <c r="H50" s="38" t="str">
        <f ca="1">SUBSTITUTE(SUBSTITUTE(SUBSTITUTE(SUBSTITUTE(SUBSTITUTE(SUBSTITUTE(SUBSTITUTE(SUBSTITUTE(
TRIM(CLEAN(Table_Text[[#This Row],[Config]])),
" {","{"),
"{ ","{"),
" }","}"),
"} ","}"),
" [","["),
"[ ","["),
" ]","]"),
"] ","]")</f>
        <v>"declineLabel":{"text": "Quote Declined"},</v>
      </c>
      <c r="I50"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"declineLabel": "Quote Declined",</v>
      </c>
      <c r="J50" s="7" t="str">
        <f ca="1">SUBSTITUTE(SUBSTITUTE(SUBSTITUTE(SUBSTITUTE(SUBSTITUTE(SUBSTITUTE(SUBSTITUTE(SUBSTITUTE(
TRIM(CLEAN(Table_Text[[#This Row],[Quote]])),
" {","{"),
"{ ","{"),
" }","}"),
"} ","}"),
" [","["),
"[ ","["),
" ]","]"),
"] ","]")</f>
        <v>"declineLabel": "Quote Declined",</v>
      </c>
      <c r="K50" s="7"/>
      <c r="L50" s="15" t="s">
        <v>821</v>
      </c>
    </row>
    <row r="51" spans="2:12" s="12" customFormat="1" ht="21" customHeight="1">
      <c r="B51" s="7" t="s">
        <v>822</v>
      </c>
      <c r="C51" s="7"/>
      <c r="D51"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1"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declineMessageDefault</v>
      </c>
      <c r="F51" s="7" t="str">
        <f ca="1">IF(Table_Text[[#This Row],[Header]]="Yes","",IF(Table_Text[[#This Row],[Property]]&lt;&gt;"",SUBSTITUTE(Table_Text[[#This Row],[Type]]," ","")&amp;SUBSTITUTE(Table_Text[[#This Row],[Property]]," ",""),""))</f>
        <v>SidebarDeclineMessageDefault</v>
      </c>
      <c r="G51"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"declineMessageDefault": {
            "text": "Unfortunately you are ineligible to purchase this insurance product based on your selections."
        },</v>
      </c>
      <c r="H51" s="38" t="str">
        <f ca="1">SUBSTITUTE(SUBSTITUTE(SUBSTITUTE(SUBSTITUTE(SUBSTITUTE(SUBSTITUTE(SUBSTITUTE(SUBSTITUTE(
TRIM(CLEAN(Table_Text[[#This Row],[Config]])),
" {","{"),
"{ ","{"),
" }","}"),
"} ","}"),
" [","["),
"[ ","["),
" ]","]"),
"] ","]")</f>
        <v>"declineMessageDefault":{"text": "Unfortunately you are ineligible to purchase this insurance product based on your selections."},</v>
      </c>
      <c r="I51"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"declineMessageDefault": "Unfortunately you are ineligible to purchase this insurance product based on your selections.",</v>
      </c>
      <c r="J51" s="7" t="str">
        <f ca="1">SUBSTITUTE(SUBSTITUTE(SUBSTITUTE(SUBSTITUTE(SUBSTITUTE(SUBSTITUTE(SUBSTITUTE(SUBSTITUTE(
TRIM(CLEAN(Table_Text[[#This Row],[Quote]])),
" {","{"),
"{ ","{"),
" }","}"),
"} ","}"),
" [","["),
"[ ","["),
" ]","]"),
"] ","]")</f>
        <v>"declineMessageDefault": "Unfortunately you are ineligible to purchase this insurance product based on your selections.",</v>
      </c>
      <c r="K51" s="7"/>
      <c r="L51" s="86" t="s">
        <v>823</v>
      </c>
    </row>
    <row r="52" spans="2:12" s="12" customFormat="1" ht="21" customHeight="1">
      <c r="B52" s="7" t="s">
        <v>824</v>
      </c>
      <c r="C52" s="7"/>
      <c r="D52"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2"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declineMessageAppendix</v>
      </c>
      <c r="F52" s="7" t="str">
        <f ca="1">IF(Table_Text[[#This Row],[Header]]="Yes","",IF(Table_Text[[#This Row],[Property]]&lt;&gt;"",SUBSTITUTE(Table_Text[[#This Row],[Type]]," ","")&amp;SUBSTITUTE(Table_Text[[#This Row],[Property]]," ",""),""))</f>
        <v>SidebarDeclineMessageAppendix</v>
      </c>
      <c r="G52"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"declineMessageAppendix": {
            "text": "However, if you enter your contact details one of our qualified insurance experts will assist you in exploring alternative insurance products that may suit your situation."
        },</v>
      </c>
      <c r="H52" s="38" t="str">
        <f ca="1">SUBSTITUTE(SUBSTITUTE(SUBSTITUTE(SUBSTITUTE(SUBSTITUTE(SUBSTITUTE(SUBSTITUTE(SUBSTITUTE(
TRIM(CLEAN(Table_Text[[#This Row],[Config]])),
" {","{"),
"{ ","{"),
" }","}"),
"} ","}"),
" [","["),
"[ ","["),
" ]","]"),
"] ","]")</f>
        <v>"declineMessageAppendix":{"text": "However, if you enter your contact details one of our qualified insurance experts will assist you in exploring alternative insurance products that may suit your situation."},</v>
      </c>
      <c r="I52"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"declineMessageAppendix": "However, if you enter your contact details one of our qualified insurance experts will assist you in exploring alternative insurance products that may suit your situation.",</v>
      </c>
      <c r="J52" s="7" t="str">
        <f ca="1">SUBSTITUTE(SUBSTITUTE(SUBSTITUTE(SUBSTITUTE(SUBSTITUTE(SUBSTITUTE(SUBSTITUTE(SUBSTITUTE(
TRIM(CLEAN(Table_Text[[#This Row],[Quote]])),
" {","{"),
"{ ","{"),
" }","}"),
"} ","}"),
" [","["),
"[ ","["),
" ]","]"),
"] ","]")</f>
        <v>"declineMessageAppendix": "However, if you enter your contact details one of our qualified insurance experts will assist you in exploring alternative insurance products that may suit your situation.",</v>
      </c>
      <c r="K52" s="7"/>
      <c r="L52" s="86" t="s">
        <v>825</v>
      </c>
    </row>
    <row r="53" spans="2:12" s="12" customFormat="1" ht="21" customHeight="1">
      <c r="B53" s="7" t="s">
        <v>826</v>
      </c>
      <c r="C53" s="7"/>
      <c r="D53"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3"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errorHeader</v>
      </c>
      <c r="F53" s="7" t="str">
        <f ca="1">IF(Table_Text[[#This Row],[Header]]="Yes","",IF(Table_Text[[#This Row],[Property]]&lt;&gt;"",SUBSTITUTE(Table_Text[[#This Row],[Type]]," ","")&amp;SUBSTITUTE(Table_Text[[#This Row],[Property]]," ",""),""))</f>
        <v>SidebarErrorHeader</v>
      </c>
      <c r="G53"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"errorHeader": {
            "text": "We cannot generate your quote online."
        },</v>
      </c>
      <c r="H53" s="38" t="str">
        <f ca="1">SUBSTITUTE(SUBSTITUTE(SUBSTITUTE(SUBSTITUTE(SUBSTITUTE(SUBSTITUTE(SUBSTITUTE(SUBSTITUTE(
TRIM(CLEAN(Table_Text[[#This Row],[Config]])),
" {","{"),
"{ ","{"),
" }","}"),
"} ","}"),
" [","["),
"[ ","["),
" ]","]"),
"] ","]")</f>
        <v>"errorHeader":{"text": "We cannot generate your quote online."},</v>
      </c>
      <c r="I53"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"errorHeader": "We cannot generate your quote online.",</v>
      </c>
      <c r="J53" s="7" t="str">
        <f ca="1">SUBSTITUTE(SUBSTITUTE(SUBSTITUTE(SUBSTITUTE(SUBSTITUTE(SUBSTITUTE(SUBSTITUTE(SUBSTITUTE(
TRIM(CLEAN(Table_Text[[#This Row],[Quote]])),
" {","{"),
"{ ","{"),
" }","}"),
"} ","}"),
" [","["),
"[ ","["),
" ]","]"),
"] ","]")</f>
        <v>"errorHeader": "We cannot generate your quote online.",</v>
      </c>
      <c r="K53" s="7"/>
      <c r="L53" s="15" t="s">
        <v>813</v>
      </c>
    </row>
    <row r="54" spans="2:12" s="12" customFormat="1" ht="21" customHeight="1">
      <c r="B54" s="7" t="s">
        <v>827</v>
      </c>
      <c r="C54" s="7"/>
      <c r="D54"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4"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errorLabel</v>
      </c>
      <c r="F54" s="7" t="str">
        <f ca="1">IF(Table_Text[[#This Row],[Header]]="Yes","",IF(Table_Text[[#This Row],[Property]]&lt;&gt;"",SUBSTITUTE(Table_Text[[#This Row],[Type]]," ","")&amp;SUBSTITUTE(Table_Text[[#This Row],[Property]]," ",""),""))</f>
        <v>SidebarErrorLabel</v>
      </c>
      <c r="G54"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"errorLabel": {
            "text": "Calculation Error"
        },</v>
      </c>
      <c r="H54" s="38" t="str">
        <f ca="1">SUBSTITUTE(SUBSTITUTE(SUBSTITUTE(SUBSTITUTE(SUBSTITUTE(SUBSTITUTE(SUBSTITUTE(SUBSTITUTE(
TRIM(CLEAN(Table_Text[[#This Row],[Config]])),
" {","{"),
"{ ","{"),
" }","}"),
"} ","}"),
" [","["),
"[ ","["),
" ]","]"),
"] ","]")</f>
        <v>"errorLabel":{"text": "Calculation Error"},</v>
      </c>
      <c r="I54"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"errorLabel": "Calculation Error",</v>
      </c>
      <c r="J54" s="7" t="str">
        <f ca="1">SUBSTITUTE(SUBSTITUTE(SUBSTITUTE(SUBSTITUTE(SUBSTITUTE(SUBSTITUTE(SUBSTITUTE(SUBSTITUTE(
TRIM(CLEAN(Table_Text[[#This Row],[Quote]])),
" {","{"),
"{ ","{"),
" }","}"),
"} ","}"),
" [","["),
"[ ","["),
" ]","]"),
"] ","]")</f>
        <v>"errorLabel": "Calculation Error",</v>
      </c>
      <c r="K54" s="7"/>
      <c r="L54" s="15" t="s">
        <v>828</v>
      </c>
    </row>
    <row r="55" spans="2:12" s="12" customFormat="1" ht="21" customHeight="1">
      <c r="B55" s="7" t="s">
        <v>829</v>
      </c>
      <c r="C55" s="7"/>
      <c r="D55"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5"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errorMessageDefault</v>
      </c>
      <c r="F55" s="7" t="str">
        <f ca="1">IF(Table_Text[[#This Row],[Header]]="Yes","",IF(Table_Text[[#This Row],[Property]]&lt;&gt;"",SUBSTITUTE(Table_Text[[#This Row],[Type]]," ","")&amp;SUBSTITUTE(Table_Text[[#This Row],[Property]]," ",""),""))</f>
        <v>SidebarErrorMessageDefault</v>
      </c>
      <c r="G55"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"errorMessageDefault": {
            "text": "Unfortunately our online channel cannot provide you with a quote based of your selections."
        },</v>
      </c>
      <c r="H55" s="38" t="str">
        <f ca="1">SUBSTITUTE(SUBSTITUTE(SUBSTITUTE(SUBSTITUTE(SUBSTITUTE(SUBSTITUTE(SUBSTITUTE(SUBSTITUTE(
TRIM(CLEAN(Table_Text[[#This Row],[Config]])),
" {","{"),
"{ ","{"),
" }","}"),
"} ","}"),
" [","["),
"[ ","["),
" ]","]"),
"] ","]")</f>
        <v>"errorMessageDefault":{"text": "Unfortunately our online channel cannot provide you with a quote based of your selections."},</v>
      </c>
      <c r="I55"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"errorMessageDefault": "Unfortunately our online channel cannot provide you with a quote based of your selections.",</v>
      </c>
      <c r="J55" s="7" t="str">
        <f ca="1">SUBSTITUTE(SUBSTITUTE(SUBSTITUTE(SUBSTITUTE(SUBSTITUTE(SUBSTITUTE(SUBSTITUTE(SUBSTITUTE(
TRIM(CLEAN(Table_Text[[#This Row],[Quote]])),
" {","{"),
"{ ","{"),
" }","}"),
"} ","}"),
" [","["),
"[ ","["),
" ]","]"),
"] ","]")</f>
        <v>"errorMessageDefault": "Unfortunately our online channel cannot provide you with a quote based of your selections.",</v>
      </c>
      <c r="K55" s="7"/>
      <c r="L55" s="86" t="s">
        <v>816</v>
      </c>
    </row>
    <row r="56" spans="2:12" s="12" customFormat="1" ht="21" customHeight="1">
      <c r="B56" s="7" t="s">
        <v>830</v>
      </c>
      <c r="C56" s="7"/>
      <c r="D56"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6"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errorMessageAppendix</v>
      </c>
      <c r="F56" s="7" t="str">
        <f ca="1">IF(Table_Text[[#This Row],[Header]]="Yes","",IF(Table_Text[[#This Row],[Property]]&lt;&gt;"",SUBSTITUTE(Table_Text[[#This Row],[Type]]," ","")&amp;SUBSTITUTE(Table_Text[[#This Row],[Property]]," ",""),""))</f>
        <v>SidebarErrorMessageAppendix</v>
      </c>
      <c r="G56"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"errorMessageAppendix": {
            "text": "However, if you enter your contact details one of our qualified insurance experts will assist you in completing your purchase offline."
        },</v>
      </c>
      <c r="H56" s="38" t="str">
        <f ca="1">SUBSTITUTE(SUBSTITUTE(SUBSTITUTE(SUBSTITUTE(SUBSTITUTE(SUBSTITUTE(SUBSTITUTE(SUBSTITUTE(
TRIM(CLEAN(Table_Text[[#This Row],[Config]])),
" {","{"),
"{ ","{"),
" }","}"),
"} ","}"),
" [","["),
"[ ","["),
" ]","]"),
"] ","]")</f>
        <v>"errorMessageAppendix":{"text": "However, if you enter your contact details one of our qualified insurance experts will assist you in completing your purchase offline."},</v>
      </c>
      <c r="I56"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"errorMessageAppendix": "However, if you enter your contact details one of our qualified insurance experts will assist you in completing your purchase offline.",</v>
      </c>
      <c r="J56" s="7" t="str">
        <f ca="1">SUBSTITUTE(SUBSTITUTE(SUBSTITUTE(SUBSTITUTE(SUBSTITUTE(SUBSTITUTE(SUBSTITUTE(SUBSTITUTE(
TRIM(CLEAN(Table_Text[[#This Row],[Quote]])),
" {","{"),
"{ ","{"),
" }","}"),
"} ","}"),
" [","["),
"[ ","["),
" ]","]"),
"] ","]")</f>
        <v>"errorMessageAppendix": "However, if you enter your contact details one of our qualified insurance experts will assist you in completing your purchase offline.",</v>
      </c>
      <c r="K56" s="7"/>
      <c r="L56" s="86" t="s">
        <v>811</v>
      </c>
    </row>
    <row r="57" spans="2:12" s="12" customFormat="1" ht="21" customHeight="1">
      <c r="B57" s="7" t="s">
        <v>41</v>
      </c>
      <c r="C57" s="7"/>
      <c r="D57"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7"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summaryLabel</v>
      </c>
      <c r="F57" s="7" t="str">
        <f ca="1">IF(Table_Text[[#This Row],[Header]]="Yes","",IF(Table_Text[[#This Row],[Property]]&lt;&gt;"",SUBSTITUTE(Table_Text[[#This Row],[Type]]," ","")&amp;SUBSTITUTE(Table_Text[[#This Row],[Property]]," ",""),""))</f>
        <v>SidebarSummaryLabel</v>
      </c>
      <c r="G57"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"summaryLabel": {
            "text": "Quote Summary"
        }
    },</v>
      </c>
      <c r="H57" s="7" t="str">
        <f ca="1">SUBSTITUTE(SUBSTITUTE(SUBSTITUTE(SUBSTITUTE(SUBSTITUTE(SUBSTITUTE(SUBSTITUTE(SUBSTITUTE(
TRIM(CLEAN(Table_Text[[#This Row],[Config]])),
" {","{"),
"{ ","{"),
" }","}"),
"} ","}"),
" [","["),
"[ ","["),
" ]","]"),
"] ","]")</f>
        <v>"summaryLabel":{"text": "Quote Summary"}},</v>
      </c>
      <c r="I57"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"summaryLabel": "Quote Summary"
    },</v>
      </c>
      <c r="J57" s="7" t="str">
        <f ca="1">SUBSTITUTE(SUBSTITUTE(SUBSTITUTE(SUBSTITUTE(SUBSTITUTE(SUBSTITUTE(SUBSTITUTE(SUBSTITUTE(
TRIM(CLEAN(Table_Text[[#This Row],[Quote]])),
" {","{"),
"{ ","{"),
" }","}"),
"} ","}"),
" [","["),
"[ ","["),
" ]","]"),
"] ","]")</f>
        <v>"summaryLabel": "Quote Summary"},</v>
      </c>
      <c r="K57" s="7"/>
      <c r="L57" s="15" t="s">
        <v>831</v>
      </c>
    </row>
    <row r="58" spans="2:12" ht="29.25" thickBot="1">
      <c r="B58" s="3" t="s">
        <v>832</v>
      </c>
      <c r="C58" s="3" t="s">
        <v>71</v>
      </c>
      <c r="D58" s="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58" s="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formElements</v>
      </c>
      <c r="F58" s="3" t="str">
        <f>IF(Table_Text[[#This Row],[Header]]="Yes","",IF(Table_Text[[#This Row],[Property]]&lt;&gt;"",SUBSTITUTE(Table_Text[[#This Row],[Type]]," ","")&amp;SUBSTITUTE(Table_Text[[#This Row],[Property]]," ",""),""))</f>
        <v/>
      </c>
      <c r="G58" s="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"formElements": {</v>
      </c>
      <c r="H58" s="3" t="str">
        <f ca="1">SUBSTITUTE(SUBSTITUTE(SUBSTITUTE(SUBSTITUTE(SUBSTITUTE(SUBSTITUTE(SUBSTITUTE(SUBSTITUTE(
TRIM(CLEAN(Table_Text[[#This Row],[Config]])),
" {","{"),
"{ ","{"),
" }","}"),
"} ","}"),
" [","["),
"[ ","["),
" ]","]"),
"] ","]")</f>
        <v>"formElements":{</v>
      </c>
      <c r="I58" s="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"formElements": {</v>
      </c>
      <c r="J58" s="3" t="str">
        <f ca="1">SUBSTITUTE(SUBSTITUTE(SUBSTITUTE(SUBSTITUTE(SUBSTITUTE(SUBSTITUTE(SUBSTITUTE(SUBSTITUTE(
TRIM(CLEAN(Table_Text[[#This Row],[Quote]])),
" {","{"),
"{ ","{"),
" }","}"),
"} ","}"),
" [","["),
"[ ","["),
" ]","]"),
"] ","]")</f>
        <v>"formElements":{</v>
      </c>
      <c r="K58" s="3"/>
      <c r="L58" s="18"/>
    </row>
    <row r="59" spans="2:12" s="12" customFormat="1" ht="21" hidden="1" customHeight="1">
      <c r="B59" s="7"/>
      <c r="C59" s="7"/>
      <c r="D59"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Form Element</v>
      </c>
      <c r="E59"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59" s="7" t="str">
        <f>IF(Table_Text[[#This Row],[Header]]="Yes","",IF(Table_Text[[#This Row],[Property]]&lt;&gt;"",SUBSTITUTE(Table_Text[[#This Row],[Type]]," ","")&amp;SUBSTITUTE(Table_Text[[#This Row],[Property]]," ",""),""))</f>
        <v/>
      </c>
      <c r="G59"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59" s="7" t="str">
        <f ca="1">SUBSTITUTE(SUBSTITUTE(SUBSTITUTE(SUBSTITUTE(SUBSTITUTE(SUBSTITUTE(SUBSTITUTE(SUBSTITUTE(
TRIM(CLEAN(Table_Text[[#This Row],[Config]])),
" {","{"),
"{ ","{"),
" }","}"),
"} ","}"),
" [","["),
"[ ","["),
" ]","]"),
"] ","]")</f>
        <v/>
      </c>
      <c r="I59"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59" s="7" t="str">
        <f ca="1">SUBSTITUTE(SUBSTITUTE(SUBSTITUTE(SUBSTITUTE(SUBSTITUTE(SUBSTITUTE(SUBSTITUTE(SUBSTITUTE(
TRIM(CLEAN(Table_Text[[#This Row],[Quote]])),
" {","{"),
"{ ","{"),
" }","}"),
"} ","}"),
" [","["),
"[ ","["),
" ]","]"),
"] ","]")</f>
        <v/>
      </c>
      <c r="K59" s="7"/>
      <c r="L59" s="15"/>
    </row>
    <row r="60" spans="2:12" s="12" customFormat="1" ht="21" customHeight="1">
      <c r="B60" s="7" t="s">
        <v>833</v>
      </c>
      <c r="C60" s="7"/>
      <c r="D60"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Form Element</v>
      </c>
      <c r="E60"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helpMessageLabel</v>
      </c>
      <c r="F60" s="7" t="str">
        <f ca="1">IF(Table_Text[[#This Row],[Header]]="Yes","",IF(Table_Text[[#This Row],[Property]]&lt;&gt;"",SUBSTITUTE(Table_Text[[#This Row],[Type]]," ","")&amp;SUBSTITUTE(Table_Text[[#This Row],[Property]]," ",""),""))</f>
        <v>FormElementHelpMessageLabel</v>
      </c>
      <c r="G60"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"helpMessageLabel": {
            "text": "What doest this mean and why is it important?"
        },</v>
      </c>
      <c r="H60" s="7" t="str">
        <f ca="1">SUBSTITUTE(SUBSTITUTE(SUBSTITUTE(SUBSTITUTE(SUBSTITUTE(SUBSTITUTE(SUBSTITUTE(SUBSTITUTE(
TRIM(CLEAN(Table_Text[[#This Row],[Config]])),
" {","{"),
"{ ","{"),
" }","}"),
"} ","}"),
" [","["),
"[ ","["),
" ]","]"),
"] ","]")</f>
        <v>"helpMessageLabel":{"text": "What doest this mean and why is it important?"},</v>
      </c>
      <c r="I60"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"helpMessageLabel": "What doest this mean and why is it important?",</v>
      </c>
      <c r="J60" s="7" t="str">
        <f ca="1">SUBSTITUTE(SUBSTITUTE(SUBSTITUTE(SUBSTITUTE(SUBSTITUTE(SUBSTITUTE(SUBSTITUTE(SUBSTITUTE(
TRIM(CLEAN(Table_Text[[#This Row],[Quote]])),
" {","{"),
"{ ","{"),
" }","}"),
"} ","}"),
" [","["),
"[ ","["),
" ]","]"),
"] ","]")</f>
        <v>"helpMessageLabel": "What doest this mean and why is it important?",</v>
      </c>
      <c r="K60" s="7"/>
      <c r="L60" s="29" t="s">
        <v>834</v>
      </c>
    </row>
    <row r="61" spans="2:12" s="12" customFormat="1" ht="21" customHeight="1">
      <c r="B61" s="88" t="s">
        <v>835</v>
      </c>
      <c r="C61" s="7"/>
      <c r="D61"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Form Element</v>
      </c>
      <c r="E61"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repeatingAddItemButton</v>
      </c>
      <c r="F61" s="7" t="str">
        <f ca="1">IF(Table_Text[[#This Row],[Header]]="Yes","",IF(Table_Text[[#This Row],[Property]]&lt;&gt;"",SUBSTITUTE(Table_Text[[#This Row],[Type]]," ","")&amp;SUBSTITUTE(Table_Text[[#This Row],[Property]]," ",""),""))</f>
        <v>FormElementRepeatingAddItemButton</v>
      </c>
      <c r="G61"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"repeatingAddItemButton": {
            "text": "Add",
            "icon": "glyphicon glyphicon-plus"
        },</v>
      </c>
      <c r="H61" s="38" t="str">
        <f ca="1">SUBSTITUTE(SUBSTITUTE(SUBSTITUTE(SUBSTITUTE(SUBSTITUTE(SUBSTITUTE(SUBSTITUTE(SUBSTITUTE(
TRIM(CLEAN(Table_Text[[#This Row],[Config]])),
" {","{"),
"{ ","{"),
" }","}"),
"} ","}"),
" [","["),
"[ ","["),
" ]","]"),
"] ","]")</f>
        <v>"repeatingAddItemButton":{"text": "Add", "icon": "glyphicon glyphicon-plus"},</v>
      </c>
      <c r="I61"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"repeatingAddItemButton": "Add",</v>
      </c>
      <c r="J61" s="7" t="str">
        <f ca="1">SUBSTITUTE(SUBSTITUTE(SUBSTITUTE(SUBSTITUTE(SUBSTITUTE(SUBSTITUTE(SUBSTITUTE(SUBSTITUTE(
TRIM(CLEAN(Table_Text[[#This Row],[Quote]])),
" {","{"),
"{ ","{"),
" }","}"),
"} ","}"),
" [","["),
"[ ","["),
" ]","]"),
"] ","]")</f>
        <v>"repeatingAddItemButton": "Add",</v>
      </c>
      <c r="K61" s="88" t="s">
        <v>836</v>
      </c>
      <c r="L61" s="86" t="s">
        <v>837</v>
      </c>
    </row>
    <row r="62" spans="2:12" s="12" customFormat="1" ht="21" customHeight="1">
      <c r="B62" s="88" t="s">
        <v>838</v>
      </c>
      <c r="C62" s="7"/>
      <c r="D62"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Form Element</v>
      </c>
      <c r="E62"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repeatingRemoveItemButton</v>
      </c>
      <c r="F62" s="7" t="str">
        <f ca="1">IF(Table_Text[[#This Row],[Header]]="Yes","",IF(Table_Text[[#This Row],[Property]]&lt;&gt;"",SUBSTITUTE(Table_Text[[#This Row],[Type]]," ","")&amp;SUBSTITUTE(Table_Text[[#This Row],[Property]]," ",""),""))</f>
        <v>FormElementRepeatingRemoveItemButton</v>
      </c>
      <c r="G62"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"repeatingRemoveItemButton": {
            "text": "Remove",
            "icon": "glyphicon glyphicon-remove"
        }
    },</v>
      </c>
      <c r="H62" s="38" t="str">
        <f ca="1">SUBSTITUTE(SUBSTITUTE(SUBSTITUTE(SUBSTITUTE(SUBSTITUTE(SUBSTITUTE(SUBSTITUTE(SUBSTITUTE(
TRIM(CLEAN(Table_Text[[#This Row],[Config]])),
" {","{"),
"{ ","{"),
" }","}"),
"} ","}"),
" [","["),
"[ ","["),
" ]","]"),
"] ","]")</f>
        <v>"repeatingRemoveItemButton":{"text": "Remove", "icon": "glyphicon glyphicon-remove"}},</v>
      </c>
      <c r="I62"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"repeatingRemoveItemButton": "Remove"
    },</v>
      </c>
      <c r="J62" s="7" t="str">
        <f ca="1">SUBSTITUTE(SUBSTITUTE(SUBSTITUTE(SUBSTITUTE(SUBSTITUTE(SUBSTITUTE(SUBSTITUTE(SUBSTITUTE(
TRIM(CLEAN(Table_Text[[#This Row],[Quote]])),
" {","{"),
"{ ","{"),
" }","}"),
"} ","}"),
" [","["),
"[ ","["),
" ]","]"),
"] ","]")</f>
        <v>"repeatingRemoveItemButton": "Remove"},</v>
      </c>
      <c r="K62" s="88" t="s">
        <v>839</v>
      </c>
      <c r="L62" s="86" t="s">
        <v>840</v>
      </c>
    </row>
    <row r="63" spans="2:12" s="12" customFormat="1" ht="29.25" thickBot="1">
      <c r="B63" s="28" t="s">
        <v>841</v>
      </c>
      <c r="C63" s="28" t="s">
        <v>71</v>
      </c>
      <c r="D63" s="2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63" s="2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sidebarPanels</v>
      </c>
      <c r="F63" s="28" t="str">
        <f>IF(Table_Text[[#This Row],[Header]]="Yes","",IF(Table_Text[[#This Row],[Property]]&lt;&gt;"",SUBSTITUTE(Table_Text[[#This Row],[Type]]," ","")&amp;SUBSTITUTE(Table_Text[[#This Row],[Property]]," ",""),""))</f>
        <v/>
      </c>
      <c r="G63" s="2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"sidebarPanels": {</v>
      </c>
      <c r="H63" s="28" t="str">
        <f ca="1">SUBSTITUTE(SUBSTITUTE(SUBSTITUTE(SUBSTITUTE(SUBSTITUTE(SUBSTITUTE(SUBSTITUTE(SUBSTITUTE(
TRIM(CLEAN(Table_Text[[#This Row],[Config]])),
" {","{"),
"{ ","{"),
" }","}"),
"} ","}"),
" [","["),
"[ ","["),
" ]","]"),
"] ","]")</f>
        <v>"sidebarPanels":{</v>
      </c>
      <c r="I63" s="2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"sidebarPanels": {</v>
      </c>
      <c r="J63" s="28" t="str">
        <f ca="1">SUBSTITUTE(SUBSTITUTE(SUBSTITUTE(SUBSTITUTE(SUBSTITUTE(SUBSTITUTE(SUBSTITUTE(SUBSTITUTE(
TRIM(CLEAN(Table_Text[[#This Row],[Quote]])),
" {","{"),
"{ ","{"),
" }","}"),
"} ","}"),
" [","["),
"[ ","["),
" ]","]"),
"] ","]")</f>
        <v>"sidebarPanels":{</v>
      </c>
      <c r="K63" s="28"/>
      <c r="L63" s="27"/>
    </row>
    <row r="64" spans="2:12" s="12" customFormat="1" ht="21" customHeight="1">
      <c r="B64" t="s">
        <v>842</v>
      </c>
      <c r="C64" s="7"/>
      <c r="D64"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 Panel</v>
      </c>
      <c r="E64"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test1Header</v>
      </c>
      <c r="F64" s="7" t="str">
        <f ca="1">IF(Table_Text[[#This Row],[Header]]="Yes","",IF(Table_Text[[#This Row],[Property]]&lt;&gt;"",SUBSTITUTE(Table_Text[[#This Row],[Type]]," ","")&amp;SUBSTITUTE(Table_Text[[#This Row],[Property]]," ",""),""))</f>
        <v>SidebarPanelTest1Header</v>
      </c>
      <c r="G64"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"test1Header": {
            "text": "Get Noticed"
        },</v>
      </c>
      <c r="H64" s="38" t="str">
        <f ca="1">SUBSTITUTE(SUBSTITUTE(SUBSTITUTE(SUBSTITUTE(SUBSTITUTE(SUBSTITUTE(SUBSTITUTE(SUBSTITUTE(
TRIM(CLEAN(Table_Text[[#This Row],[Config]])),
" {","{"),
"{ ","{"),
" }","}"),
"} ","}"),
" [","["),
"[ ","["),
" ]","]"),
"] ","]")</f>
        <v>"test1Header":{"text": "Get Noticed"},</v>
      </c>
      <c r="I64"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"test1Header": "Get Noticed",</v>
      </c>
      <c r="J64" s="7" t="str">
        <f ca="1">SUBSTITUTE(SUBSTITUTE(SUBSTITUTE(SUBSTITUTE(SUBSTITUTE(SUBSTITUTE(SUBSTITUTE(SUBSTITUTE(
TRIM(CLEAN(Table_Text[[#This Row],[Quote]])),
" {","{"),
"{ ","{"),
" }","}"),
"} ","}"),
" [","["),
"[ ","["),
" ]","]"),
"] ","]")</f>
        <v>"test1Header": "Get Noticed",</v>
      </c>
      <c r="K64" s="7"/>
      <c r="L64" s="86" t="s">
        <v>843</v>
      </c>
    </row>
    <row r="65" spans="2:12" s="12" customFormat="1" ht="21" customHeight="1">
      <c r="B65" s="7" t="s">
        <v>844</v>
      </c>
      <c r="C65" s="7"/>
      <c r="D65"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 Panel</v>
      </c>
      <c r="E65"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test1Body</v>
      </c>
      <c r="F65" s="7" t="str">
        <f ca="1">IF(Table_Text[[#This Row],[Header]]="Yes","",IF(Table_Text[[#This Row],[Property]]&lt;&gt;"",SUBSTITUTE(Table_Text[[#This Row],[Type]]," ","")&amp;SUBSTITUTE(Table_Text[[#This Row],[Property]]," ",""),""))</f>
        <v>SidebarPanelTest1Body</v>
      </c>
      <c r="G65"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"test1Body": {
            "text": "Create impact to make your business stand out from the crowd."
        }
    },</v>
      </c>
      <c r="H65" s="38" t="str">
        <f ca="1">SUBSTITUTE(SUBSTITUTE(SUBSTITUTE(SUBSTITUTE(SUBSTITUTE(SUBSTITUTE(SUBSTITUTE(SUBSTITUTE(
TRIM(CLEAN(Table_Text[[#This Row],[Config]])),
" {","{"),
"{ ","{"),
" }","}"),
"} ","}"),
" [","["),
"[ ","["),
" ]","]"),
"] ","]")</f>
        <v>"test1Body":{"text": "Create impact to make your business stand out from the crowd."}},</v>
      </c>
      <c r="I65"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"test1Body": "Create impact to make your business stand out from the crowd."
    },</v>
      </c>
      <c r="J65" s="7" t="str">
        <f ca="1">SUBSTITUTE(SUBSTITUTE(SUBSTITUTE(SUBSTITUTE(SUBSTITUTE(SUBSTITUTE(SUBSTITUTE(SUBSTITUTE(
TRIM(CLEAN(Table_Text[[#This Row],[Quote]])),
" {","{"),
"{ ","{"),
" }","}"),
"} ","}"),
" [","["),
"[ ","["),
" ]","]"),
"] ","]")</f>
        <v>"test1Body": "Create impact to make your business stand out from the crowd."},</v>
      </c>
      <c r="K65" s="7"/>
      <c r="L65" s="86" t="s">
        <v>845</v>
      </c>
    </row>
    <row r="66" spans="2:12" ht="29.25" thickBot="1">
      <c r="B66" s="3" t="s">
        <v>846</v>
      </c>
      <c r="C66" s="3" t="s">
        <v>71</v>
      </c>
      <c r="D66" s="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66" s="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workflow</v>
      </c>
      <c r="F66" s="3" t="str">
        <f>IF(Table_Text[[#This Row],[Header]]="Yes","",IF(Table_Text[[#This Row],[Property]]&lt;&gt;"",SUBSTITUTE(Table_Text[[#This Row],[Type]]," ","")&amp;SUBSTITUTE(Table_Text[[#This Row],[Property]]," ",""),""))</f>
        <v/>
      </c>
      <c r="G66" s="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"workflow": {</v>
      </c>
      <c r="H66" s="3" t="str">
        <f ca="1">SUBSTITUTE(SUBSTITUTE(SUBSTITUTE(SUBSTITUTE(SUBSTITUTE(SUBSTITUTE(SUBSTITUTE(SUBSTITUTE(
TRIM(CLEAN(Table_Text[[#This Row],[Config]])),
" {","{"),
"{ ","{"),
" }","}"),
"} ","}"),
" [","["),
"[ ","["),
" ]","]"),
"] ","]")</f>
        <v>"workflow":{</v>
      </c>
      <c r="I66" s="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"workflow": {</v>
      </c>
      <c r="J66" s="3" t="str">
        <f ca="1">SUBSTITUTE(SUBSTITUTE(SUBSTITUTE(SUBSTITUTE(SUBSTITUTE(SUBSTITUTE(SUBSTITUTE(SUBSTITUTE(
TRIM(CLEAN(Table_Text[[#This Row],[Quote]])),
" {","{"),
"{ ","{"),
" }","}"),
"} ","}"),
" [","["),
"[ ","["),
" ]","]"),
"] ","]")</f>
        <v>"workflow":{</v>
      </c>
      <c r="K66" s="3"/>
      <c r="L66" s="18"/>
    </row>
    <row r="67" spans="2:12" ht="21.75" thickBot="1">
      <c r="B67" s="53" t="s">
        <v>847</v>
      </c>
      <c r="C67" s="53" t="s">
        <v>71</v>
      </c>
      <c r="D67" s="5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67" s="5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step1</v>
      </c>
      <c r="F67" s="53" t="str">
        <f>IF(Table_Text[[#This Row],[Header]]="Yes","",IF(Table_Text[[#This Row],[Property]]&lt;&gt;"",SUBSTITUTE(Table_Text[[#This Row],[Type]]," ","")&amp;SUBSTITUTE(Table_Text[[#This Row],[Property]]," ",""),""))</f>
        <v/>
      </c>
      <c r="G67" s="5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"step1": {</v>
      </c>
      <c r="H67" s="53" t="str">
        <f ca="1">SUBSTITUTE(SUBSTITUTE(SUBSTITUTE(SUBSTITUTE(SUBSTITUTE(SUBSTITUTE(SUBSTITUTE(SUBSTITUTE(
TRIM(CLEAN(Table_Text[[#This Row],[Config]])),
" {","{"),
"{ ","{"),
" }","}"),
"} ","}"),
" [","["),
"[ ","["),
" ]","]"),
"] ","]")</f>
        <v>"step1":{</v>
      </c>
      <c r="I67" s="5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"step1": {</v>
      </c>
      <c r="J67" s="53" t="str">
        <f ca="1">SUBSTITUTE(SUBSTITUTE(SUBSTITUTE(SUBSTITUTE(SUBSTITUTE(SUBSTITUTE(SUBSTITUTE(SUBSTITUTE(
TRIM(CLEAN(Table_Text[[#This Row],[Quote]])),
" {","{"),
"{ ","{"),
" }","}"),
"} ","}"),
" [","["),
"[ ","["),
" ]","]"),
"] ","]")</f>
        <v>"step1":{</v>
      </c>
      <c r="K67" s="53"/>
      <c r="L67" s="54"/>
    </row>
    <row r="68" spans="2:12" s="12" customFormat="1" ht="21" hidden="1" customHeight="1">
      <c r="B68" s="7"/>
      <c r="C68" s="7"/>
      <c r="D68"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68"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68" s="7" t="str">
        <f>IF(Table_Text[[#This Row],[Header]]="Yes","",IF(Table_Text[[#This Row],[Property]]&lt;&gt;"",SUBSTITUTE(Table_Text[[#This Row],[Type]]," ","")&amp;SUBSTITUTE(Table_Text[[#This Row],[Property]]," ",""),""))</f>
        <v/>
      </c>
      <c r="G68"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68" s="7" t="str">
        <f ca="1">SUBSTITUTE(SUBSTITUTE(SUBSTITUTE(SUBSTITUTE(SUBSTITUTE(SUBSTITUTE(SUBSTITUTE(SUBSTITUTE(
TRIM(CLEAN(Table_Text[[#This Row],[Config]])),
" {","{"),
"{ ","{"),
" }","}"),
"} ","}"),
" [","["),
"[ ","["),
" ]","]"),
"] ","]")</f>
        <v/>
      </c>
      <c r="I68"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68" s="7" t="str">
        <f ca="1">SUBSTITUTE(SUBSTITUTE(SUBSTITUTE(SUBSTITUTE(SUBSTITUTE(SUBSTITUTE(SUBSTITUTE(SUBSTITUTE(
TRIM(CLEAN(Table_Text[[#This Row],[Quote]])),
" {","{"),
"{ ","{"),
" }","}"),
"} ","}"),
" [","["),
"[ ","["),
" ]","]"),
"] ","]")</f>
        <v/>
      </c>
      <c r="K68" s="7"/>
      <c r="L68" s="15"/>
    </row>
    <row r="69" spans="2:12" s="12" customFormat="1" ht="21" customHeight="1">
      <c r="B69" s="88" t="s">
        <v>848</v>
      </c>
      <c r="C69" s="7"/>
      <c r="D69"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69"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tabLabel</v>
      </c>
      <c r="F69" s="7" t="str">
        <f ca="1">IF(Table_Text[[#This Row],[Header]]="Yes","",IF(Table_Text[[#This Row],[Property]]&lt;&gt;"",SUBSTITUTE(Table_Text[[#This Row],[Type]]," ","")&amp;SUBSTITUTE(Table_Text[[#This Row],[Property]]," ",""),""))</f>
        <v>Step1TabLabel</v>
      </c>
      <c r="G69"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"tabLabel": {
            "text": "Get a quote"
        },</v>
      </c>
      <c r="H69" s="38" t="str">
        <f ca="1">SUBSTITUTE(SUBSTITUTE(SUBSTITUTE(SUBSTITUTE(SUBSTITUTE(SUBSTITUTE(SUBSTITUTE(SUBSTITUTE(
TRIM(CLEAN(Table_Text[[#This Row],[Config]])),
" {","{"),
"{ ","{"),
" }","}"),
"} ","}"),
" [","["),
"[ ","["),
" ]","]"),
"] ","]")</f>
        <v>"tabLabel":{"text": "Get a quote"},</v>
      </c>
      <c r="I69"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"tabLabel": "Get a quote",</v>
      </c>
      <c r="J69" s="7" t="str">
        <f ca="1">SUBSTITUTE(SUBSTITUTE(SUBSTITUTE(SUBSTITUTE(SUBSTITUTE(SUBSTITUTE(SUBSTITUTE(SUBSTITUTE(
TRIM(CLEAN(Table_Text[[#This Row],[Quote]])),
" {","{"),
"{ ","{"),
" }","}"),
"} ","}"),
" [","["),
"[ ","["),
" ]","]"),
"] ","]")</f>
        <v>"tabLabel": "Get a quote",</v>
      </c>
      <c r="K69" s="7"/>
      <c r="L69" s="29" t="s">
        <v>849</v>
      </c>
    </row>
    <row r="70" spans="2:12" s="12" customFormat="1" ht="21" customHeight="1">
      <c r="B70" s="88" t="s">
        <v>850</v>
      </c>
      <c r="C70" s="7"/>
      <c r="D70"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0"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70" s="7" t="str">
        <f ca="1">IF(Table_Text[[#This Row],[Header]]="Yes","",IF(Table_Text[[#This Row],[Property]]&lt;&gt;"",SUBSTITUTE(Table_Text[[#This Row],[Type]]," ","")&amp;SUBSTITUTE(Table_Text[[#This Row],[Property]]," ",""),""))</f>
        <v>Step1TopHeading</v>
      </c>
      <c r="G70"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"Motor Loan Insurance"
        },</v>
      </c>
      <c r="H70" s="38" t="str">
        <f ca="1">SUBSTITUTE(SUBSTITUTE(SUBSTITUTE(SUBSTITUTE(SUBSTITUTE(SUBSTITUTE(SUBSTITUTE(SUBSTITUTE(
TRIM(CLEAN(Table_Text[[#This Row],[Config]])),
" {","{"),
"{ ","{"),
" }","}"),
"} ","}"),
" [","["),
"[ ","["),
" ]","]"),
"] ","]")</f>
        <v>"topHeading":{"text": "Motor Loan Insurance"},</v>
      </c>
      <c r="I70"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"Motor Loan Insurance",</v>
      </c>
      <c r="J70" s="7" t="str">
        <f ca="1">SUBSTITUTE(SUBSTITUTE(SUBSTITUTE(SUBSTITUTE(SUBSTITUTE(SUBSTITUTE(SUBSTITUTE(SUBSTITUTE(
TRIM(CLEAN(Table_Text[[#This Row],[Quote]])),
" {","{"),
"{ ","{"),
" }","}"),
"} ","}"),
" [","["),
"[ ","["),
" ]","]"),
"] ","]")</f>
        <v>"topHeading": "Motor Loan Insurance",</v>
      </c>
      <c r="K70" s="7"/>
      <c r="L70" s="15" t="str">
        <f>L19</f>
        <v>Motor Loan Insurance</v>
      </c>
    </row>
    <row r="71" spans="2:12" s="12" customFormat="1" ht="21" customHeight="1">
      <c r="B71" s="88" t="s">
        <v>851</v>
      </c>
      <c r="C71" s="7"/>
      <c r="D71"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1"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ratingHeading</v>
      </c>
      <c r="F71" s="7" t="str">
        <f ca="1">IF(Table_Text[[#This Row],[Header]]="Yes","",IF(Table_Text[[#This Row],[Property]]&lt;&gt;"",SUBSTITUTE(Table_Text[[#This Row],[Type]]," ","")&amp;SUBSTITUTE(Table_Text[[#This Row],[Property]]," ",""),""))</f>
        <v>Step1RatingHeading</v>
      </c>
      <c r="G71"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71" s="38" t="str">
        <f ca="1">SUBSTITUTE(SUBSTITUTE(SUBSTITUTE(SUBSTITUTE(SUBSTITUTE(SUBSTITUTE(SUBSTITUTE(SUBSTITUTE(
TRIM(CLEAN(Table_Text[[#This Row],[Config]])),
" {","{"),
"{ ","{"),
" }","}"),
"} ","}"),
" [","["),
"[ ","["),
" ]","]"),
"] ","]")</f>
        <v/>
      </c>
      <c r="I71"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71" s="7" t="str">
        <f ca="1">SUBSTITUTE(SUBSTITUTE(SUBSTITUTE(SUBSTITUTE(SUBSTITUTE(SUBSTITUTE(SUBSTITUTE(SUBSTITUTE(
TRIM(CLEAN(Table_Text[[#This Row],[Quote]])),
" {","{"),
"{ ","{"),
" }","}"),
"} ","}"),
" [","["),
"[ ","["),
" ]","]"),
"] ","]")</f>
        <v/>
      </c>
      <c r="K71" s="7"/>
      <c r="L71" s="15"/>
    </row>
    <row r="72" spans="2:12" s="12" customFormat="1" ht="21" customHeight="1">
      <c r="B72" s="88" t="s">
        <v>852</v>
      </c>
      <c r="C72" s="7"/>
      <c r="D72"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2"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ratingText</v>
      </c>
      <c r="F72" s="7" t="str">
        <f ca="1">IF(Table_Text[[#This Row],[Header]]="Yes","",IF(Table_Text[[#This Row],[Property]]&lt;&gt;"",SUBSTITUTE(Table_Text[[#This Row],[Type]]," ","")&amp;SUBSTITUTE(Table_Text[[#This Row],[Property]]," ",""),""))</f>
        <v>Step1RatingText</v>
      </c>
      <c r="G72"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72" s="38" t="str">
        <f ca="1">SUBSTITUTE(SUBSTITUTE(SUBSTITUTE(SUBSTITUTE(SUBSTITUTE(SUBSTITUTE(SUBSTITUTE(SUBSTITUTE(
TRIM(CLEAN(Table_Text[[#This Row],[Config]])),
" {","{"),
"{ ","{"),
" }","}"),
"} ","}"),
" [","["),
"[ ","["),
" ]","]"),
"] ","]")</f>
        <v/>
      </c>
      <c r="I72"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72" s="7" t="str">
        <f ca="1">SUBSTITUTE(SUBSTITUTE(SUBSTITUTE(SUBSTITUTE(SUBSTITUTE(SUBSTITUTE(SUBSTITUTE(SUBSTITUTE(
TRIM(CLEAN(Table_Text[[#This Row],[Quote]])),
" {","{"),
"{ ","{"),
" }","}"),
"} ","}"),
" [","["),
"[ ","["),
" ]","]"),
"] ","]")</f>
        <v/>
      </c>
      <c r="K72" s="7"/>
      <c r="L72" s="15"/>
    </row>
    <row r="73" spans="2:12" s="12" customFormat="1" ht="21" customHeight="1">
      <c r="B73" s="7" t="s">
        <v>114</v>
      </c>
      <c r="C73" s="7"/>
      <c r="D73"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3"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contactHeading</v>
      </c>
      <c r="F73" s="7" t="str">
        <f ca="1">IF(Table_Text[[#This Row],[Header]]="Yes","",IF(Table_Text[[#This Row],[Property]]&lt;&gt;"",SUBSTITUTE(Table_Text[[#This Row],[Type]]," ","")&amp;SUBSTITUTE(Table_Text[[#This Row],[Property]]," ",""),""))</f>
        <v>Step1ContactHeading</v>
      </c>
      <c r="G73"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"contactHeading": {
            "text": "Contact Details"
        },</v>
      </c>
      <c r="H73" s="38" t="str">
        <f ca="1">SUBSTITUTE(SUBSTITUTE(SUBSTITUTE(SUBSTITUTE(SUBSTITUTE(SUBSTITUTE(SUBSTITUTE(SUBSTITUTE(
TRIM(CLEAN(Table_Text[[#This Row],[Config]])),
" {","{"),
"{ ","{"),
" }","}"),
"} ","}"),
" [","["),
"[ ","["),
" ]","]"),
"] ","]")</f>
        <v>"contactHeading":{"text": "Contact Details"},</v>
      </c>
      <c r="I73"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"contactHeading": "Contact Details",</v>
      </c>
      <c r="J73" s="7" t="str">
        <f ca="1">SUBSTITUTE(SUBSTITUTE(SUBSTITUTE(SUBSTITUTE(SUBSTITUTE(SUBSTITUTE(SUBSTITUTE(SUBSTITUTE(
TRIM(CLEAN(Table_Text[[#This Row],[Quote]])),
" {","{"),
"{ ","{"),
" }","}"),
"} ","}"),
" [","["),
"[ ","["),
" ]","]"),
"] ","]")</f>
        <v>"contactHeading": "Contact Details",</v>
      </c>
      <c r="K73" s="7"/>
      <c r="L73" s="15" t="s">
        <v>853</v>
      </c>
    </row>
    <row r="74" spans="2:12" s="12" customFormat="1" ht="21" customHeight="1">
      <c r="B74" s="7" t="s">
        <v>854</v>
      </c>
      <c r="C74" s="7"/>
      <c r="D74"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4"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contactText</v>
      </c>
      <c r="F74" s="7" t="str">
        <f ca="1">IF(Table_Text[[#This Row],[Header]]="Yes","",IF(Table_Text[[#This Row],[Property]]&lt;&gt;"",SUBSTITUTE(Table_Text[[#This Row],[Type]]," ","")&amp;SUBSTITUTE(Table_Text[[#This Row],[Property]]," ",""),""))</f>
        <v>Step1ContactText</v>
      </c>
      <c r="G74"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74" s="38" t="str">
        <f ca="1">SUBSTITUTE(SUBSTITUTE(SUBSTITUTE(SUBSTITUTE(SUBSTITUTE(SUBSTITUTE(SUBSTITUTE(SUBSTITUTE(
TRIM(CLEAN(Table_Text[[#This Row],[Config]])),
" {","{"),
"{ ","{"),
" }","}"),
"} ","}"),
" [","["),
"[ ","["),
" ]","]"),
"] ","]")</f>
        <v/>
      </c>
      <c r="I74"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74" s="7" t="str">
        <f ca="1">SUBSTITUTE(SUBSTITUTE(SUBSTITUTE(SUBSTITUTE(SUBSTITUTE(SUBSTITUTE(SUBSTITUTE(SUBSTITUTE(
TRIM(CLEAN(Table_Text[[#This Row],[Quote]])),
" {","{"),
"{ ","{"),
" }","}"),
"} ","}"),
" [","["),
"[ ","["),
" ]","]"),
"] ","]")</f>
        <v/>
      </c>
      <c r="K74" s="7"/>
      <c r="L74" s="15"/>
    </row>
    <row r="75" spans="2:12" s="12" customFormat="1" ht="21" customHeight="1">
      <c r="B75" s="88" t="s">
        <v>855</v>
      </c>
      <c r="C75" s="7"/>
      <c r="D75"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5"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nextButton</v>
      </c>
      <c r="F75" s="7" t="str">
        <f ca="1">IF(Table_Text[[#This Row],[Header]]="Yes","",IF(Table_Text[[#This Row],[Property]]&lt;&gt;"",SUBSTITUTE(Table_Text[[#This Row],[Type]]," ","")&amp;SUBSTITUTE(Table_Text[[#This Row],[Property]]," ",""),""))</f>
        <v>Step1NextButton</v>
      </c>
      <c r="G75"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"nextButton": {
            "text": "Next",
            "icon": "glyphicon glyphicon-arrow-right"
        },</v>
      </c>
      <c r="H75" s="38" t="str">
        <f ca="1">SUBSTITUTE(SUBSTITUTE(SUBSTITUTE(SUBSTITUTE(SUBSTITUTE(SUBSTITUTE(SUBSTITUTE(SUBSTITUTE(
TRIM(CLEAN(Table_Text[[#This Row],[Config]])),
" {","{"),
"{ ","{"),
" }","}"),
"} ","}"),
" [","["),
"[ ","["),
" ]","]"),
"] ","]")</f>
        <v>"nextButton":{"text": "Next", "icon": "glyphicon glyphicon-arrow-right"},</v>
      </c>
      <c r="I75"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"nextButton": "Next",</v>
      </c>
      <c r="J75" s="7" t="str">
        <f ca="1">SUBSTITUTE(SUBSTITUTE(SUBSTITUTE(SUBSTITUTE(SUBSTITUTE(SUBSTITUTE(SUBSTITUTE(SUBSTITUTE(
TRIM(CLEAN(Table_Text[[#This Row],[Quote]])),
" {","{"),
"{ ","{"),
" }","}"),
"} ","}"),
" [","["),
"[ ","["),
" ]","]"),
"] ","]")</f>
        <v>"nextButton": "Next",</v>
      </c>
      <c r="K75" s="88" t="s">
        <v>856</v>
      </c>
      <c r="L75" s="86" t="s">
        <v>857</v>
      </c>
    </row>
    <row r="76" spans="2:12" s="12" customFormat="1" ht="21" customHeight="1">
      <c r="B76" s="88" t="s">
        <v>858</v>
      </c>
      <c r="C76" s="88" t="s">
        <v>859</v>
      </c>
      <c r="D76"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6"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enquiryButton</v>
      </c>
      <c r="F76" s="7" t="str">
        <f ca="1">IF(Table_Text[[#This Row],[Header]]="Yes","",IF(Table_Text[[#This Row],[Property]]&lt;&gt;"",SUBSTITUTE(Table_Text[[#This Row],[Type]]," ","")&amp;SUBSTITUTE(Table_Text[[#This Row],[Property]]," ",""),""))</f>
        <v>Step1EnquiryButton</v>
      </c>
      <c r="G76"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"enquiryButton": {
            "text": "Request a call-back",
            "icon": "glyphicon glyphicon-earphone"
        }
    },</v>
      </c>
      <c r="H76" s="38" t="str">
        <f ca="1">SUBSTITUTE(SUBSTITUTE(SUBSTITUTE(SUBSTITUTE(SUBSTITUTE(SUBSTITUTE(SUBSTITUTE(SUBSTITUTE(
TRIM(CLEAN(Table_Text[[#This Row],[Config]])),
" {","{"),
"{ ","{"),
" }","}"),
"} ","}"),
" [","["),
"[ ","["),
" ]","]"),
"] ","]")</f>
        <v>"enquiryButton":{"text": "Request a call-back", "icon": "glyphicon glyphicon-earphone"}},</v>
      </c>
      <c r="I76"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"enquiryButton": "Request a call-back"
    },</v>
      </c>
      <c r="J76" s="7" t="str">
        <f ca="1">SUBSTITUTE(SUBSTITUTE(SUBSTITUTE(SUBSTITUTE(SUBSTITUTE(SUBSTITUTE(SUBSTITUTE(SUBSTITUTE(
TRIM(CLEAN(Table_Text[[#This Row],[Quote]])),
" {","{"),
"{ ","{"),
" }","}"),
"} ","}"),
" [","["),
"[ ","["),
" ]","]"),
"] ","]")</f>
        <v>"enquiryButton": "Request a call-back"},</v>
      </c>
      <c r="K76" s="88" t="s">
        <v>860</v>
      </c>
      <c r="L76" s="86" t="s">
        <v>861</v>
      </c>
    </row>
    <row r="77" spans="2:12" ht="21" customHeight="1" thickBot="1">
      <c r="B77" s="53" t="s">
        <v>862</v>
      </c>
      <c r="C77" s="53" t="s">
        <v>71</v>
      </c>
      <c r="D77" s="5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77" s="5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step2</v>
      </c>
      <c r="F77" s="53" t="str">
        <f>IF(Table_Text[[#This Row],[Header]]="Yes","",IF(Table_Text[[#This Row],[Property]]&lt;&gt;"",SUBSTITUTE(Table_Text[[#This Row],[Type]]," ","")&amp;SUBSTITUTE(Table_Text[[#This Row],[Property]]," ",""),""))</f>
        <v/>
      </c>
      <c r="G77" s="5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"step2": {</v>
      </c>
      <c r="H77" s="53" t="str">
        <f ca="1">SUBSTITUTE(SUBSTITUTE(SUBSTITUTE(SUBSTITUTE(SUBSTITUTE(SUBSTITUTE(SUBSTITUTE(SUBSTITUTE(
TRIM(CLEAN(Table_Text[[#This Row],[Config]])),
" {","{"),
"{ ","{"),
" }","}"),
"} ","}"),
" [","["),
"[ ","["),
" ]","]"),
"] ","]")</f>
        <v>"step2":{</v>
      </c>
      <c r="I77" s="5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"step2": {</v>
      </c>
      <c r="J77" s="53" t="str">
        <f ca="1">SUBSTITUTE(SUBSTITUTE(SUBSTITUTE(SUBSTITUTE(SUBSTITUTE(SUBSTITUTE(SUBSTITUTE(SUBSTITUTE(
TRIM(CLEAN(Table_Text[[#This Row],[Quote]])),
" {","{"),
"{ ","{"),
" }","}"),
"} ","}"),
" [","["),
"[ ","["),
" ]","]"),
"] ","]")</f>
        <v>"step2":{</v>
      </c>
      <c r="K77" s="53"/>
      <c r="L77" s="54"/>
    </row>
    <row r="78" spans="2:12" s="12" customFormat="1" ht="21" hidden="1" customHeight="1">
      <c r="B78" s="7"/>
      <c r="C78" s="7"/>
      <c r="D78"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78"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78" s="7" t="str">
        <f>IF(Table_Text[[#This Row],[Header]]="Yes","",IF(Table_Text[[#This Row],[Property]]&lt;&gt;"",SUBSTITUTE(Table_Text[[#This Row],[Type]]," ","")&amp;SUBSTITUTE(Table_Text[[#This Row],[Property]]," ",""),""))</f>
        <v/>
      </c>
      <c r="G78"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78" s="38" t="str">
        <f ca="1">SUBSTITUTE(SUBSTITUTE(SUBSTITUTE(SUBSTITUTE(SUBSTITUTE(SUBSTITUTE(SUBSTITUTE(SUBSTITUTE(
TRIM(CLEAN(Table_Text[[#This Row],[Config]])),
" {","{"),
"{ ","{"),
" }","}"),
"} ","}"),
" [","["),
"[ ","["),
" ]","]"),
"] ","]")</f>
        <v/>
      </c>
      <c r="I78"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78" s="7" t="str">
        <f ca="1">SUBSTITUTE(SUBSTITUTE(SUBSTITUTE(SUBSTITUTE(SUBSTITUTE(SUBSTITUTE(SUBSTITUTE(SUBSTITUTE(
TRIM(CLEAN(Table_Text[[#This Row],[Quote]])),
" {","{"),
"{ ","{"),
" }","}"),
"} ","}"),
" [","["),
"[ ","["),
" ]","]"),
"] ","]")</f>
        <v/>
      </c>
      <c r="K78" s="7"/>
      <c r="L78" s="15"/>
    </row>
    <row r="79" spans="2:12" s="12" customFormat="1" ht="21" customHeight="1">
      <c r="B79" s="88" t="s">
        <v>848</v>
      </c>
      <c r="C79" s="7"/>
      <c r="D79"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79"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tabLabel</v>
      </c>
      <c r="F79" s="7" t="str">
        <f ca="1">IF(Table_Text[[#This Row],[Header]]="Yes","",IF(Table_Text[[#This Row],[Property]]&lt;&gt;"",SUBSTITUTE(Table_Text[[#This Row],[Type]]," ","")&amp;SUBSTITUTE(Table_Text[[#This Row],[Property]]," ",""),""))</f>
        <v>Step2TabLabel</v>
      </c>
      <c r="G79"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"tabLabel": {
            "text": "Your details"
        },</v>
      </c>
      <c r="H79" s="38" t="str">
        <f ca="1">SUBSTITUTE(SUBSTITUTE(SUBSTITUTE(SUBSTITUTE(SUBSTITUTE(SUBSTITUTE(SUBSTITUTE(SUBSTITUTE(
TRIM(CLEAN(Table_Text[[#This Row],[Config]])),
" {","{"),
"{ ","{"),
" }","}"),
"} ","}"),
" [","["),
"[ ","["),
" ]","]"),
"] ","]")</f>
        <v>"tabLabel":{"text": "Your details"},</v>
      </c>
      <c r="I79"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"tabLabel": "Your details",</v>
      </c>
      <c r="J79" s="7" t="str">
        <f ca="1">SUBSTITUTE(SUBSTITUTE(SUBSTITUTE(SUBSTITUTE(SUBSTITUTE(SUBSTITUTE(SUBSTITUTE(SUBSTITUTE(
TRIM(CLEAN(Table_Text[[#This Row],[Quote]])),
" {","{"),
"{ ","{"),
" }","}"),
"} ","}"),
" [","["),
"[ ","["),
" ]","]"),
"] ","]")</f>
        <v>"tabLabel": "Your details",</v>
      </c>
      <c r="K79" s="7"/>
      <c r="L79" s="29" t="s">
        <v>863</v>
      </c>
    </row>
    <row r="80" spans="2:12" s="12" customFormat="1" ht="21" customHeight="1">
      <c r="B80" s="88" t="s">
        <v>850</v>
      </c>
      <c r="C80" s="7"/>
      <c r="D80"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0"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80" s="7" t="str">
        <f ca="1">IF(Table_Text[[#This Row],[Header]]="Yes","",IF(Table_Text[[#This Row],[Property]]&lt;&gt;"",SUBSTITUTE(Table_Text[[#This Row],[Type]]," ","")&amp;SUBSTITUTE(Table_Text[[#This Row],[Property]]," ",""),""))</f>
        <v>Step2TopHeading</v>
      </c>
      <c r="G80"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"Motor Loan Insurance"
        },</v>
      </c>
      <c r="H80" s="38" t="str">
        <f ca="1">SUBSTITUTE(SUBSTITUTE(SUBSTITUTE(SUBSTITUTE(SUBSTITUTE(SUBSTITUTE(SUBSTITUTE(SUBSTITUTE(
TRIM(CLEAN(Table_Text[[#This Row],[Config]])),
" {","{"),
"{ ","{"),
" }","}"),
"} ","}"),
" [","["),
"[ ","["),
" ]","]"),
"] ","]")</f>
        <v>"topHeading":{"text": "Motor Loan Insurance"},</v>
      </c>
      <c r="I80"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"Motor Loan Insurance",</v>
      </c>
      <c r="J80" s="7" t="str">
        <f ca="1">SUBSTITUTE(SUBSTITUTE(SUBSTITUTE(SUBSTITUTE(SUBSTITUTE(SUBSTITUTE(SUBSTITUTE(SUBSTITUTE(
TRIM(CLEAN(Table_Text[[#This Row],[Quote]])),
" {","{"),
"{ ","{"),
" }","}"),
"} ","}"),
" [","["),
"[ ","["),
" ]","]"),
"] ","]")</f>
        <v>"topHeading": "Motor Loan Insurance",</v>
      </c>
      <c r="K80" s="7"/>
      <c r="L80" s="15" t="str">
        <f>L19</f>
        <v>Motor Loan Insurance</v>
      </c>
    </row>
    <row r="81" spans="2:12" s="12" customFormat="1" ht="21" customHeight="1">
      <c r="B81" s="88" t="s">
        <v>855</v>
      </c>
      <c r="C81" s="7"/>
      <c r="D81"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1"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nextButton</v>
      </c>
      <c r="F81" s="7" t="str">
        <f ca="1">IF(Table_Text[[#This Row],[Header]]="Yes","",IF(Table_Text[[#This Row],[Property]]&lt;&gt;"",SUBSTITUTE(Table_Text[[#This Row],[Type]]," ","")&amp;SUBSTITUTE(Table_Text[[#This Row],[Property]]," ",""),""))</f>
        <v>Step2NextButton</v>
      </c>
      <c r="G81"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"nextButton": {
            "text": "Next",
            "icon": "glyphicon glyphicon-arrow-right"
        },</v>
      </c>
      <c r="H81" s="38" t="str">
        <f ca="1">SUBSTITUTE(SUBSTITUTE(SUBSTITUTE(SUBSTITUTE(SUBSTITUTE(SUBSTITUTE(SUBSTITUTE(SUBSTITUTE(
TRIM(CLEAN(Table_Text[[#This Row],[Config]])),
" {","{"),
"{ ","{"),
" }","}"),
"} ","}"),
" [","["),
"[ ","["),
" ]","]"),
"] ","]")</f>
        <v>"nextButton":{"text": "Next", "icon": "glyphicon glyphicon-arrow-right"},</v>
      </c>
      <c r="I81"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"nextButton": "Next",</v>
      </c>
      <c r="J81" s="7" t="str">
        <f ca="1">SUBSTITUTE(SUBSTITUTE(SUBSTITUTE(SUBSTITUTE(SUBSTITUTE(SUBSTITUTE(SUBSTITUTE(SUBSTITUTE(
TRIM(CLEAN(Table_Text[[#This Row],[Quote]])),
" {","{"),
"{ ","{"),
" }","}"),
"} ","}"),
" [","["),
"[ ","["),
" ]","]"),
"] ","]")</f>
        <v>"nextButton": "Next",</v>
      </c>
      <c r="K81" s="88" t="s">
        <v>856</v>
      </c>
      <c r="L81" s="86" t="s">
        <v>857</v>
      </c>
    </row>
    <row r="82" spans="2:12" s="12" customFormat="1" ht="21" customHeight="1">
      <c r="B82" s="88" t="s">
        <v>864</v>
      </c>
      <c r="C82" s="7"/>
      <c r="D82"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2"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backButton</v>
      </c>
      <c r="F82" s="7" t="str">
        <f ca="1">IF(Table_Text[[#This Row],[Header]]="Yes","",IF(Table_Text[[#This Row],[Property]]&lt;&gt;"",SUBSTITUTE(Table_Text[[#This Row],[Type]]," ","")&amp;SUBSTITUTE(Table_Text[[#This Row],[Property]]," ",""),""))</f>
        <v>Step2BackButton</v>
      </c>
      <c r="G82"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"backButton": {
            "text": "Back",
            "icon": "glyphicon glyphicon-arrow-left"
        },</v>
      </c>
      <c r="H82" s="38" t="str">
        <f ca="1">SUBSTITUTE(SUBSTITUTE(SUBSTITUTE(SUBSTITUTE(SUBSTITUTE(SUBSTITUTE(SUBSTITUTE(SUBSTITUTE(
TRIM(CLEAN(Table_Text[[#This Row],[Config]])),
" {","{"),
"{ ","{"),
" }","}"),
"} ","}"),
" [","["),
"[ ","["),
" ]","]"),
"] ","]")</f>
        <v>"backButton":{"text": "Back", "icon": "glyphicon glyphicon-arrow-left"},</v>
      </c>
      <c r="I82"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"backButton": "Back",</v>
      </c>
      <c r="J82" s="7" t="str">
        <f ca="1">SUBSTITUTE(SUBSTITUTE(SUBSTITUTE(SUBSTITUTE(SUBSTITUTE(SUBSTITUTE(SUBSTITUTE(SUBSTITUTE(
TRIM(CLEAN(Table_Text[[#This Row],[Quote]])),
" {","{"),
"{ ","{"),
" }","}"),
"} ","}"),
" [","["),
"[ ","["),
" ]","]"),
"] ","]")</f>
        <v>"backButton": "Back",</v>
      </c>
      <c r="K82" s="88" t="s">
        <v>865</v>
      </c>
      <c r="L82" s="86" t="s">
        <v>866</v>
      </c>
    </row>
    <row r="83" spans="2:12" s="12" customFormat="1" ht="21" customHeight="1">
      <c r="B83" s="88" t="s">
        <v>858</v>
      </c>
      <c r="C83" s="7"/>
      <c r="D83"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3"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enquiryButton</v>
      </c>
      <c r="F83" s="7" t="str">
        <f ca="1">IF(Table_Text[[#This Row],[Header]]="Yes","",IF(Table_Text[[#This Row],[Property]]&lt;&gt;"",SUBSTITUTE(Table_Text[[#This Row],[Type]]," ","")&amp;SUBSTITUTE(Table_Text[[#This Row],[Property]]," ",""),""))</f>
        <v>Step2EnquiryButton</v>
      </c>
      <c r="G83"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"enquiryButton": {
            "text": "Request a call-back",
            "icon": "glyphicon glyphicon-earphone"
        },</v>
      </c>
      <c r="H83" s="38" t="str">
        <f ca="1">SUBSTITUTE(SUBSTITUTE(SUBSTITUTE(SUBSTITUTE(SUBSTITUTE(SUBSTITUTE(SUBSTITUTE(SUBSTITUTE(
TRIM(CLEAN(Table_Text[[#This Row],[Config]])),
" {","{"),
"{ ","{"),
" }","}"),
"} ","}"),
" [","["),
"[ ","["),
" ]","]"),
"] ","]")</f>
        <v>"enquiryButton":{"text": "Request a call-back", "icon": "glyphicon glyphicon-earphone"},</v>
      </c>
      <c r="I83"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"enquiryButton": "Request a call-back",</v>
      </c>
      <c r="J83" s="7" t="str">
        <f ca="1">SUBSTITUTE(SUBSTITUTE(SUBSTITUTE(SUBSTITUTE(SUBSTITUTE(SUBSTITUTE(SUBSTITUTE(SUBSTITUTE(
TRIM(CLEAN(Table_Text[[#This Row],[Quote]])),
" {","{"),
"{ ","{"),
" }","}"),
"} ","}"),
" [","["),
"[ ","["),
" ]","]"),
"] ","]")</f>
        <v>"enquiryButton": "Request a call-back",</v>
      </c>
      <c r="K83" s="88" t="s">
        <v>860</v>
      </c>
      <c r="L83" s="86" t="s">
        <v>861</v>
      </c>
    </row>
    <row r="84" spans="2:12" s="12" customFormat="1" ht="21" customHeight="1">
      <c r="B84" s="88" t="s">
        <v>867</v>
      </c>
      <c r="C84" s="7"/>
      <c r="D84"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4"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enquiry2Button</v>
      </c>
      <c r="F84" s="7" t="str">
        <f ca="1">IF(Table_Text[[#This Row],[Header]]="Yes","",IF(Table_Text[[#This Row],[Property]]&lt;&gt;"",SUBSTITUTE(Table_Text[[#This Row],[Type]]," ","")&amp;SUBSTITUTE(Table_Text[[#This Row],[Property]]," ",""),""))</f>
        <v>Step2Enquiry2Button</v>
      </c>
      <c r="G84"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"enquiry2Button": {
            "text": "Request a call-back",
            "icon": "glyphicon glyphicon-earphone"
        }
    },</v>
      </c>
      <c r="H84" s="38" t="str">
        <f ca="1">SUBSTITUTE(SUBSTITUTE(SUBSTITUTE(SUBSTITUTE(SUBSTITUTE(SUBSTITUTE(SUBSTITUTE(SUBSTITUTE(
TRIM(CLEAN(Table_Text[[#This Row],[Config]])),
" {","{"),
"{ ","{"),
" }","}"),
"} ","}"),
" [","["),
"[ ","["),
" ]","]"),
"] ","]")</f>
        <v>"enquiry2Button":{"text": "Request a call-back", "icon": "glyphicon glyphicon-earphone"}},</v>
      </c>
      <c r="I84"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"enquiry2Button": "Request a call-back"
    },</v>
      </c>
      <c r="J84" s="7" t="str">
        <f ca="1">SUBSTITUTE(SUBSTITUTE(SUBSTITUTE(SUBSTITUTE(SUBSTITUTE(SUBSTITUTE(SUBSTITUTE(SUBSTITUTE(
TRIM(CLEAN(Table_Text[[#This Row],[Quote]])),
" {","{"),
"{ ","{"),
" }","}"),
"} ","}"),
" [","["),
"[ ","["),
" ]","]"),
"] ","]")</f>
        <v>"enquiry2Button": "Request a call-back"},</v>
      </c>
      <c r="K84" s="88" t="s">
        <v>860</v>
      </c>
      <c r="L84" s="86" t="s">
        <v>861</v>
      </c>
    </row>
    <row r="85" spans="2:12" ht="21" customHeight="1" thickBot="1">
      <c r="B85" s="53" t="s">
        <v>868</v>
      </c>
      <c r="C85" s="53" t="s">
        <v>71</v>
      </c>
      <c r="D85" s="5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85" s="5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step3</v>
      </c>
      <c r="F85" s="53" t="str">
        <f>IF(Table_Text[[#This Row],[Header]]="Yes","",IF(Table_Text[[#This Row],[Property]]&lt;&gt;"",SUBSTITUTE(Table_Text[[#This Row],[Type]]," ","")&amp;SUBSTITUTE(Table_Text[[#This Row],[Property]]," ",""),""))</f>
        <v/>
      </c>
      <c r="G85" s="5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"step3": {</v>
      </c>
      <c r="H85" s="53" t="str">
        <f ca="1">SUBSTITUTE(SUBSTITUTE(SUBSTITUTE(SUBSTITUTE(SUBSTITUTE(SUBSTITUTE(SUBSTITUTE(SUBSTITUTE(
TRIM(CLEAN(Table_Text[[#This Row],[Config]])),
" {","{"),
"{ ","{"),
" }","}"),
"} ","}"),
" [","["),
"[ ","["),
" ]","]"),
"] ","]")</f>
        <v>"step3":{</v>
      </c>
      <c r="I85" s="5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"step3": {</v>
      </c>
      <c r="J85" s="53" t="str">
        <f ca="1">SUBSTITUTE(SUBSTITUTE(SUBSTITUTE(SUBSTITUTE(SUBSTITUTE(SUBSTITUTE(SUBSTITUTE(SUBSTITUTE(
TRIM(CLEAN(Table_Text[[#This Row],[Quote]])),
" {","{"),
"{ ","{"),
" }","}"),
"} ","}"),
" [","["),
"[ ","["),
" ]","]"),
"] ","]")</f>
        <v>"step3":{</v>
      </c>
      <c r="K85" s="53"/>
      <c r="L85" s="54"/>
    </row>
    <row r="86" spans="2:12" s="12" customFormat="1" ht="21" hidden="1" customHeight="1">
      <c r="B86" s="7"/>
      <c r="C86" s="7"/>
      <c r="D86"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86"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86" s="7" t="str">
        <f>IF(Table_Text[[#This Row],[Header]]="Yes","",IF(Table_Text[[#This Row],[Property]]&lt;&gt;"",SUBSTITUTE(Table_Text[[#This Row],[Type]]," ","")&amp;SUBSTITUTE(Table_Text[[#This Row],[Property]]," ",""),""))</f>
        <v/>
      </c>
      <c r="G86"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86" s="38" t="str">
        <f ca="1">SUBSTITUTE(SUBSTITUTE(SUBSTITUTE(SUBSTITUTE(SUBSTITUTE(SUBSTITUTE(SUBSTITUTE(SUBSTITUTE(
TRIM(CLEAN(Table_Text[[#This Row],[Config]])),
" {","{"),
"{ ","{"),
" }","}"),
"} ","}"),
" [","["),
"[ ","["),
" ]","]"),
"] ","]")</f>
        <v/>
      </c>
      <c r="I86"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86" s="7" t="str">
        <f ca="1">SUBSTITUTE(SUBSTITUTE(SUBSTITUTE(SUBSTITUTE(SUBSTITUTE(SUBSTITUTE(SUBSTITUTE(SUBSTITUTE(
TRIM(CLEAN(Table_Text[[#This Row],[Quote]])),
" {","{"),
"{ ","{"),
" }","}"),
"} ","}"),
" [","["),
"[ ","["),
" ]","]"),
"] ","]")</f>
        <v/>
      </c>
      <c r="K86" s="7"/>
      <c r="L86" s="15"/>
    </row>
    <row r="87" spans="2:12" s="12" customFormat="1" ht="21" customHeight="1">
      <c r="B87" s="88" t="s">
        <v>848</v>
      </c>
      <c r="C87" s="7"/>
      <c r="D87"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87"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tabLabel</v>
      </c>
      <c r="F87" s="7" t="str">
        <f ca="1">IF(Table_Text[[#This Row],[Header]]="Yes","",IF(Table_Text[[#This Row],[Property]]&lt;&gt;"",SUBSTITUTE(Table_Text[[#This Row],[Type]]," ","")&amp;SUBSTITUTE(Table_Text[[#This Row],[Property]]," ",""),""))</f>
        <v>Step3TabLabel</v>
      </c>
      <c r="G87"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"tabLabel": {
            "text": "Disclosure"
        },</v>
      </c>
      <c r="H87" s="38" t="str">
        <f ca="1">SUBSTITUTE(SUBSTITUTE(SUBSTITUTE(SUBSTITUTE(SUBSTITUTE(SUBSTITUTE(SUBSTITUTE(SUBSTITUTE(
TRIM(CLEAN(Table_Text[[#This Row],[Config]])),
" {","{"),
"{ ","{"),
" }","}"),
"} ","}"),
" [","["),
"[ ","["),
" ]","]"),
"] ","]")</f>
        <v>"tabLabel":{"text": "Disclosure"},</v>
      </c>
      <c r="I87"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"tabLabel": "Disclosure",</v>
      </c>
      <c r="J87" s="7" t="str">
        <f ca="1">SUBSTITUTE(SUBSTITUTE(SUBSTITUTE(SUBSTITUTE(SUBSTITUTE(SUBSTITUTE(SUBSTITUTE(SUBSTITUTE(
TRIM(CLEAN(Table_Text[[#This Row],[Quote]])),
" {","{"),
"{ ","{"),
" }","}"),
"} ","}"),
" [","["),
"[ ","["),
" ]","]"),
"] ","]")</f>
        <v>"tabLabel": "Disclosure",</v>
      </c>
      <c r="K87" s="7"/>
      <c r="L87" s="29" t="s">
        <v>130</v>
      </c>
    </row>
    <row r="88" spans="2:12" s="12" customFormat="1" ht="21" customHeight="1">
      <c r="B88" s="88" t="s">
        <v>850</v>
      </c>
      <c r="C88" s="7"/>
      <c r="D88"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88"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88" s="7" t="str">
        <f ca="1">IF(Table_Text[[#This Row],[Header]]="Yes","",IF(Table_Text[[#This Row],[Property]]&lt;&gt;"",SUBSTITUTE(Table_Text[[#This Row],[Type]]," ","")&amp;SUBSTITUTE(Table_Text[[#This Row],[Property]]," ",""),""))</f>
        <v>Step3TopHeading</v>
      </c>
      <c r="G88"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"Motor Loan Insurance"
        },</v>
      </c>
      <c r="H88" s="38" t="str">
        <f ca="1">SUBSTITUTE(SUBSTITUTE(SUBSTITUTE(SUBSTITUTE(SUBSTITUTE(SUBSTITUTE(SUBSTITUTE(SUBSTITUTE(
TRIM(CLEAN(Table_Text[[#This Row],[Config]])),
" {","{"),
"{ ","{"),
" }","}"),
"} ","}"),
" [","["),
"[ ","["),
" ]","]"),
"] ","]")</f>
        <v>"topHeading":{"text": "Motor Loan Insurance"},</v>
      </c>
      <c r="I88"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"Motor Loan Insurance",</v>
      </c>
      <c r="J88" s="7" t="str">
        <f ca="1">SUBSTITUTE(SUBSTITUTE(SUBSTITUTE(SUBSTITUTE(SUBSTITUTE(SUBSTITUTE(SUBSTITUTE(SUBSTITUTE(
TRIM(CLEAN(Table_Text[[#This Row],[Quote]])),
" {","{"),
"{ ","{"),
" }","}"),
"} ","}"),
" [","["),
"[ ","["),
" ]","]"),
"] ","]")</f>
        <v>"topHeading": "Motor Loan Insurance",</v>
      </c>
      <c r="K88" s="7"/>
      <c r="L88" s="15" t="str">
        <f>L19</f>
        <v>Motor Loan Insurance</v>
      </c>
    </row>
    <row r="89" spans="2:12" s="12" customFormat="1" ht="21" customHeight="1">
      <c r="B89" s="88" t="s">
        <v>855</v>
      </c>
      <c r="C89" s="7"/>
      <c r="D89"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89"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nextButton</v>
      </c>
      <c r="F89" s="7" t="str">
        <f ca="1">IF(Table_Text[[#This Row],[Header]]="Yes","",IF(Table_Text[[#This Row],[Property]]&lt;&gt;"",SUBSTITUTE(Table_Text[[#This Row],[Type]]," ","")&amp;SUBSTITUTE(Table_Text[[#This Row],[Property]]," ",""),""))</f>
        <v>Step3NextButton</v>
      </c>
      <c r="G89"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"nextButton": {
            "text": "Complete purchase",
            "icon": "fa fa-check"
        },</v>
      </c>
      <c r="H89" s="38" t="str">
        <f ca="1">SUBSTITUTE(SUBSTITUTE(SUBSTITUTE(SUBSTITUTE(SUBSTITUTE(SUBSTITUTE(SUBSTITUTE(SUBSTITUTE(
TRIM(CLEAN(Table_Text[[#This Row],[Config]])),
" {","{"),
"{ ","{"),
" }","}"),
"} ","}"),
" [","["),
"[ ","["),
" ]","]"),
"] ","]")</f>
        <v>"nextButton":{"text": "Complete purchase", "icon": "fa fa-check"},</v>
      </c>
      <c r="I89"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"nextButton": "Complete purchase",</v>
      </c>
      <c r="J89" s="7" t="str">
        <f ca="1">SUBSTITUTE(SUBSTITUTE(SUBSTITUTE(SUBSTITUTE(SUBSTITUTE(SUBSTITUTE(SUBSTITUTE(SUBSTITUTE(
TRIM(CLEAN(Table_Text[[#This Row],[Quote]])),
" {","{"),
"{ ","{"),
" }","}"),
"} ","}"),
" [","["),
"[ ","["),
" ]","]"),
"] ","]")</f>
        <v>"nextButton": "Complete purchase",</v>
      </c>
      <c r="K89" s="88" t="s">
        <v>869</v>
      </c>
      <c r="L89" s="86" t="s">
        <v>870</v>
      </c>
    </row>
    <row r="90" spans="2:12" s="12" customFormat="1" ht="21" customHeight="1">
      <c r="B90" s="88" t="s">
        <v>864</v>
      </c>
      <c r="C90" s="7"/>
      <c r="D90"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90"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backButton</v>
      </c>
      <c r="F90" s="7" t="str">
        <f ca="1">IF(Table_Text[[#This Row],[Header]]="Yes","",IF(Table_Text[[#This Row],[Property]]&lt;&gt;"",SUBSTITUTE(Table_Text[[#This Row],[Type]]," ","")&amp;SUBSTITUTE(Table_Text[[#This Row],[Property]]," ",""),""))</f>
        <v>Step3BackButton</v>
      </c>
      <c r="G90"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"backButton": {
            "text": "Back",
            "icon": "fa fa-pencil "
        },</v>
      </c>
      <c r="H90" s="38" t="str">
        <f ca="1">SUBSTITUTE(SUBSTITUTE(SUBSTITUTE(SUBSTITUTE(SUBSTITUTE(SUBSTITUTE(SUBSTITUTE(SUBSTITUTE(
TRIM(CLEAN(Table_Text[[#This Row],[Config]])),
" {","{"),
"{ ","{"),
" }","}"),
"} ","}"),
" [","["),
"[ ","["),
" ]","]"),
"] ","]")</f>
        <v>"backButton":{"text": "Back", "icon": "fa fa-pencil "},</v>
      </c>
      <c r="I90"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"backButton": "Back",</v>
      </c>
      <c r="J90" s="7" t="str">
        <f ca="1">SUBSTITUTE(SUBSTITUTE(SUBSTITUTE(SUBSTITUTE(SUBSTITUTE(SUBSTITUTE(SUBSTITUTE(SUBSTITUTE(
TRIM(CLEAN(Table_Text[[#This Row],[Quote]])),
" {","{"),
"{ ","{"),
" }","}"),
"} ","}"),
" [","["),
"[ ","["),
" ]","]"),
"] ","]")</f>
        <v>"backButton": "Back",</v>
      </c>
      <c r="K90" s="88" t="s">
        <v>871</v>
      </c>
      <c r="L90" s="86" t="s">
        <v>866</v>
      </c>
    </row>
    <row r="91" spans="2:12" s="12" customFormat="1" ht="21" customHeight="1">
      <c r="B91" s="88" t="s">
        <v>858</v>
      </c>
      <c r="C91" s="7"/>
      <c r="D91"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91"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enquiryButton</v>
      </c>
      <c r="F91" s="7" t="str">
        <f ca="1">IF(Table_Text[[#This Row],[Header]]="Yes","",IF(Table_Text[[#This Row],[Property]]&lt;&gt;"",SUBSTITUTE(Table_Text[[#This Row],[Type]]," ","")&amp;SUBSTITUTE(Table_Text[[#This Row],[Property]]," ",""),""))</f>
        <v>Step3EnquiryButton</v>
      </c>
      <c r="G91"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"enquiryButton": {
            "text": "Request a call-back",
            "icon": "glyphicon glyphicon-earphone"
        }
    },</v>
      </c>
      <c r="H91" s="38" t="str">
        <f ca="1">SUBSTITUTE(SUBSTITUTE(SUBSTITUTE(SUBSTITUTE(SUBSTITUTE(SUBSTITUTE(SUBSTITUTE(SUBSTITUTE(
TRIM(CLEAN(Table_Text[[#This Row],[Config]])),
" {","{"),
"{ ","{"),
" }","}"),
"} ","}"),
" [","["),
"[ ","["),
" ]","]"),
"] ","]")</f>
        <v>"enquiryButton":{"text": "Request a call-back", "icon": "glyphicon glyphicon-earphone"}},</v>
      </c>
      <c r="I91"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"enquiryButton": "Request a call-back"
    },</v>
      </c>
      <c r="J91" s="7" t="str">
        <f ca="1">SUBSTITUTE(SUBSTITUTE(SUBSTITUTE(SUBSTITUTE(SUBSTITUTE(SUBSTITUTE(SUBSTITUTE(SUBSTITUTE(
TRIM(CLEAN(Table_Text[[#This Row],[Quote]])),
" {","{"),
"{ ","{"),
" }","}"),
"} ","}"),
" [","["),
"[ ","["),
" ]","]"),
"] ","]")</f>
        <v>"enquiryButton": "Request a call-back"},</v>
      </c>
      <c r="K91" s="88" t="s">
        <v>860</v>
      </c>
      <c r="L91" s="86" t="s">
        <v>861</v>
      </c>
    </row>
    <row r="92" spans="2:12" s="12" customFormat="1" ht="21.75" thickBot="1">
      <c r="B92" s="53" t="s">
        <v>872</v>
      </c>
      <c r="C92" s="53" t="s">
        <v>71</v>
      </c>
      <c r="D92" s="82"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92" s="82"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step4</v>
      </c>
      <c r="F92" s="82" t="str">
        <f>IF(Table_Text[[#This Row],[Header]]="Yes","",IF(Table_Text[[#This Row],[Property]]&lt;&gt;"",SUBSTITUTE(Table_Text[[#This Row],[Type]]," ","")&amp;SUBSTITUTE(Table_Text[[#This Row],[Property]]," ",""),""))</f>
        <v/>
      </c>
      <c r="G92" s="82"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"step4": {</v>
      </c>
      <c r="H92" s="82" t="str">
        <f ca="1">SUBSTITUTE(SUBSTITUTE(SUBSTITUTE(SUBSTITUTE(SUBSTITUTE(SUBSTITUTE(SUBSTITUTE(SUBSTITUTE(
TRIM(CLEAN(Table_Text[[#This Row],[Config]])),
" {","{"),
"{ ","{"),
" }","}"),
"} ","}"),
" [","["),
"[ ","["),
" ]","]"),
"] ","]")</f>
        <v>"step4":{</v>
      </c>
      <c r="I92" s="82"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"step4": {</v>
      </c>
      <c r="J92" s="82" t="str">
        <f ca="1">SUBSTITUTE(SUBSTITUTE(SUBSTITUTE(SUBSTITUTE(SUBSTITUTE(SUBSTITUTE(SUBSTITUTE(SUBSTITUTE(
TRIM(CLEAN(Table_Text[[#This Row],[Quote]])),
" {","{"),
"{ ","{"),
" }","}"),
"} ","}"),
" [","["),
"[ ","["),
" ]","]"),
"] ","]")</f>
        <v>"step4":{</v>
      </c>
      <c r="K92" s="82"/>
      <c r="L92" s="39"/>
    </row>
    <row r="93" spans="2:12" s="12" customFormat="1" ht="21" hidden="1" customHeight="1">
      <c r="B93" s="7"/>
      <c r="C93" s="7"/>
      <c r="D93"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4</v>
      </c>
      <c r="E93"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93" s="7" t="str">
        <f>IF(Table_Text[[#This Row],[Header]]="Yes","",IF(Table_Text[[#This Row],[Property]]&lt;&gt;"",SUBSTITUTE(Table_Text[[#This Row],[Type]]," ","")&amp;SUBSTITUTE(Table_Text[[#This Row],[Property]]," ",""),""))</f>
        <v/>
      </c>
      <c r="G93"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93" s="38" t="str">
        <f ca="1">SUBSTITUTE(SUBSTITUTE(SUBSTITUTE(SUBSTITUTE(SUBSTITUTE(SUBSTITUTE(SUBSTITUTE(SUBSTITUTE(
TRIM(CLEAN(Table_Text[[#This Row],[Config]])),
" {","{"),
"{ ","{"),
" }","}"),
"} ","}"),
" [","["),
"[ ","["),
" ]","]"),
"] ","]")</f>
        <v/>
      </c>
      <c r="I93"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93" s="7" t="str">
        <f ca="1">SUBSTITUTE(SUBSTITUTE(SUBSTITUTE(SUBSTITUTE(SUBSTITUTE(SUBSTITUTE(SUBSTITUTE(SUBSTITUTE(
TRIM(CLEAN(Table_Text[[#This Row],[Quote]])),
" {","{"),
"{ ","{"),
" }","}"),
"} ","}"),
" [","["),
"[ ","["),
" ]","]"),
"] ","]")</f>
        <v/>
      </c>
      <c r="K93" s="7"/>
      <c r="L93" s="15"/>
    </row>
    <row r="94" spans="2:12" s="12" customFormat="1" ht="21" customHeight="1">
      <c r="B94" s="7" t="s">
        <v>848</v>
      </c>
      <c r="C94" s="7"/>
      <c r="D94"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4</v>
      </c>
      <c r="E94"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tabLabel</v>
      </c>
      <c r="F94" s="7" t="str">
        <f ca="1">IF(Table_Text[[#This Row],[Header]]="Yes","",IF(Table_Text[[#This Row],[Property]]&lt;&gt;"",SUBSTITUTE(Table_Text[[#This Row],[Type]]," ","")&amp;SUBSTITUTE(Table_Text[[#This Row],[Property]]," ",""),""))</f>
        <v>Step4TabLabel</v>
      </c>
      <c r="G94"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"tabLabel": {
            "text": "Payment"
        },</v>
      </c>
      <c r="H94" s="38" t="str">
        <f ca="1">SUBSTITUTE(SUBSTITUTE(SUBSTITUTE(SUBSTITUTE(SUBSTITUTE(SUBSTITUTE(SUBSTITUTE(SUBSTITUTE(
TRIM(CLEAN(Table_Text[[#This Row],[Config]])),
" {","{"),
"{ ","{"),
" }","}"),
"} ","}"),
" [","["),
"[ ","["),
" ]","]"),
"] ","]")</f>
        <v>"tabLabel":{"text": "Payment"},</v>
      </c>
      <c r="I94"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"tabLabel": "Payment",</v>
      </c>
      <c r="J94" s="7" t="str">
        <f ca="1">SUBSTITUTE(SUBSTITUTE(SUBSTITUTE(SUBSTITUTE(SUBSTITUTE(SUBSTITUTE(SUBSTITUTE(SUBSTITUTE(
TRIM(CLEAN(Table_Text[[#This Row],[Quote]])),
" {","{"),
"{ ","{"),
" }","}"),
"} ","}"),
" [","["),
"[ ","["),
" ]","]"),
"] ","]")</f>
        <v>"tabLabel": "Payment",</v>
      </c>
      <c r="K94" s="7"/>
      <c r="L94" s="15" t="s">
        <v>320</v>
      </c>
    </row>
    <row r="95" spans="2:12" s="12" customFormat="1" ht="21" customHeight="1">
      <c r="B95" s="7" t="s">
        <v>850</v>
      </c>
      <c r="C95" s="7"/>
      <c r="D95"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4</v>
      </c>
      <c r="E95"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95" s="7" t="str">
        <f ca="1">IF(Table_Text[[#This Row],[Header]]="Yes","",IF(Table_Text[[#This Row],[Property]]&lt;&gt;"",SUBSTITUTE(Table_Text[[#This Row],[Type]]," ","")&amp;SUBSTITUTE(Table_Text[[#This Row],[Property]]," ",""),""))</f>
        <v>Step4TopHeading</v>
      </c>
      <c r="G95"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"Motor Loan Insurance"
        },</v>
      </c>
      <c r="H95" s="38" t="str">
        <f ca="1">SUBSTITUTE(SUBSTITUTE(SUBSTITUTE(SUBSTITUTE(SUBSTITUTE(SUBSTITUTE(SUBSTITUTE(SUBSTITUTE(
TRIM(CLEAN(Table_Text[[#This Row],[Config]])),
" {","{"),
"{ ","{"),
" }","}"),
"} ","}"),
" [","["),
"[ ","["),
" ]","]"),
"] ","]")</f>
        <v>"topHeading":{"text": "Motor Loan Insurance"},</v>
      </c>
      <c r="I95"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"Motor Loan Insurance",</v>
      </c>
      <c r="J95" s="7" t="str">
        <f ca="1">SUBSTITUTE(SUBSTITUTE(SUBSTITUTE(SUBSTITUTE(SUBSTITUTE(SUBSTITUTE(SUBSTITUTE(SUBSTITUTE(
TRIM(CLEAN(Table_Text[[#This Row],[Quote]])),
" {","{"),
"{ ","{"),
" }","}"),
"} ","}"),
" [","["),
"[ ","["),
" ]","]"),
"] ","]")</f>
        <v>"topHeading": "Motor Loan Insurance",</v>
      </c>
      <c r="K95" s="7"/>
      <c r="L95" s="15" t="str">
        <f>L19</f>
        <v>Motor Loan Insurance</v>
      </c>
    </row>
    <row r="96" spans="2:12" s="12" customFormat="1" ht="21" customHeight="1">
      <c r="B96" s="7" t="s">
        <v>855</v>
      </c>
      <c r="C96" s="7"/>
      <c r="D96"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4</v>
      </c>
      <c r="E96"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nextButton</v>
      </c>
      <c r="F96" s="7" t="str">
        <f ca="1">IF(Table_Text[[#This Row],[Header]]="Yes","",IF(Table_Text[[#This Row],[Property]]&lt;&gt;"",SUBSTITUTE(Table_Text[[#This Row],[Type]]," ","")&amp;SUBSTITUTE(Table_Text[[#This Row],[Property]]," ",""),""))</f>
        <v>Step4NextButton</v>
      </c>
      <c r="G96"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"nextButton": {
            "text": "Process payment",
            "icon": "fa fa-check"
        },</v>
      </c>
      <c r="H96" s="38" t="str">
        <f ca="1">SUBSTITUTE(SUBSTITUTE(SUBSTITUTE(SUBSTITUTE(SUBSTITUTE(SUBSTITUTE(SUBSTITUTE(SUBSTITUTE(
TRIM(CLEAN(Table_Text[[#This Row],[Config]])),
" {","{"),
"{ ","{"),
" }","}"),
"} ","}"),
" [","["),
"[ ","["),
" ]","]"),
"] ","]")</f>
        <v>"nextButton":{"text": "Process payment", "icon": "fa fa-check"},</v>
      </c>
      <c r="I96"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"nextButton": "Process payment",</v>
      </c>
      <c r="J96" s="7" t="str">
        <f ca="1">SUBSTITUTE(SUBSTITUTE(SUBSTITUTE(SUBSTITUTE(SUBSTITUTE(SUBSTITUTE(SUBSTITUTE(SUBSTITUTE(
TRIM(CLEAN(Table_Text[[#This Row],[Quote]])),
" {","{"),
"{ ","{"),
" }","}"),
"} ","}"),
" [","["),
"[ ","["),
" ]","]"),
"] ","]")</f>
        <v>"nextButton": "Process payment",</v>
      </c>
      <c r="K96" s="7" t="s">
        <v>869</v>
      </c>
      <c r="L96" s="15" t="s">
        <v>873</v>
      </c>
    </row>
    <row r="97" spans="2:12" s="12" customFormat="1" ht="21" customHeight="1">
      <c r="B97" s="7" t="s">
        <v>864</v>
      </c>
      <c r="C97" s="7"/>
      <c r="D97"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4</v>
      </c>
      <c r="E97"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backButton</v>
      </c>
      <c r="F97" s="7" t="str">
        <f ca="1">IF(Table_Text[[#This Row],[Header]]="Yes","",IF(Table_Text[[#This Row],[Property]]&lt;&gt;"",SUBSTITUTE(Table_Text[[#This Row],[Type]]," ","")&amp;SUBSTITUTE(Table_Text[[#This Row],[Property]]," ",""),""))</f>
        <v>Step4BackButton</v>
      </c>
      <c r="G97"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"backButton": {
            "text": "Back",
            "icon": "fa fa-pencil "
        },</v>
      </c>
      <c r="H97" s="38" t="str">
        <f ca="1">SUBSTITUTE(SUBSTITUTE(SUBSTITUTE(SUBSTITUTE(SUBSTITUTE(SUBSTITUTE(SUBSTITUTE(SUBSTITUTE(
TRIM(CLEAN(Table_Text[[#This Row],[Config]])),
" {","{"),
"{ ","{"),
" }","}"),
"} ","}"),
" [","["),
"[ ","["),
" ]","]"),
"] ","]")</f>
        <v>"backButton":{"text": "Back", "icon": "fa fa-pencil "},</v>
      </c>
      <c r="I97"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"backButton": "Back",</v>
      </c>
      <c r="J97" s="7" t="str">
        <f ca="1">SUBSTITUTE(SUBSTITUTE(SUBSTITUTE(SUBSTITUTE(SUBSTITUTE(SUBSTITUTE(SUBSTITUTE(SUBSTITUTE(
TRIM(CLEAN(Table_Text[[#This Row],[Quote]])),
" {","{"),
"{ ","{"),
" }","}"),
"} ","}"),
" [","["),
"[ ","["),
" ]","]"),
"] ","]")</f>
        <v>"backButton": "Back",</v>
      </c>
      <c r="K97" s="7" t="s">
        <v>871</v>
      </c>
      <c r="L97" s="15" t="s">
        <v>866</v>
      </c>
    </row>
    <row r="98" spans="2:12" s="12" customFormat="1" ht="21" customHeight="1">
      <c r="B98" s="7" t="s">
        <v>858</v>
      </c>
      <c r="C98" s="7"/>
      <c r="D98"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4</v>
      </c>
      <c r="E98"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enquiryButton</v>
      </c>
      <c r="F98" s="7" t="str">
        <f ca="1">IF(Table_Text[[#This Row],[Header]]="Yes","",IF(Table_Text[[#This Row],[Property]]&lt;&gt;"",SUBSTITUTE(Table_Text[[#This Row],[Type]]," ","")&amp;SUBSTITUTE(Table_Text[[#This Row],[Property]]," ",""),""))</f>
        <v>Step4EnquiryButton</v>
      </c>
      <c r="G98"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"enquiryButton": {
            "text": "Request a call-back",
            "icon": "glyphicon glyphicon-earphone"
        }
    },</v>
      </c>
      <c r="H98" s="38" t="str">
        <f ca="1">SUBSTITUTE(SUBSTITUTE(SUBSTITUTE(SUBSTITUTE(SUBSTITUTE(SUBSTITUTE(SUBSTITUTE(SUBSTITUTE(
TRIM(CLEAN(Table_Text[[#This Row],[Config]])),
" {","{"),
"{ ","{"),
" }","}"),
"} ","}"),
" [","["),
"[ ","["),
" ]","]"),
"] ","]")</f>
        <v>"enquiryButton":{"text": "Request a call-back", "icon": "glyphicon glyphicon-earphone"}},</v>
      </c>
      <c r="I98"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"enquiryButton": "Request a call-back"
    },</v>
      </c>
      <c r="J98" s="7" t="str">
        <f ca="1">SUBSTITUTE(SUBSTITUTE(SUBSTITUTE(SUBSTITUTE(SUBSTITUTE(SUBSTITUTE(SUBSTITUTE(SUBSTITUTE(
TRIM(CLEAN(Table_Text[[#This Row],[Quote]])),
" {","{"),
"{ ","{"),
" }","}"),
"} ","}"),
" [","["),
"[ ","["),
" ]","]"),
"] ","]")</f>
        <v>"enquiryButton": "Request a call-back"},</v>
      </c>
      <c r="K98" s="7" t="s">
        <v>860</v>
      </c>
      <c r="L98" s="15" t="s">
        <v>861</v>
      </c>
    </row>
    <row r="99" spans="2:12" ht="21" customHeight="1" thickBot="1">
      <c r="B99" s="53" t="s">
        <v>874</v>
      </c>
      <c r="C99" s="53" t="s">
        <v>71</v>
      </c>
      <c r="D99" s="5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99" s="5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successPage</v>
      </c>
      <c r="F99" s="53" t="str">
        <f>IF(Table_Text[[#This Row],[Header]]="Yes","",IF(Table_Text[[#This Row],[Property]]&lt;&gt;"",SUBSTITUTE(Table_Text[[#This Row],[Type]]," ","")&amp;SUBSTITUTE(Table_Text[[#This Row],[Property]]," ",""),""))</f>
        <v/>
      </c>
      <c r="G99" s="5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"successPage": {</v>
      </c>
      <c r="H99" s="53" t="str">
        <f ca="1">SUBSTITUTE(SUBSTITUTE(SUBSTITUTE(SUBSTITUTE(SUBSTITUTE(SUBSTITUTE(SUBSTITUTE(SUBSTITUTE(
TRIM(CLEAN(Table_Text[[#This Row],[Config]])),
" {","{"),
"{ ","{"),
" }","}"),
"} ","}"),
" [","["),
"[ ","["),
" ]","]"),
"] ","]")</f>
        <v>"successPage":{</v>
      </c>
      <c r="I99" s="5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"successPage": {</v>
      </c>
      <c r="J99" s="53" t="str">
        <f ca="1">SUBSTITUTE(SUBSTITUTE(SUBSTITUTE(SUBSTITUTE(SUBSTITUTE(SUBSTITUTE(SUBSTITUTE(SUBSTITUTE(
TRIM(CLEAN(Table_Text[[#This Row],[Quote]])),
" {","{"),
"{ ","{"),
" }","}"),
"} ","}"),
" [","["),
"[ ","["),
" ]","]"),
"] ","]")</f>
        <v>"successPage":{</v>
      </c>
      <c r="K99" s="53"/>
      <c r="L99" s="54"/>
    </row>
    <row r="100" spans="2:12" s="12" customFormat="1" ht="21" hidden="1" customHeight="1">
      <c r="B100" s="7"/>
      <c r="C100" s="7"/>
      <c r="D100"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Success Page</v>
      </c>
      <c r="E100"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100" s="7" t="str">
        <f>IF(Table_Text[[#This Row],[Header]]="Yes","",IF(Table_Text[[#This Row],[Property]]&lt;&gt;"",SUBSTITUTE(Table_Text[[#This Row],[Type]]," ","")&amp;SUBSTITUTE(Table_Text[[#This Row],[Property]]," ",""),""))</f>
        <v/>
      </c>
      <c r="G100"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100" s="38" t="str">
        <f ca="1">SUBSTITUTE(SUBSTITUTE(SUBSTITUTE(SUBSTITUTE(SUBSTITUTE(SUBSTITUTE(SUBSTITUTE(SUBSTITUTE(
TRIM(CLEAN(Table_Text[[#This Row],[Config]])),
" {","{"),
"{ ","{"),
" }","}"),
"} ","}"),
" [","["),
"[ ","["),
" ]","]"),
"] ","]")</f>
        <v/>
      </c>
      <c r="I100"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100" s="7" t="str">
        <f ca="1">SUBSTITUTE(SUBSTITUTE(SUBSTITUTE(SUBSTITUTE(SUBSTITUTE(SUBSTITUTE(SUBSTITUTE(SUBSTITUTE(
TRIM(CLEAN(Table_Text[[#This Row],[Quote]])),
" {","{"),
"{ ","{"),
" }","}"),
"} ","}"),
" [","["),
"[ ","["),
" ]","]"),
"] ","]")</f>
        <v/>
      </c>
      <c r="K100" s="7"/>
      <c r="L100" s="15"/>
    </row>
    <row r="101" spans="2:12" s="12" customFormat="1" ht="21" customHeight="1">
      <c r="B101" s="88" t="s">
        <v>850</v>
      </c>
      <c r="C101" s="7"/>
      <c r="D101"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Success Page</v>
      </c>
      <c r="E101"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101" s="7" t="str">
        <f ca="1">IF(Table_Text[[#This Row],[Header]]="Yes","",IF(Table_Text[[#This Row],[Property]]&lt;&gt;"",SUBSTITUTE(Table_Text[[#This Row],[Type]]," ","")&amp;SUBSTITUTE(Table_Text[[#This Row],[Property]]," ",""),""))</f>
        <v>SuccessPageTopHeading</v>
      </c>
      <c r="G101"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"Motor Loan Insurance"
        },</v>
      </c>
      <c r="H101" s="38" t="str">
        <f ca="1">SUBSTITUTE(SUBSTITUTE(SUBSTITUTE(SUBSTITUTE(SUBSTITUTE(SUBSTITUTE(SUBSTITUTE(SUBSTITUTE(
TRIM(CLEAN(Table_Text[[#This Row],[Config]])),
" {","{"),
"{ ","{"),
" }","}"),
"} ","}"),
" [","["),
"[ ","["),
" ]","]"),
"] ","]")</f>
        <v>"topHeading":{"text": "Motor Loan Insurance"},</v>
      </c>
      <c r="I101"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"Motor Loan Insurance",</v>
      </c>
      <c r="J101" s="7" t="str">
        <f ca="1">SUBSTITUTE(SUBSTITUTE(SUBSTITUTE(SUBSTITUTE(SUBSTITUTE(SUBSTITUTE(SUBSTITUTE(SUBSTITUTE(
TRIM(CLEAN(Table_Text[[#This Row],[Quote]])),
" {","{"),
"{ ","{"),
" }","}"),
"} ","}"),
" [","["),
"[ ","["),
" ]","]"),
"] ","]")</f>
        <v>"topHeading": "Motor Loan Insurance",</v>
      </c>
      <c r="K101" s="7"/>
      <c r="L101" s="29" t="str">
        <f>L19</f>
        <v>Motor Loan Insurance</v>
      </c>
    </row>
    <row r="102" spans="2:12" s="12" customFormat="1" ht="21" customHeight="1">
      <c r="B102" s="88" t="s">
        <v>875</v>
      </c>
      <c r="C102" s="7"/>
      <c r="D102"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Success Page</v>
      </c>
      <c r="E102"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successHeading</v>
      </c>
      <c r="F102" s="7" t="str">
        <f ca="1">IF(Table_Text[[#This Row],[Header]]="Yes","",IF(Table_Text[[#This Row],[Property]]&lt;&gt;"",SUBSTITUTE(Table_Text[[#This Row],[Type]]," ","")&amp;SUBSTITUTE(Table_Text[[#This Row],[Property]]," ",""),""))</f>
        <v>SuccessPageSuccessHeading</v>
      </c>
      <c r="G102"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"successHeading": {
            "text": "Purchase completed"
        },</v>
      </c>
      <c r="H102" s="38" t="str">
        <f ca="1">SUBSTITUTE(SUBSTITUTE(SUBSTITUTE(SUBSTITUTE(SUBSTITUTE(SUBSTITUTE(SUBSTITUTE(SUBSTITUTE(
TRIM(CLEAN(Table_Text[[#This Row],[Config]])),
" {","{"),
"{ ","{"),
" }","}"),
"} ","}"),
" [","["),
"[ ","["),
" ]","]"),
"] ","]")</f>
        <v>"successHeading":{"text": "Purchase completed"},</v>
      </c>
      <c r="I102"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"successHeading": "Purchase completed",</v>
      </c>
      <c r="J102" s="7" t="str">
        <f ca="1">SUBSTITUTE(SUBSTITUTE(SUBSTITUTE(SUBSTITUTE(SUBSTITUTE(SUBSTITUTE(SUBSTITUTE(SUBSTITUTE(
TRIM(CLEAN(Table_Text[[#This Row],[Quote]])),
" {","{"),
"{ ","{"),
" }","}"),
"} ","}"),
" [","["),
"[ ","["),
" ]","]"),
"] ","]")</f>
        <v>"successHeading": "Purchase completed",</v>
      </c>
      <c r="K102" s="7"/>
      <c r="L102" s="29" t="s">
        <v>876</v>
      </c>
    </row>
    <row r="103" spans="2:12" s="12" customFormat="1" ht="21" customHeight="1">
      <c r="B103" s="88" t="s">
        <v>877</v>
      </c>
      <c r="C103" s="7"/>
      <c r="D103"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Success Page</v>
      </c>
      <c r="E103"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successText</v>
      </c>
      <c r="F103" s="7" t="str">
        <f ca="1">IF(Table_Text[[#This Row],[Header]]="Yes","",IF(Table_Text[[#This Row],[Property]]&lt;&gt;"",SUBSTITUTE(Table_Text[[#This Row],[Type]]," ","")&amp;SUBSTITUTE(Table_Text[[#This Row],[Property]]," ",""),""))</f>
        <v>SuccessPageSuccessText</v>
      </c>
      <c r="G103"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"successText": {
            "text": "Thank you for your purchase. Your policy documents will be emailed to you shortly as well as your invoice and receipt for payment."
        }
    },</v>
      </c>
      <c r="H103" s="38" t="str">
        <f ca="1">SUBSTITUTE(SUBSTITUTE(SUBSTITUTE(SUBSTITUTE(SUBSTITUTE(SUBSTITUTE(SUBSTITUTE(SUBSTITUTE(
TRIM(CLEAN(Table_Text[[#This Row],[Config]])),
" {","{"),
"{ ","{"),
" }","}"),
"} ","}"),
" [","["),
"[ ","["),
" ]","]"),
"] ","]")</f>
        <v>"successText":{"text": "Thank you for your purchase. Your policy documents will be emailed to you shortly as well as your invoice and receipt for payment."}},</v>
      </c>
      <c r="I103"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"successText": "Thank you for your purchase. Your policy documents will be emailed to you shortly as well as your invoice and receipt for payment."
    },</v>
      </c>
      <c r="J103" s="7" t="str">
        <f ca="1">SUBSTITUTE(SUBSTITUTE(SUBSTITUTE(SUBSTITUTE(SUBSTITUTE(SUBSTITUTE(SUBSTITUTE(SUBSTITUTE(
TRIM(CLEAN(Table_Text[[#This Row],[Quote]])),
" {","{"),
"{ ","{"),
" }","}"),
"} ","}"),
" [","["),
"[ ","["),
" ]","]"),
"] ","]")</f>
        <v>"successText": "Thank you for your purchase. Your policy documents will be emailed to you shortly as well as your invoice and receipt for payment."},</v>
      </c>
      <c r="K103" s="7"/>
      <c r="L103" s="15" t="s">
        <v>878</v>
      </c>
    </row>
    <row r="104" spans="2:12" ht="21" customHeight="1" thickBot="1">
      <c r="B104" s="53" t="s">
        <v>879</v>
      </c>
      <c r="C104" s="53" t="s">
        <v>71</v>
      </c>
      <c r="D104" s="5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104" s="5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enquiryPage</v>
      </c>
      <c r="F104" s="53" t="str">
        <f>IF(Table_Text[[#This Row],[Header]]="Yes","",IF(Table_Text[[#This Row],[Property]]&lt;&gt;"",SUBSTITUTE(Table_Text[[#This Row],[Type]]," ","")&amp;SUBSTITUTE(Table_Text[[#This Row],[Property]]," ",""),""))</f>
        <v/>
      </c>
      <c r="G104" s="5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"enquiryPage": {</v>
      </c>
      <c r="H104" s="53" t="str">
        <f ca="1">SUBSTITUTE(SUBSTITUTE(SUBSTITUTE(SUBSTITUTE(SUBSTITUTE(SUBSTITUTE(SUBSTITUTE(SUBSTITUTE(
TRIM(CLEAN(Table_Text[[#This Row],[Config]])),
" {","{"),
"{ ","{"),
" }","}"),
"} ","}"),
" [","["),
"[ ","["),
" ]","]"),
"] ","]")</f>
        <v>"enquiryPage":{</v>
      </c>
      <c r="I104" s="5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"enquiryPage": {</v>
      </c>
      <c r="J104" s="53" t="str">
        <f ca="1">SUBSTITUTE(SUBSTITUTE(SUBSTITUTE(SUBSTITUTE(SUBSTITUTE(SUBSTITUTE(SUBSTITUTE(SUBSTITUTE(
TRIM(CLEAN(Table_Text[[#This Row],[Quote]])),
" {","{"),
"{ ","{"),
" }","}"),
"} ","}"),
" [","["),
"[ ","["),
" ]","]"),
"] ","]")</f>
        <v>"enquiryPage":{</v>
      </c>
      <c r="K104" s="53"/>
      <c r="L104" s="54"/>
    </row>
    <row r="105" spans="2:12" s="12" customFormat="1" ht="21" hidden="1" customHeight="1">
      <c r="B105" s="7"/>
      <c r="C105" s="7"/>
      <c r="D105"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Enquiry Page</v>
      </c>
      <c r="E105"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105" s="7" t="str">
        <f>IF(Table_Text[[#This Row],[Header]]="Yes","",IF(Table_Text[[#This Row],[Property]]&lt;&gt;"",SUBSTITUTE(Table_Text[[#This Row],[Type]]," ","")&amp;SUBSTITUTE(Table_Text[[#This Row],[Property]]," ",""),""))</f>
        <v/>
      </c>
      <c r="G105"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105" s="38" t="str">
        <f ca="1">SUBSTITUTE(SUBSTITUTE(SUBSTITUTE(SUBSTITUTE(SUBSTITUTE(SUBSTITUTE(SUBSTITUTE(SUBSTITUTE(
TRIM(CLEAN(Table_Text[[#This Row],[Config]])),
" {","{"),
"{ ","{"),
" }","}"),
"} ","}"),
" [","["),
"[ ","["),
" ]","]"),
"] ","]")</f>
        <v/>
      </c>
      <c r="I105"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105" s="7" t="str">
        <f ca="1">SUBSTITUTE(SUBSTITUTE(SUBSTITUTE(SUBSTITUTE(SUBSTITUTE(SUBSTITUTE(SUBSTITUTE(SUBSTITUTE(
TRIM(CLEAN(Table_Text[[#This Row],[Quote]])),
" {","{"),
"{ ","{"),
" }","}"),
"} ","}"),
" [","["),
"[ ","["),
" ]","]"),
"] ","]")</f>
        <v/>
      </c>
      <c r="K105" s="7"/>
      <c r="L105" s="15"/>
    </row>
    <row r="106" spans="2:12" s="12" customFormat="1" ht="21" customHeight="1">
      <c r="B106" s="88" t="s">
        <v>850</v>
      </c>
      <c r="C106" s="7"/>
      <c r="D106"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Enquiry Page</v>
      </c>
      <c r="E106"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106" s="7" t="str">
        <f ca="1">IF(Table_Text[[#This Row],[Header]]="Yes","",IF(Table_Text[[#This Row],[Property]]&lt;&gt;"",SUBSTITUTE(Table_Text[[#This Row],[Type]]," ","")&amp;SUBSTITUTE(Table_Text[[#This Row],[Property]]," ",""),""))</f>
        <v>EnquiryPageTopHeading</v>
      </c>
      <c r="G106"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"Motor Loan Insurance"
        },</v>
      </c>
      <c r="H106" s="38" t="str">
        <f ca="1">SUBSTITUTE(SUBSTITUTE(SUBSTITUTE(SUBSTITUTE(SUBSTITUTE(SUBSTITUTE(SUBSTITUTE(SUBSTITUTE(
TRIM(CLEAN(Table_Text[[#This Row],[Config]])),
" {","{"),
"{ ","{"),
" }","}"),
"} ","}"),
" [","["),
"[ ","["),
" ]","]"),
"] ","]")</f>
        <v>"topHeading":{"text": "Motor Loan Insurance"},</v>
      </c>
      <c r="I106"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"Motor Loan Insurance",</v>
      </c>
      <c r="J106" s="7" t="str">
        <f ca="1">SUBSTITUTE(SUBSTITUTE(SUBSTITUTE(SUBSTITUTE(SUBSTITUTE(SUBSTITUTE(SUBSTITUTE(SUBSTITUTE(
TRIM(CLEAN(Table_Text[[#This Row],[Quote]])),
" {","{"),
"{ ","{"),
" }","}"),
"} ","}"),
" [","["),
"[ ","["),
" ]","]"),
"] ","]")</f>
        <v>"topHeading": "Motor Loan Insurance",</v>
      </c>
      <c r="K106" s="7"/>
      <c r="L106" s="29" t="str">
        <f>L19</f>
        <v>Motor Loan Insurance</v>
      </c>
    </row>
    <row r="107" spans="2:12" s="12" customFormat="1" ht="21" customHeight="1">
      <c r="B107" s="88" t="s">
        <v>880</v>
      </c>
      <c r="C107" s="7"/>
      <c r="D107"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Enquiry Page</v>
      </c>
      <c r="E107"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enquiryHeading</v>
      </c>
      <c r="F107" s="7" t="str">
        <f ca="1">IF(Table_Text[[#This Row],[Header]]="Yes","",IF(Table_Text[[#This Row],[Property]]&lt;&gt;"",SUBSTITUTE(Table_Text[[#This Row],[Type]]," ","")&amp;SUBSTITUTE(Table_Text[[#This Row],[Property]]," ",""),""))</f>
        <v>EnquiryPageEnquiryHeading</v>
      </c>
      <c r="G107"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"enquiryHeading": {
            "text": "Call-back requested"
        },</v>
      </c>
      <c r="H107" s="38" t="str">
        <f ca="1">SUBSTITUTE(SUBSTITUTE(SUBSTITUTE(SUBSTITUTE(SUBSTITUTE(SUBSTITUTE(SUBSTITUTE(SUBSTITUTE(
TRIM(CLEAN(Table_Text[[#This Row],[Config]])),
" {","{"),
"{ ","{"),
" }","}"),
"} ","}"),
" [","["),
"[ ","["),
" ]","]"),
"] ","]")</f>
        <v>"enquiryHeading":{"text": "Call-back requested"},</v>
      </c>
      <c r="I107"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"enquiryHeading": "Call-back requested",</v>
      </c>
      <c r="J107" s="7" t="str">
        <f ca="1">SUBSTITUTE(SUBSTITUTE(SUBSTITUTE(SUBSTITUTE(SUBSTITUTE(SUBSTITUTE(SUBSTITUTE(SUBSTITUTE(
TRIM(CLEAN(Table_Text[[#This Row],[Quote]])),
" {","{"),
"{ ","{"),
" }","}"),
"} ","}"),
" [","["),
"[ ","["),
" ]","]"),
"] ","]")</f>
        <v>"enquiryHeading": "Call-back requested",</v>
      </c>
      <c r="K107" s="7"/>
      <c r="L107" s="86" t="s">
        <v>881</v>
      </c>
    </row>
    <row r="108" spans="2:12" s="12" customFormat="1" ht="21" customHeight="1">
      <c r="B108" s="88" t="s">
        <v>882</v>
      </c>
      <c r="C108" s="7"/>
      <c r="D108"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Enquiry Page</v>
      </c>
      <c r="E108"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enquiryText</v>
      </c>
      <c r="F108" s="7" t="str">
        <f ca="1">IF(Table_Text[[#This Row],[Header]]="Yes","",IF(Table_Text[[#This Row],[Property]]&lt;&gt;"",SUBSTITUTE(Table_Text[[#This Row],[Type]]," ","")&amp;SUBSTITUTE(Table_Text[[#This Row],[Property]]," ",""),""))</f>
        <v>EnquiryPageEnquiryText</v>
      </c>
      <c r="G108"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"enquiryText": {
            "text": "Thank you for registering your interest. Your details have been passed on to one of our qualified insurance specialists, who will contact you shortly and assist you in obtaining the right cover."
        },</v>
      </c>
      <c r="H108" s="38" t="str">
        <f ca="1">SUBSTITUTE(SUBSTITUTE(SUBSTITUTE(SUBSTITUTE(SUBSTITUTE(SUBSTITUTE(SUBSTITUTE(SUBSTITUTE(
TRIM(CLEAN(Table_Text[[#This Row],[Config]])),
" {","{"),
"{ ","{"),
" }","}"),
"} ","}"),
" [","["),
"[ ","["),
" ]","]"),
"] ","]")</f>
        <v>"enquiryText":{"text": "Thank you for registering your interest. Your details have been passed on to one of our qualified insurance specialists, who will contact you shortly and assist you in obtaining the right cover."},</v>
      </c>
      <c r="I108"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"enquiryText": "Thank you for registering your interest. Your details have been passed on to one of our qualified insurance specialists, who will contact you shortly and assist you in obtaining the right cover.",</v>
      </c>
      <c r="J108" s="7" t="str">
        <f ca="1">SUBSTITUTE(SUBSTITUTE(SUBSTITUTE(SUBSTITUTE(SUBSTITUTE(SUBSTITUTE(SUBSTITUTE(SUBSTITUTE(
TRIM(CLEAN(Table_Text[[#This Row],[Quote]])),
" {","{"),
"{ ","{"),
" }","}"),
"} ","}"),
" [","["),
"[ ","["),
" ]","]"),
"] ","]")</f>
        <v>"enquiryText": "Thank you for registering your interest. Your details have been passed on to one of our qualified insurance specialists, who will contact you shortly and assist you in obtaining the right cover.",</v>
      </c>
      <c r="K108" s="7"/>
      <c r="L108" s="86" t="s">
        <v>883</v>
      </c>
    </row>
    <row r="109" spans="2:12" s="12" customFormat="1" ht="21" customHeight="1">
      <c r="B109" s="88" t="s">
        <v>864</v>
      </c>
      <c r="C109" s="7"/>
      <c r="D109"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Enquiry Page</v>
      </c>
      <c r="E109"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backButton</v>
      </c>
      <c r="F109" s="7" t="str">
        <f ca="1">IF(Table_Text[[#This Row],[Header]]="Yes","",IF(Table_Text[[#This Row],[Property]]&lt;&gt;"",SUBSTITUTE(Table_Text[[#This Row],[Type]]," ","")&amp;SUBSTITUTE(Table_Text[[#This Row],[Property]]," ",""),""))</f>
        <v>EnquiryPageBackButton</v>
      </c>
      <c r="G109"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"backButton": {
            "text": "Return to your quote",
            "icon": "glyphicon glyphicon-arrow-left"
        }
    },</v>
      </c>
      <c r="H109" s="38" t="str">
        <f ca="1">SUBSTITUTE(SUBSTITUTE(SUBSTITUTE(SUBSTITUTE(SUBSTITUTE(SUBSTITUTE(SUBSTITUTE(SUBSTITUTE(
TRIM(CLEAN(Table_Text[[#This Row],[Config]])),
" {","{"),
"{ ","{"),
" }","}"),
"} ","}"),
" [","["),
"[ ","["),
" ]","]"),
"] ","]")</f>
        <v>"backButton":{"text": "Return to your quote", "icon": "glyphicon glyphicon-arrow-left"}},</v>
      </c>
      <c r="I109"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"backButton": "Return to your quote"
    },</v>
      </c>
      <c r="J109" s="7" t="str">
        <f ca="1">SUBSTITUTE(SUBSTITUTE(SUBSTITUTE(SUBSTITUTE(SUBSTITUTE(SUBSTITUTE(SUBSTITUTE(SUBSTITUTE(
TRIM(CLEAN(Table_Text[[#This Row],[Quote]])),
" {","{"),
"{ ","{"),
" }","}"),
"} ","}"),
" [","["),
"[ ","["),
" ]","]"),
"] ","]")</f>
        <v>"backButton": "Return to your quote"},</v>
      </c>
      <c r="K109" s="88" t="s">
        <v>865</v>
      </c>
      <c r="L109" s="86" t="s">
        <v>884</v>
      </c>
    </row>
    <row r="110" spans="2:12" ht="21" customHeight="1" thickBot="1">
      <c r="B110" s="53" t="s">
        <v>885</v>
      </c>
      <c r="C110" s="53" t="s">
        <v>71</v>
      </c>
      <c r="D110" s="5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110" s="5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referralPage</v>
      </c>
      <c r="F110" s="53" t="str">
        <f>IF(Table_Text[[#This Row],[Header]]="Yes","",IF(Table_Text[[#This Row],[Property]]&lt;&gt;"",SUBSTITUTE(Table_Text[[#This Row],[Type]]," ","")&amp;SUBSTITUTE(Table_Text[[#This Row],[Property]]," ",""),""))</f>
        <v/>
      </c>
      <c r="G110" s="5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"referralPage": {</v>
      </c>
      <c r="H110" s="53" t="str">
        <f ca="1">SUBSTITUTE(SUBSTITUTE(SUBSTITUTE(SUBSTITUTE(SUBSTITUTE(SUBSTITUTE(SUBSTITUTE(SUBSTITUTE(
TRIM(CLEAN(Table_Text[[#This Row],[Config]])),
" {","{"),
"{ ","{"),
" }","}"),
"} ","}"),
" [","["),
"[ ","["),
" ]","]"),
"] ","]")</f>
        <v>"referralPage":{</v>
      </c>
      <c r="I110" s="5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"referralPage": {</v>
      </c>
      <c r="J110" s="53" t="str">
        <f ca="1">SUBSTITUTE(SUBSTITUTE(SUBSTITUTE(SUBSTITUTE(SUBSTITUTE(SUBSTITUTE(SUBSTITUTE(SUBSTITUTE(
TRIM(CLEAN(Table_Text[[#This Row],[Quote]])),
" {","{"),
"{ ","{"),
" }","}"),
"} ","}"),
" [","["),
"[ ","["),
" ]","]"),
"] ","]")</f>
        <v>"referralPage":{</v>
      </c>
      <c r="K110" s="53"/>
      <c r="L110" s="54"/>
    </row>
    <row r="111" spans="2:12" s="12" customFormat="1" ht="21" hidden="1" customHeight="1">
      <c r="B111" s="7"/>
      <c r="C111" s="7"/>
      <c r="D111"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Referral Page</v>
      </c>
      <c r="E111"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111" s="7" t="str">
        <f>IF(Table_Text[[#This Row],[Header]]="Yes","",IF(Table_Text[[#This Row],[Property]]&lt;&gt;"",SUBSTITUTE(Table_Text[[#This Row],[Type]]," ","")&amp;SUBSTITUTE(Table_Text[[#This Row],[Property]]," ",""),""))</f>
        <v/>
      </c>
      <c r="G111"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111" s="38" t="str">
        <f ca="1">SUBSTITUTE(SUBSTITUTE(SUBSTITUTE(SUBSTITUTE(SUBSTITUTE(SUBSTITUTE(SUBSTITUTE(SUBSTITUTE(
TRIM(CLEAN(Table_Text[[#This Row],[Config]])),
" {","{"),
"{ ","{"),
" }","}"),
"} ","}"),
" [","["),
"[ ","["),
" ]","]"),
"] ","]")</f>
        <v/>
      </c>
      <c r="I111"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111" s="7" t="str">
        <f ca="1">SUBSTITUTE(SUBSTITUTE(SUBSTITUTE(SUBSTITUTE(SUBSTITUTE(SUBSTITUTE(SUBSTITUTE(SUBSTITUTE(
TRIM(CLEAN(Table_Text[[#This Row],[Quote]])),
" {","{"),
"{ ","{"),
" }","}"),
"} ","}"),
" [","["),
"[ ","["),
" ]","]"),
"] ","]")</f>
        <v/>
      </c>
      <c r="K111" s="7"/>
      <c r="L111" s="15"/>
    </row>
    <row r="112" spans="2:12" s="12" customFormat="1" ht="21" customHeight="1">
      <c r="B112" s="88" t="s">
        <v>850</v>
      </c>
      <c r="C112" s="7"/>
      <c r="D112"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Referral Page</v>
      </c>
      <c r="E112"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112" s="7" t="str">
        <f ca="1">IF(Table_Text[[#This Row],[Header]]="Yes","",IF(Table_Text[[#This Row],[Property]]&lt;&gt;"",SUBSTITUTE(Table_Text[[#This Row],[Type]]," ","")&amp;SUBSTITUTE(Table_Text[[#This Row],[Property]]," ",""),""))</f>
        <v>ReferralPageTopHeading</v>
      </c>
      <c r="G112"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"Motor Loan Insurance"
        },</v>
      </c>
      <c r="H112" s="38" t="str">
        <f ca="1">SUBSTITUTE(SUBSTITUTE(SUBSTITUTE(SUBSTITUTE(SUBSTITUTE(SUBSTITUTE(SUBSTITUTE(SUBSTITUTE(
TRIM(CLEAN(Table_Text[[#This Row],[Config]])),
" {","{"),
"{ ","{"),
" }","}"),
"} ","}"),
" [","["),
"[ ","["),
" ]","]"),
"] ","]")</f>
        <v>"topHeading":{"text": "Motor Loan Insurance"},</v>
      </c>
      <c r="I112"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"Motor Loan Insurance",</v>
      </c>
      <c r="J112" s="7" t="str">
        <f ca="1">SUBSTITUTE(SUBSTITUTE(SUBSTITUTE(SUBSTITUTE(SUBSTITUTE(SUBSTITUTE(SUBSTITUTE(SUBSTITUTE(
TRIM(CLEAN(Table_Text[[#This Row],[Quote]])),
" {","{"),
"{ ","{"),
" }","}"),
"} ","}"),
" [","["),
"[ ","["),
" ]","]"),
"] ","]")</f>
        <v>"topHeading": "Motor Loan Insurance",</v>
      </c>
      <c r="K112" s="7"/>
      <c r="L112" s="15" t="str">
        <f>L19</f>
        <v>Motor Loan Insurance</v>
      </c>
    </row>
    <row r="113" spans="2:12" s="12" customFormat="1" ht="21" customHeight="1">
      <c r="B113" s="88" t="s">
        <v>886</v>
      </c>
      <c r="C113" s="7"/>
      <c r="D113"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Referral Page</v>
      </c>
      <c r="E113"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referralHeading</v>
      </c>
      <c r="F113" s="7" t="str">
        <f ca="1">IF(Table_Text[[#This Row],[Header]]="Yes","",IF(Table_Text[[#This Row],[Property]]&lt;&gt;"",SUBSTITUTE(Table_Text[[#This Row],[Type]]," ","")&amp;SUBSTITUTE(Table_Text[[#This Row],[Property]]," ",""),""))</f>
        <v>ReferralPageReferralHeading</v>
      </c>
      <c r="G113"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"referralHeading": {
            "text": "Quote Referred"
        },</v>
      </c>
      <c r="H113" s="38" t="str">
        <f ca="1">SUBSTITUTE(SUBSTITUTE(SUBSTITUTE(SUBSTITUTE(SUBSTITUTE(SUBSTITUTE(SUBSTITUTE(SUBSTITUTE(
TRIM(CLEAN(Table_Text[[#This Row],[Config]])),
" {","{"),
"{ ","{"),
" }","}"),
"} ","}"),
" [","["),
"[ ","["),
" ]","]"),
"] ","]")</f>
        <v>"referralHeading":{"text": "Quote Referred"},</v>
      </c>
      <c r="I113"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"referralHeading": "Quote Referred",</v>
      </c>
      <c r="J113" s="7" t="str">
        <f ca="1">SUBSTITUTE(SUBSTITUTE(SUBSTITUTE(SUBSTITUTE(SUBSTITUTE(SUBSTITUTE(SUBSTITUTE(SUBSTITUTE(
TRIM(CLEAN(Table_Text[[#This Row],[Quote]])),
" {","{"),
"{ ","{"),
" }","}"),
"} ","}"),
" [","["),
"[ ","["),
" ]","]"),
"] ","]")</f>
        <v>"referralHeading": "Quote Referred",</v>
      </c>
      <c r="K113" s="7"/>
      <c r="L113" s="15" t="s">
        <v>887</v>
      </c>
    </row>
    <row r="114" spans="2:12" s="12" customFormat="1" ht="21" customHeight="1">
      <c r="B114" s="88" t="s">
        <v>888</v>
      </c>
      <c r="C114" s="7"/>
      <c r="D114"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Referral Page</v>
      </c>
      <c r="E114"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referralText</v>
      </c>
      <c r="F114" s="7" t="str">
        <f ca="1">IF(Table_Text[[#This Row],[Header]]="Yes","",IF(Table_Text[[#This Row],[Property]]&lt;&gt;"",SUBSTITUTE(Table_Text[[#This Row],[Type]]," ","")&amp;SUBSTITUTE(Table_Text[[#This Row],[Property]]," ",""),""))</f>
        <v>ReferralPageReferralText</v>
      </c>
      <c r="G114"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"referralText": {
            "text": "However, your details have been passed on to one of our qualified insurance specialists, who will contact you shortly and assist you in obtaining the right cover."
        }
    },</v>
      </c>
      <c r="H114" s="38" t="str">
        <f ca="1">SUBSTITUTE(SUBSTITUTE(SUBSTITUTE(SUBSTITUTE(SUBSTITUTE(SUBSTITUTE(SUBSTITUTE(SUBSTITUTE(
TRIM(CLEAN(Table_Text[[#This Row],[Config]])),
" {","{"),
"{ ","{"),
" }","}"),
"} ","}"),
" [","["),
"[ ","["),
" ]","]"),
"] ","]")</f>
        <v>"referralText":{"text": "However, your details have been passed on to one of our qualified insurance specialists, who will contact you shortly and assist you in obtaining the right cover."}},</v>
      </c>
      <c r="I114"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"referralText": "However, your details have been passed on to one of our qualified insurance specialists, who will contact you shortly and assist you in obtaining the right cover."
    },</v>
      </c>
      <c r="J114" s="7" t="str">
        <f ca="1">SUBSTITUTE(SUBSTITUTE(SUBSTITUTE(SUBSTITUTE(SUBSTITUTE(SUBSTITUTE(SUBSTITUTE(SUBSTITUTE(
TRIM(CLEAN(Table_Text[[#This Row],[Quote]])),
" {","{"),
"{ ","{"),
" }","}"),
"} ","}"),
" [","["),
"[ ","["),
" ]","]"),
"] ","]")</f>
        <v>"referralText": "However, your details have been passed on to one of our qualified insurance specialists, who will contact you shortly and assist you in obtaining the right cover."},</v>
      </c>
      <c r="K114" s="7"/>
      <c r="L114" s="15" t="s">
        <v>889</v>
      </c>
    </row>
    <row r="115" spans="2:12" ht="21" customHeight="1" thickBot="1">
      <c r="B115" s="53" t="s">
        <v>890</v>
      </c>
      <c r="C115" s="53" t="s">
        <v>71</v>
      </c>
      <c r="D115" s="5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115" s="5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declinePage</v>
      </c>
      <c r="F115" s="53" t="str">
        <f>IF(Table_Text[[#This Row],[Header]]="Yes","",IF(Table_Text[[#This Row],[Property]]&lt;&gt;"",SUBSTITUTE(Table_Text[[#This Row],[Type]]," ","")&amp;SUBSTITUTE(Table_Text[[#This Row],[Property]]," ",""),""))</f>
        <v/>
      </c>
      <c r="G115" s="5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"declinePage": {</v>
      </c>
      <c r="H115" s="53" t="str">
        <f ca="1">SUBSTITUTE(SUBSTITUTE(SUBSTITUTE(SUBSTITUTE(SUBSTITUTE(SUBSTITUTE(SUBSTITUTE(SUBSTITUTE(
TRIM(CLEAN(Table_Text[[#This Row],[Config]])),
" {","{"),
"{ ","{"),
" }","}"),
"} ","}"),
" [","["),
"[ ","["),
" ]","]"),
"] ","]")</f>
        <v>"declinePage":{</v>
      </c>
      <c r="I115" s="5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"declinePage": {</v>
      </c>
      <c r="J115" s="53" t="str">
        <f ca="1">SUBSTITUTE(SUBSTITUTE(SUBSTITUTE(SUBSTITUTE(SUBSTITUTE(SUBSTITUTE(SUBSTITUTE(SUBSTITUTE(
TRIM(CLEAN(Table_Text[[#This Row],[Quote]])),
" {","{"),
"{ ","{"),
" }","}"),
"} ","}"),
" [","["),
"[ ","["),
" ]","]"),
"] ","]")</f>
        <v>"declinePage":{</v>
      </c>
      <c r="K115" s="53"/>
      <c r="L115" s="54"/>
    </row>
    <row r="116" spans="2:12" s="12" customFormat="1" ht="21" hidden="1" customHeight="1">
      <c r="B116" s="7"/>
      <c r="C116" s="7"/>
      <c r="D116"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Decline Page</v>
      </c>
      <c r="E116"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116" s="7" t="str">
        <f>IF(Table_Text[[#This Row],[Header]]="Yes","",IF(Table_Text[[#This Row],[Property]]&lt;&gt;"",SUBSTITUTE(Table_Text[[#This Row],[Type]]," ","")&amp;SUBSTITUTE(Table_Text[[#This Row],[Property]]," ",""),""))</f>
        <v/>
      </c>
      <c r="G116"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116" s="38" t="str">
        <f ca="1">SUBSTITUTE(SUBSTITUTE(SUBSTITUTE(SUBSTITUTE(SUBSTITUTE(SUBSTITUTE(SUBSTITUTE(SUBSTITUTE(
TRIM(CLEAN(Table_Text[[#This Row],[Config]])),
" {","{"),
"{ ","{"),
" }","}"),
"} ","}"),
" [","["),
"[ ","["),
" ]","]"),
"] ","]")</f>
        <v/>
      </c>
      <c r="I116"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116" s="7" t="str">
        <f ca="1">SUBSTITUTE(SUBSTITUTE(SUBSTITUTE(SUBSTITUTE(SUBSTITUTE(SUBSTITUTE(SUBSTITUTE(SUBSTITUTE(
TRIM(CLEAN(Table_Text[[#This Row],[Quote]])),
" {","{"),
"{ ","{"),
" }","}"),
"} ","}"),
" [","["),
"[ ","["),
" ]","]"),
"] ","]")</f>
        <v/>
      </c>
      <c r="K116" s="7"/>
      <c r="L116" s="15"/>
    </row>
    <row r="117" spans="2:12" s="12" customFormat="1" ht="21" customHeight="1">
      <c r="B117" s="88" t="s">
        <v>850</v>
      </c>
      <c r="C117" s="7"/>
      <c r="D117"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Decline Page</v>
      </c>
      <c r="E117"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117" s="7" t="str">
        <f ca="1">IF(Table_Text[[#This Row],[Header]]="Yes","",IF(Table_Text[[#This Row],[Property]]&lt;&gt;"",SUBSTITUTE(Table_Text[[#This Row],[Type]]," ","")&amp;SUBSTITUTE(Table_Text[[#This Row],[Property]]," ",""),""))</f>
        <v>DeclinePageTopHeading</v>
      </c>
      <c r="G117"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"Motor Loan Insurance"
        },</v>
      </c>
      <c r="H117" s="38" t="str">
        <f ca="1">SUBSTITUTE(SUBSTITUTE(SUBSTITUTE(SUBSTITUTE(SUBSTITUTE(SUBSTITUTE(SUBSTITUTE(SUBSTITUTE(
TRIM(CLEAN(Table_Text[[#This Row],[Config]])),
" {","{"),
"{ ","{"),
" }","}"),
"} ","}"),
" [","["),
"[ ","["),
" ]","]"),
"] ","]")</f>
        <v>"topHeading":{"text": "Motor Loan Insurance"},</v>
      </c>
      <c r="I117"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"Motor Loan Insurance",</v>
      </c>
      <c r="J117" s="7" t="str">
        <f ca="1">SUBSTITUTE(SUBSTITUTE(SUBSTITUTE(SUBSTITUTE(SUBSTITUTE(SUBSTITUTE(SUBSTITUTE(SUBSTITUTE(
TRIM(CLEAN(Table_Text[[#This Row],[Quote]])),
" {","{"),
"{ ","{"),
" }","}"),
"} ","}"),
" [","["),
"[ ","["),
" ]","]"),
"] ","]")</f>
        <v>"topHeading": "Motor Loan Insurance",</v>
      </c>
      <c r="K117" s="7"/>
      <c r="L117" s="15" t="str">
        <f>L19</f>
        <v>Motor Loan Insurance</v>
      </c>
    </row>
    <row r="118" spans="2:12" s="12" customFormat="1" ht="21" customHeight="1">
      <c r="B118" s="88" t="s">
        <v>891</v>
      </c>
      <c r="C118" s="7"/>
      <c r="D118"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Decline Page</v>
      </c>
      <c r="E118"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declineHeading</v>
      </c>
      <c r="F118" s="7" t="str">
        <f ca="1">IF(Table_Text[[#This Row],[Header]]="Yes","",IF(Table_Text[[#This Row],[Property]]&lt;&gt;"",SUBSTITUTE(Table_Text[[#This Row],[Type]]," ","")&amp;SUBSTITUTE(Table_Text[[#This Row],[Property]]," ",""),""))</f>
        <v>DeclinePageDeclineHeading</v>
      </c>
      <c r="G118"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"declineHeading": {
            "text": "Quote declined"
        },</v>
      </c>
      <c r="H118" s="38" t="str">
        <f ca="1">SUBSTITUTE(SUBSTITUTE(SUBSTITUTE(SUBSTITUTE(SUBSTITUTE(SUBSTITUTE(SUBSTITUTE(SUBSTITUTE(
TRIM(CLEAN(Table_Text[[#This Row],[Config]])),
" {","{"),
"{ ","{"),
" }","}"),
"} ","}"),
" [","["),
"[ ","["),
" ]","]"),
"] ","]")</f>
        <v>"declineHeading":{"text": "Quote declined"},</v>
      </c>
      <c r="I118"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"declineHeading": "Quote declined",</v>
      </c>
      <c r="J118" s="7" t="str">
        <f ca="1">SUBSTITUTE(SUBSTITUTE(SUBSTITUTE(SUBSTITUTE(SUBSTITUTE(SUBSTITUTE(SUBSTITUTE(SUBSTITUTE(
TRIM(CLEAN(Table_Text[[#This Row],[Quote]])),
" {","{"),
"{ ","{"),
" }","}"),
"} ","}"),
" [","["),
"[ ","["),
" ]","]"),
"] ","]")</f>
        <v>"declineHeading": "Quote declined",</v>
      </c>
      <c r="K118" s="7"/>
      <c r="L118" s="86" t="s">
        <v>892</v>
      </c>
    </row>
    <row r="119" spans="2:12" s="12" customFormat="1" ht="21" customHeight="1">
      <c r="B119" s="88" t="s">
        <v>893</v>
      </c>
      <c r="C119" s="7"/>
      <c r="D119"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Decline Page</v>
      </c>
      <c r="E119"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declineText</v>
      </c>
      <c r="F119" s="7" t="str">
        <f ca="1">IF(Table_Text[[#This Row],[Header]]="Yes","",IF(Table_Text[[#This Row],[Property]]&lt;&gt;"",SUBSTITUTE(Table_Text[[#This Row],[Type]]," ","")&amp;SUBSTITUTE(Table_Text[[#This Row],[Property]]," ",""),""))</f>
        <v>DeclinePageDeclineText</v>
      </c>
      <c r="G119"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"declineText": {
            "text": "However, one of our qualified insurance specialists may be able to recommend a different type of insurance product to provide the cover you need. If this would be of interest, please feel free to contact us today."
        },</v>
      </c>
      <c r="H119" s="38" t="str">
        <f ca="1">SUBSTITUTE(SUBSTITUTE(SUBSTITUTE(SUBSTITUTE(SUBSTITUTE(SUBSTITUTE(SUBSTITUTE(SUBSTITUTE(
TRIM(CLEAN(Table_Text[[#This Row],[Config]])),
" {","{"),
"{ ","{"),
" }","}"),
"} ","}"),
" [","["),
"[ ","["),
" ]","]"),
"] ","]")</f>
        <v>"declineText":{"text": "However, one of our qualified insurance specialists may be able to recommend a different type of insurance product to provide the cover you need. If this would be of interest, please feel free to contact us today."},</v>
      </c>
      <c r="I119"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"declineText": "However, one of our qualified insurance specialists may be able to recommend a different type of insurance product to provide the cover you need. If this would be of interest, please feel free to contact us today.",</v>
      </c>
      <c r="J119" s="7" t="str">
        <f ca="1">SUBSTITUTE(SUBSTITUTE(SUBSTITUTE(SUBSTITUTE(SUBSTITUTE(SUBSTITUTE(SUBSTITUTE(SUBSTITUTE(
TRIM(CLEAN(Table_Text[[#This Row],[Quote]])),
" {","{"),
"{ ","{"),
" }","}"),
"} ","}"),
" [","["),
"[ ","["),
" ]","]"),
"] ","]")</f>
        <v>"declineText": "However, one of our qualified insurance specialists may be able to recommend a different type of insurance product to provide the cover you need. If this would be of interest, please feel free to contact us today.",</v>
      </c>
      <c r="K119" s="7"/>
      <c r="L119" s="86" t="s">
        <v>894</v>
      </c>
    </row>
    <row r="120" spans="2:12" s="12" customFormat="1" ht="21" customHeight="1">
      <c r="B120" s="88" t="s">
        <v>858</v>
      </c>
      <c r="C120" s="7"/>
      <c r="D120"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Decline Page</v>
      </c>
      <c r="E120"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enquiryButton</v>
      </c>
      <c r="F120" s="7" t="str">
        <f ca="1">IF(Table_Text[[#This Row],[Header]]="Yes","",IF(Table_Text[[#This Row],[Property]]&lt;&gt;"",SUBSTITUTE(Table_Text[[#This Row],[Type]]," ","")&amp;SUBSTITUTE(Table_Text[[#This Row],[Property]]," ",""),""))</f>
        <v>DeclinePageEnquiryButton</v>
      </c>
      <c r="G120"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"enquiryButton": {
            "text": "Request a call-back",
            "icon": "glyphicon glyphicon-earphone"
        }
    }}</v>
      </c>
      <c r="H120" s="38" t="str">
        <f ca="1">SUBSTITUTE(SUBSTITUTE(SUBSTITUTE(SUBSTITUTE(SUBSTITUTE(SUBSTITUTE(SUBSTITUTE(SUBSTITUTE(
TRIM(CLEAN(Table_Text[[#This Row],[Config]])),
" {","{"),
"{ ","{"),
" }","}"),
"} ","}"),
" [","["),
"[ ","["),
" ]","]"),
"] ","]")</f>
        <v>"enquiryButton":{"text": "Request a call-back", "icon": "glyphicon glyphicon-earphone"}}}</v>
      </c>
      <c r="I120"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"enquiryButton": "Request a call-back"
    }}</v>
      </c>
      <c r="J120" s="7" t="str">
        <f ca="1">SUBSTITUTE(SUBSTITUTE(SUBSTITUTE(SUBSTITUTE(SUBSTITUTE(SUBSTITUTE(SUBSTITUTE(SUBSTITUTE(
TRIM(CLEAN(Table_Text[[#This Row],[Quote]])),
" {","{"),
"{ ","{"),
" }","}"),
"} ","}"),
" [","["),
"[ ","["),
" ]","]"),
"] ","]")</f>
        <v>"enquiryButton": "Request a call-back"}}</v>
      </c>
      <c r="K120" s="88" t="s">
        <v>860</v>
      </c>
      <c r="L120" s="86" t="s">
        <v>861</v>
      </c>
    </row>
  </sheetData>
  <sheetProtection insertRows="0" deleteRows="0"/>
  <pageMargins left="0.7" right="0.7" top="0.75" bottom="0.75"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0" tint="-0.249977111117893"/>
  </sheetPr>
  <dimension ref="B2:N77"/>
  <sheetViews>
    <sheetView topLeftCell="A38" workbookViewId="0">
      <selection activeCell="B46" sqref="B46"/>
    </sheetView>
  </sheetViews>
  <sheetFormatPr defaultColWidth="9.140625" defaultRowHeight="21" customHeight="1"/>
  <cols>
    <col min="1" max="1" width="9.140625" style="2"/>
    <col min="2" max="2" width="42.42578125" style="13" customWidth="1"/>
    <col min="3" max="3" width="27" style="21" customWidth="1"/>
    <col min="4" max="11" width="19.7109375" style="2" customWidth="1"/>
    <col min="12" max="13" width="9.140625" style="2"/>
    <col min="14" max="14" width="20.85546875" style="2" customWidth="1"/>
    <col min="15" max="16384" width="9.140625" style="2"/>
  </cols>
  <sheetData>
    <row r="2" spans="2:14" ht="47.25" thickBot="1">
      <c r="B2" s="14" t="s">
        <v>895</v>
      </c>
      <c r="C2" s="20"/>
      <c r="D2" s="11"/>
      <c r="E2" s="11"/>
      <c r="F2" s="11"/>
      <c r="G2" s="11"/>
      <c r="H2" s="11"/>
      <c r="I2" s="11"/>
      <c r="J2" s="11"/>
      <c r="K2" s="11"/>
    </row>
    <row r="4" spans="2:14" ht="15">
      <c r="B4" t="s">
        <v>6</v>
      </c>
    </row>
    <row r="5" spans="2:14" ht="29.25" thickBot="1">
      <c r="B5" s="3" t="s">
        <v>896</v>
      </c>
    </row>
    <row r="6" spans="2:14" ht="21" hidden="1" customHeight="1">
      <c r="B6"/>
    </row>
    <row r="7" spans="2:14" ht="21" customHeight="1">
      <c r="B7" t="s">
        <v>47</v>
      </c>
    </row>
    <row r="8" spans="2:14" ht="21" customHeight="1">
      <c r="B8" t="s">
        <v>897</v>
      </c>
    </row>
    <row r="9" spans="2:14" ht="21" customHeight="1">
      <c r="B9" t="s">
        <v>85</v>
      </c>
    </row>
    <row r="10" spans="2:14" ht="21" customHeight="1">
      <c r="B10" s="1" t="s">
        <v>898</v>
      </c>
    </row>
    <row r="11" spans="2:14" s="13" customFormat="1" ht="21" customHeight="1">
      <c r="B11" t="s">
        <v>79</v>
      </c>
      <c r="C11" s="21"/>
      <c r="D11" s="2"/>
      <c r="E11" s="2"/>
      <c r="F11" s="2"/>
      <c r="G11" s="2"/>
      <c r="H11" s="2"/>
      <c r="I11" s="2"/>
      <c r="J11" s="2"/>
      <c r="K11" s="2"/>
      <c r="L11" s="2"/>
      <c r="M11" s="2"/>
      <c r="N11" s="2"/>
    </row>
    <row r="12" spans="2:14" s="13" customFormat="1" ht="21" customHeight="1">
      <c r="B12" t="s">
        <v>601</v>
      </c>
      <c r="C12" s="21"/>
      <c r="D12" s="2"/>
      <c r="E12" s="2"/>
      <c r="F12" s="2"/>
      <c r="G12" s="2"/>
      <c r="H12" s="2"/>
      <c r="I12" s="2"/>
      <c r="J12" s="2"/>
      <c r="K12" s="2"/>
      <c r="L12" s="2"/>
      <c r="M12" s="2"/>
      <c r="N12" s="2"/>
    </row>
    <row r="13" spans="2:14" s="13" customFormat="1" ht="21" customHeight="1">
      <c r="B13" t="s">
        <v>899</v>
      </c>
      <c r="C13" s="21"/>
      <c r="D13" s="2"/>
      <c r="E13" s="2"/>
      <c r="F13" s="2"/>
      <c r="G13" s="2"/>
      <c r="H13" s="2"/>
      <c r="I13" s="2"/>
      <c r="J13" s="2"/>
      <c r="K13" s="2"/>
      <c r="L13" s="2"/>
      <c r="M13" s="2"/>
      <c r="N13" s="2"/>
    </row>
    <row r="14" spans="2:14" s="13" customFormat="1" ht="21" customHeight="1">
      <c r="B14" t="s">
        <v>97</v>
      </c>
      <c r="C14" s="21"/>
      <c r="D14" s="2"/>
      <c r="E14" s="2"/>
      <c r="F14" s="2"/>
      <c r="G14" s="2"/>
      <c r="H14" s="2"/>
      <c r="I14" s="2"/>
      <c r="J14" s="2"/>
      <c r="K14" s="2"/>
      <c r="L14" s="2"/>
      <c r="M14" s="2"/>
      <c r="N14" s="2"/>
    </row>
    <row r="15" spans="2:14" s="13" customFormat="1" ht="21" customHeight="1">
      <c r="B15" t="s">
        <v>100</v>
      </c>
      <c r="C15" s="21"/>
      <c r="D15" s="2"/>
      <c r="E15" s="2"/>
      <c r="F15" s="2"/>
      <c r="G15" s="2"/>
      <c r="H15" s="2"/>
      <c r="I15" s="2"/>
      <c r="J15" s="2"/>
      <c r="K15" s="2"/>
      <c r="L15" s="2"/>
      <c r="M15" s="2"/>
      <c r="N15" s="2"/>
    </row>
    <row r="16" spans="2:14" s="13" customFormat="1" ht="21" customHeight="1">
      <c r="B16" t="s">
        <v>124</v>
      </c>
      <c r="C16" s="21"/>
      <c r="D16" s="2"/>
      <c r="E16" s="2"/>
      <c r="F16" s="2"/>
      <c r="G16" s="2"/>
      <c r="H16" s="2"/>
      <c r="I16" s="2"/>
      <c r="J16" s="2"/>
      <c r="K16" s="2"/>
      <c r="L16" s="2"/>
      <c r="M16" s="2"/>
      <c r="N16" s="2"/>
    </row>
    <row r="17" spans="2:14" s="13" customFormat="1" ht="21" customHeight="1">
      <c r="B17" t="s">
        <v>900</v>
      </c>
      <c r="C17" s="21"/>
      <c r="D17" s="2"/>
      <c r="E17" s="2"/>
      <c r="F17" s="2"/>
      <c r="G17" s="2"/>
      <c r="H17" s="2"/>
      <c r="I17" s="2"/>
      <c r="J17" s="2"/>
      <c r="K17" s="2"/>
      <c r="L17" s="2"/>
      <c r="M17" s="2"/>
      <c r="N17" s="2"/>
    </row>
    <row r="18" spans="2:14" s="13" customFormat="1" ht="21" customHeight="1">
      <c r="B18" t="s">
        <v>762</v>
      </c>
      <c r="C18" s="21"/>
      <c r="D18" s="2"/>
      <c r="E18" s="2"/>
      <c r="F18" s="2"/>
      <c r="G18" s="2"/>
      <c r="H18" s="2"/>
      <c r="I18" s="2"/>
      <c r="J18" s="2"/>
      <c r="K18" s="2"/>
      <c r="L18" s="2"/>
      <c r="M18" s="2"/>
      <c r="N18" s="2"/>
    </row>
    <row r="19" spans="2:14" s="13" customFormat="1" ht="21" customHeight="1">
      <c r="B19" t="s">
        <v>901</v>
      </c>
      <c r="C19" s="21"/>
      <c r="D19" s="2"/>
      <c r="E19" s="2"/>
      <c r="F19" s="2"/>
      <c r="G19" s="2"/>
      <c r="H19" s="2"/>
      <c r="I19" s="2"/>
      <c r="J19" s="2"/>
      <c r="K19" s="2"/>
      <c r="L19" s="2"/>
      <c r="M19" s="2"/>
      <c r="N19" s="2"/>
    </row>
    <row r="20" spans="2:14" s="13" customFormat="1" ht="21" customHeight="1">
      <c r="B20" t="s">
        <v>106</v>
      </c>
      <c r="C20" s="21"/>
      <c r="D20" s="2"/>
      <c r="E20" s="2"/>
      <c r="F20" s="2"/>
      <c r="G20" s="2"/>
      <c r="H20" s="2"/>
      <c r="I20" s="2"/>
      <c r="J20" s="2"/>
      <c r="K20" s="2"/>
      <c r="L20" s="2"/>
      <c r="M20" s="2"/>
      <c r="N20" s="2"/>
    </row>
    <row r="21" spans="2:14" s="13" customFormat="1" ht="29.25" thickBot="1">
      <c r="B21" s="3" t="s">
        <v>902</v>
      </c>
      <c r="C21" s="21"/>
      <c r="D21" s="2"/>
      <c r="E21" s="2"/>
      <c r="F21" s="2"/>
      <c r="G21" s="2"/>
      <c r="H21" s="2"/>
      <c r="I21" s="2"/>
      <c r="J21" s="2"/>
      <c r="K21" s="2"/>
      <c r="L21" s="2"/>
      <c r="M21" s="2"/>
      <c r="N21" s="2"/>
    </row>
    <row r="22" spans="2:14" ht="21" hidden="1" customHeight="1">
      <c r="B22"/>
    </row>
    <row r="23" spans="2:14" ht="21" customHeight="1">
      <c r="B23" t="s">
        <v>47</v>
      </c>
    </row>
    <row r="24" spans="2:14" ht="21" customHeight="1">
      <c r="B24" t="s">
        <v>897</v>
      </c>
    </row>
    <row r="25" spans="2:14" ht="21" customHeight="1">
      <c r="B25" t="s">
        <v>85</v>
      </c>
    </row>
    <row r="26" spans="2:14" ht="21" customHeight="1">
      <c r="B26" s="1" t="s">
        <v>898</v>
      </c>
    </row>
    <row r="27" spans="2:14" ht="21" customHeight="1">
      <c r="B27" t="s">
        <v>79</v>
      </c>
    </row>
    <row r="28" spans="2:14" ht="21" customHeight="1">
      <c r="B28" t="s">
        <v>899</v>
      </c>
    </row>
    <row r="29" spans="2:14" s="13" customFormat="1" ht="21" customHeight="1">
      <c r="B29" t="s">
        <v>97</v>
      </c>
      <c r="C29" s="21"/>
      <c r="D29" s="2"/>
      <c r="E29" s="2"/>
      <c r="F29" s="2"/>
      <c r="G29" s="2"/>
      <c r="H29" s="2"/>
      <c r="I29" s="2"/>
      <c r="J29" s="2"/>
      <c r="K29" s="2"/>
      <c r="L29" s="2"/>
      <c r="M29" s="2"/>
      <c r="N29" s="2"/>
    </row>
    <row r="30" spans="2:14" s="13" customFormat="1" ht="21" customHeight="1">
      <c r="B30" t="s">
        <v>100</v>
      </c>
      <c r="C30" s="21"/>
      <c r="D30" s="2"/>
      <c r="E30" s="2"/>
      <c r="F30" s="2"/>
      <c r="G30" s="2"/>
      <c r="H30" s="2"/>
      <c r="I30" s="2"/>
      <c r="J30" s="2"/>
      <c r="K30" s="2"/>
      <c r="L30" s="2"/>
      <c r="M30" s="2"/>
      <c r="N30" s="2"/>
    </row>
    <row r="31" spans="2:14" s="13" customFormat="1" ht="21" customHeight="1">
      <c r="B31" t="s">
        <v>124</v>
      </c>
      <c r="C31" s="21"/>
      <c r="D31" s="2"/>
      <c r="E31" s="2"/>
      <c r="F31" s="2"/>
      <c r="G31" s="2"/>
      <c r="H31" s="2"/>
      <c r="I31" s="2"/>
      <c r="J31" s="2"/>
      <c r="K31" s="2"/>
      <c r="L31" s="2"/>
      <c r="M31" s="2"/>
      <c r="N31" s="2"/>
    </row>
    <row r="32" spans="2:14" s="13" customFormat="1" ht="21" customHeight="1">
      <c r="B32" t="s">
        <v>900</v>
      </c>
      <c r="C32" s="21"/>
      <c r="D32" s="2"/>
      <c r="E32" s="2"/>
      <c r="F32" s="2"/>
      <c r="G32" s="2"/>
      <c r="H32" s="2"/>
      <c r="I32" s="2"/>
      <c r="J32" s="2"/>
      <c r="K32" s="2"/>
      <c r="L32" s="2"/>
      <c r="M32" s="2"/>
      <c r="N32" s="2"/>
    </row>
    <row r="33" spans="2:14" s="13" customFormat="1" ht="21" customHeight="1">
      <c r="B33" t="s">
        <v>762</v>
      </c>
      <c r="C33" s="21"/>
      <c r="D33" s="2"/>
      <c r="E33" s="2"/>
      <c r="F33" s="2"/>
      <c r="G33" s="2"/>
      <c r="H33" s="2"/>
      <c r="I33" s="2"/>
      <c r="J33" s="2"/>
      <c r="K33" s="2"/>
      <c r="L33" s="2"/>
      <c r="M33" s="2"/>
      <c r="N33" s="2"/>
    </row>
    <row r="34" spans="2:14" s="13" customFormat="1" ht="21" customHeight="1">
      <c r="B34" t="s">
        <v>901</v>
      </c>
      <c r="C34" s="21"/>
      <c r="D34" s="2"/>
      <c r="E34" s="2"/>
      <c r="F34" s="2"/>
      <c r="G34" s="2"/>
      <c r="H34" s="2"/>
      <c r="I34" s="2"/>
      <c r="J34" s="2"/>
      <c r="K34" s="2"/>
      <c r="L34" s="2"/>
      <c r="M34" s="2"/>
      <c r="N34" s="2"/>
    </row>
    <row r="35" spans="2:14" s="13" customFormat="1" ht="21" customHeight="1">
      <c r="B35" t="s">
        <v>106</v>
      </c>
      <c r="C35" s="21"/>
      <c r="D35" s="2"/>
      <c r="E35" s="2"/>
      <c r="F35" s="2"/>
      <c r="G35" s="2"/>
      <c r="H35" s="2"/>
      <c r="I35" s="2"/>
      <c r="J35" s="2"/>
      <c r="K35" s="2"/>
      <c r="L35" s="2"/>
      <c r="M35" s="2"/>
      <c r="N35" s="2"/>
    </row>
    <row r="36" spans="2:14" s="13" customFormat="1" ht="29.25" thickBot="1">
      <c r="B36" s="3" t="s">
        <v>903</v>
      </c>
      <c r="C36" s="21"/>
      <c r="D36" s="2"/>
      <c r="E36" s="2"/>
      <c r="F36" s="2"/>
      <c r="G36" s="2"/>
      <c r="H36" s="2"/>
      <c r="I36" s="2"/>
      <c r="J36" s="2"/>
      <c r="K36" s="2"/>
      <c r="L36" s="2"/>
      <c r="M36" s="2"/>
      <c r="N36" s="2"/>
    </row>
    <row r="37" spans="2:14" s="13" customFormat="1" ht="21" hidden="1" customHeight="1">
      <c r="B37"/>
      <c r="C37" s="21"/>
      <c r="D37" s="2"/>
      <c r="E37" s="2"/>
      <c r="F37" s="2"/>
      <c r="G37" s="2"/>
      <c r="H37" s="2"/>
      <c r="I37" s="2"/>
      <c r="J37" s="2"/>
      <c r="K37" s="2"/>
      <c r="L37" s="2"/>
      <c r="M37" s="2"/>
      <c r="N37" s="2"/>
    </row>
    <row r="38" spans="2:14" s="13" customFormat="1" ht="21" customHeight="1">
      <c r="B38" t="s">
        <v>121</v>
      </c>
      <c r="C38" s="21"/>
      <c r="D38" s="2"/>
      <c r="E38" s="2"/>
      <c r="F38" s="2"/>
      <c r="G38" s="2"/>
      <c r="H38" s="2"/>
      <c r="I38" s="2"/>
      <c r="J38" s="2"/>
      <c r="K38" s="2"/>
      <c r="L38" s="2"/>
      <c r="M38" s="2"/>
      <c r="N38" s="2"/>
    </row>
    <row r="39" spans="2:14" ht="21" customHeight="1">
      <c r="B39" t="s">
        <v>74</v>
      </c>
    </row>
    <row r="40" spans="2:14" s="13" customFormat="1" ht="21" customHeight="1">
      <c r="B40" t="s">
        <v>47</v>
      </c>
      <c r="C40" s="21"/>
      <c r="D40" s="2"/>
      <c r="E40" s="2"/>
      <c r="F40" s="2"/>
      <c r="G40" s="2"/>
      <c r="H40" s="2"/>
      <c r="I40" s="2"/>
      <c r="J40" s="2"/>
      <c r="K40" s="2"/>
      <c r="L40" s="2"/>
      <c r="M40" s="2"/>
      <c r="N40" s="2"/>
    </row>
    <row r="41" spans="2:14" ht="21" customHeight="1">
      <c r="B41" t="s">
        <v>136</v>
      </c>
    </row>
    <row r="42" spans="2:14" s="13" customFormat="1" ht="21" customHeight="1">
      <c r="B42" t="s">
        <v>79</v>
      </c>
      <c r="C42" s="21"/>
      <c r="D42" s="2"/>
      <c r="E42" s="2"/>
      <c r="F42" s="2"/>
      <c r="G42" s="2"/>
      <c r="H42" s="2"/>
      <c r="I42" s="2"/>
      <c r="J42" s="2"/>
      <c r="K42" s="2"/>
      <c r="L42" s="2"/>
      <c r="M42" s="2"/>
      <c r="N42" s="2"/>
    </row>
    <row r="43" spans="2:14" s="13" customFormat="1" ht="21" customHeight="1">
      <c r="B43" t="s">
        <v>897</v>
      </c>
      <c r="C43" s="21"/>
      <c r="D43" s="2"/>
      <c r="E43" s="2"/>
      <c r="F43" s="2"/>
      <c r="G43" s="2"/>
      <c r="H43" s="2"/>
      <c r="I43" s="2"/>
      <c r="J43" s="2"/>
      <c r="K43" s="2"/>
      <c r="L43" s="2"/>
      <c r="M43" s="2"/>
      <c r="N43" s="2"/>
    </row>
    <row r="44" spans="2:14" s="13" customFormat="1" ht="21" customHeight="1">
      <c r="B44" t="s">
        <v>642</v>
      </c>
      <c r="C44" s="21"/>
      <c r="D44" s="2"/>
      <c r="E44" s="2"/>
      <c r="F44" s="2"/>
      <c r="G44" s="2"/>
      <c r="H44" s="2"/>
      <c r="I44" s="2"/>
      <c r="J44" s="2"/>
      <c r="K44" s="2"/>
      <c r="L44" s="2"/>
      <c r="M44" s="2"/>
      <c r="N44" s="2"/>
    </row>
    <row r="45" spans="2:14" s="13" customFormat="1" ht="21" customHeight="1">
      <c r="B45" t="s">
        <v>650</v>
      </c>
      <c r="C45" s="21"/>
      <c r="D45" s="2"/>
      <c r="E45" s="2"/>
      <c r="F45" s="2"/>
      <c r="G45" s="2"/>
      <c r="H45" s="2"/>
      <c r="I45" s="2"/>
      <c r="J45" s="2"/>
      <c r="K45" s="2"/>
      <c r="L45" s="2"/>
      <c r="M45" s="2"/>
      <c r="N45" s="2"/>
    </row>
    <row r="46" spans="2:14" s="13" customFormat="1" ht="21" customHeight="1">
      <c r="B46" t="s">
        <v>749</v>
      </c>
      <c r="C46" s="21"/>
      <c r="D46" s="2"/>
      <c r="E46" s="2"/>
      <c r="F46" s="2"/>
      <c r="G46" s="2"/>
      <c r="H46" s="2"/>
      <c r="I46" s="2"/>
      <c r="J46" s="2"/>
      <c r="K46" s="2"/>
      <c r="L46" s="2"/>
      <c r="M46" s="2"/>
      <c r="N46" s="2"/>
    </row>
    <row r="47" spans="2:14" s="13" customFormat="1" ht="21" customHeight="1">
      <c r="B47" t="s">
        <v>904</v>
      </c>
      <c r="C47" s="21"/>
      <c r="D47" s="2"/>
      <c r="E47" s="2"/>
      <c r="F47" s="2"/>
      <c r="G47" s="2"/>
      <c r="H47" s="2"/>
      <c r="I47" s="2"/>
      <c r="J47" s="2"/>
      <c r="K47" s="2"/>
      <c r="L47" s="2"/>
      <c r="M47" s="2"/>
      <c r="N47" s="2"/>
    </row>
    <row r="48" spans="2:14" s="13" customFormat="1" ht="21" customHeight="1">
      <c r="B48" t="s">
        <v>905</v>
      </c>
      <c r="C48" s="21"/>
      <c r="D48" s="2"/>
      <c r="E48" s="2"/>
      <c r="F48" s="2"/>
      <c r="G48" s="2"/>
      <c r="H48" s="2"/>
      <c r="I48" s="2"/>
      <c r="J48" s="2"/>
      <c r="K48" s="2"/>
      <c r="L48" s="2"/>
      <c r="M48" s="2"/>
      <c r="N48" s="2"/>
    </row>
    <row r="49" spans="2:14" s="13" customFormat="1" ht="21" customHeight="1">
      <c r="B49" t="s">
        <v>906</v>
      </c>
      <c r="C49" s="21"/>
      <c r="D49" s="2"/>
      <c r="E49" s="2"/>
      <c r="F49" s="2"/>
      <c r="G49" s="2"/>
      <c r="H49" s="2"/>
      <c r="I49" s="2"/>
      <c r="J49" s="2"/>
      <c r="K49" s="2"/>
      <c r="L49" s="2"/>
      <c r="M49" s="2"/>
      <c r="N49" s="2"/>
    </row>
    <row r="50" spans="2:14" s="13" customFormat="1" ht="21" customHeight="1">
      <c r="B50" s="1" t="s">
        <v>77</v>
      </c>
      <c r="C50" s="21"/>
      <c r="D50" s="2"/>
      <c r="E50" s="2"/>
      <c r="F50" s="2"/>
      <c r="G50" s="2"/>
      <c r="H50" s="2"/>
      <c r="I50" s="2"/>
      <c r="J50" s="2"/>
      <c r="K50" s="2"/>
      <c r="L50" s="2"/>
      <c r="M50" s="2"/>
      <c r="N50" s="2"/>
    </row>
    <row r="51" spans="2:14" s="13" customFormat="1" ht="21" customHeight="1">
      <c r="B51" t="s">
        <v>106</v>
      </c>
      <c r="C51" s="21"/>
      <c r="D51" s="2"/>
      <c r="E51" s="2"/>
      <c r="F51" s="2"/>
      <c r="G51" s="2"/>
      <c r="H51" s="2"/>
      <c r="I51" s="2"/>
      <c r="J51" s="2"/>
      <c r="K51" s="2"/>
      <c r="L51" s="2"/>
      <c r="M51" s="2"/>
      <c r="N51" s="2"/>
    </row>
    <row r="52" spans="2:14" s="13" customFormat="1" ht="29.25" thickBot="1">
      <c r="B52" s="3" t="s">
        <v>907</v>
      </c>
      <c r="C52" s="21"/>
      <c r="D52" s="2"/>
      <c r="E52" s="2"/>
      <c r="F52" s="2"/>
      <c r="G52" s="2"/>
      <c r="H52" s="2"/>
      <c r="I52" s="2"/>
      <c r="J52" s="2"/>
      <c r="K52" s="2"/>
      <c r="L52" s="2"/>
      <c r="M52" s="2"/>
      <c r="N52" s="2"/>
    </row>
    <row r="53" spans="2:14" s="13" customFormat="1" ht="21" customHeight="1">
      <c r="B53">
        <v>1</v>
      </c>
      <c r="C53" s="21"/>
      <c r="D53" s="2"/>
      <c r="E53" s="2"/>
      <c r="F53" s="2"/>
      <c r="G53" s="2"/>
      <c r="H53" s="2"/>
      <c r="I53" s="2"/>
      <c r="J53" s="2"/>
      <c r="K53" s="2"/>
      <c r="L53" s="2"/>
      <c r="M53" s="2"/>
      <c r="N53" s="2"/>
    </row>
    <row r="54" spans="2:14" s="13" customFormat="1" ht="21" customHeight="1">
      <c r="B54">
        <v>2</v>
      </c>
      <c r="C54" s="21"/>
      <c r="D54" s="2"/>
      <c r="E54" s="2"/>
      <c r="F54" s="2"/>
      <c r="G54" s="2"/>
      <c r="H54" s="2"/>
      <c r="I54" s="2"/>
      <c r="J54" s="2"/>
      <c r="K54" s="2"/>
      <c r="L54" s="2"/>
      <c r="M54" s="2"/>
      <c r="N54" s="2"/>
    </row>
    <row r="55" spans="2:14" s="13" customFormat="1" ht="21" customHeight="1">
      <c r="B55">
        <v>3</v>
      </c>
      <c r="C55" s="21"/>
      <c r="D55" s="2"/>
      <c r="E55" s="2"/>
      <c r="F55" s="2"/>
      <c r="G55" s="2"/>
      <c r="H55" s="2"/>
      <c r="I55" s="2"/>
      <c r="J55" s="2"/>
      <c r="K55" s="2"/>
      <c r="L55" s="2"/>
      <c r="M55" s="2"/>
      <c r="N55" s="2"/>
    </row>
    <row r="56" spans="2:14" s="13" customFormat="1" ht="21" customHeight="1">
      <c r="B56">
        <v>4</v>
      </c>
      <c r="C56" s="21"/>
      <c r="D56" s="2"/>
      <c r="E56" s="2"/>
      <c r="F56" s="2"/>
      <c r="G56" s="2"/>
      <c r="H56" s="2"/>
      <c r="I56" s="2"/>
      <c r="J56" s="2"/>
      <c r="K56" s="2"/>
      <c r="L56" s="2"/>
      <c r="M56" s="2"/>
      <c r="N56" s="2"/>
    </row>
    <row r="57" spans="2:14" s="13" customFormat="1" ht="21" customHeight="1">
      <c r="B57">
        <v>5</v>
      </c>
      <c r="C57" s="21"/>
      <c r="D57" s="2"/>
      <c r="E57" s="2"/>
      <c r="F57" s="2"/>
      <c r="G57" s="2"/>
      <c r="H57" s="2"/>
      <c r="I57" s="2"/>
      <c r="J57" s="2"/>
      <c r="K57" s="2"/>
      <c r="L57" s="2"/>
      <c r="M57" s="2"/>
      <c r="N57" s="2"/>
    </row>
    <row r="58" spans="2:14" s="13" customFormat="1" ht="21" customHeight="1">
      <c r="B58">
        <v>6</v>
      </c>
      <c r="C58" s="21"/>
      <c r="D58" s="2"/>
      <c r="E58" s="2"/>
      <c r="F58" s="2"/>
      <c r="G58" s="2"/>
      <c r="H58" s="2"/>
      <c r="I58" s="2"/>
      <c r="J58" s="2"/>
      <c r="K58" s="2"/>
      <c r="L58" s="2"/>
      <c r="M58" s="2"/>
      <c r="N58" s="2"/>
    </row>
    <row r="59" spans="2:14" s="13" customFormat="1" ht="21" customHeight="1">
      <c r="B59">
        <v>7</v>
      </c>
      <c r="C59" s="21"/>
      <c r="D59" s="2"/>
      <c r="E59" s="2"/>
      <c r="F59" s="2"/>
      <c r="G59" s="2"/>
      <c r="H59" s="2"/>
      <c r="I59" s="2"/>
      <c r="J59" s="2"/>
      <c r="K59" s="2"/>
      <c r="L59" s="2"/>
      <c r="M59" s="2"/>
      <c r="N59" s="2"/>
    </row>
    <row r="60" spans="2:14" s="13" customFormat="1" ht="21" customHeight="1">
      <c r="B60">
        <v>8</v>
      </c>
      <c r="C60" s="21"/>
      <c r="D60" s="2"/>
      <c r="E60" s="2"/>
      <c r="F60" s="2"/>
      <c r="G60" s="2"/>
      <c r="H60" s="2"/>
      <c r="I60" s="2"/>
      <c r="J60" s="2"/>
      <c r="K60" s="2"/>
      <c r="L60" s="2"/>
      <c r="M60" s="2"/>
      <c r="N60" s="2"/>
    </row>
    <row r="61" spans="2:14" s="13" customFormat="1" ht="21" customHeight="1">
      <c r="B61">
        <v>9</v>
      </c>
      <c r="C61" s="21"/>
      <c r="D61" s="2"/>
      <c r="E61" s="2"/>
      <c r="F61" s="2"/>
      <c r="G61" s="2"/>
      <c r="H61" s="2"/>
      <c r="I61" s="2"/>
      <c r="J61" s="2"/>
      <c r="K61" s="2"/>
      <c r="L61" s="2"/>
      <c r="M61" s="2"/>
      <c r="N61" s="2"/>
    </row>
    <row r="62" spans="2:14" s="13" customFormat="1" ht="21" customHeight="1">
      <c r="B62">
        <v>10</v>
      </c>
      <c r="C62" s="21"/>
      <c r="D62" s="2"/>
      <c r="E62" s="2"/>
      <c r="F62" s="2"/>
      <c r="G62" s="2"/>
      <c r="H62" s="2"/>
      <c r="I62" s="2"/>
      <c r="J62" s="2"/>
      <c r="K62" s="2"/>
      <c r="L62" s="2"/>
      <c r="M62" s="2"/>
      <c r="N62" s="2"/>
    </row>
    <row r="63" spans="2:14" s="13" customFormat="1" ht="21" customHeight="1">
      <c r="B63">
        <v>11</v>
      </c>
      <c r="C63" s="21"/>
      <c r="D63" s="2"/>
      <c r="E63" s="2"/>
      <c r="F63" s="2"/>
      <c r="G63" s="2"/>
      <c r="H63" s="2"/>
      <c r="I63" s="2"/>
      <c r="J63" s="2"/>
      <c r="K63" s="2"/>
      <c r="L63" s="2"/>
      <c r="M63" s="2"/>
      <c r="N63" s="2"/>
    </row>
    <row r="64" spans="2:14" s="13" customFormat="1" ht="21" customHeight="1">
      <c r="B64">
        <v>12</v>
      </c>
      <c r="C64" s="21"/>
      <c r="D64" s="2"/>
      <c r="E64" s="2"/>
      <c r="F64" s="2"/>
      <c r="G64" s="2"/>
      <c r="H64" s="2"/>
      <c r="I64" s="2"/>
      <c r="J64" s="2"/>
      <c r="K64" s="2"/>
      <c r="L64" s="2"/>
      <c r="M64" s="2"/>
      <c r="N64" s="2"/>
    </row>
    <row r="65" spans="2:14" s="13" customFormat="1" ht="29.25" thickBot="1">
      <c r="B65" s="3" t="s">
        <v>908</v>
      </c>
      <c r="C65" s="21"/>
      <c r="D65" s="2"/>
      <c r="E65" s="2"/>
      <c r="F65" s="2"/>
      <c r="G65" s="2"/>
      <c r="H65" s="2"/>
      <c r="I65" s="2"/>
      <c r="J65" s="2"/>
      <c r="K65" s="2"/>
      <c r="L65" s="2"/>
      <c r="M65" s="2"/>
      <c r="N65" s="2"/>
    </row>
    <row r="66" spans="2:14" s="13" customFormat="1" ht="21" hidden="1" customHeight="1">
      <c r="B66"/>
      <c r="C66" s="21"/>
      <c r="D66" s="2"/>
      <c r="E66" s="2"/>
      <c r="F66" s="2"/>
      <c r="G66" s="2"/>
      <c r="H66" s="2"/>
      <c r="I66" s="2"/>
      <c r="J66" s="2"/>
      <c r="K66" s="2"/>
      <c r="L66" s="2"/>
      <c r="M66" s="2"/>
      <c r="N66" s="2"/>
    </row>
    <row r="67" spans="2:14" s="13" customFormat="1" ht="21" customHeight="1">
      <c r="B67" t="s">
        <v>71</v>
      </c>
      <c r="C67" s="21"/>
      <c r="D67" s="2"/>
      <c r="E67" s="2"/>
      <c r="F67" s="2"/>
      <c r="G67" s="2"/>
      <c r="H67" s="2"/>
      <c r="I67" s="2"/>
      <c r="J67" s="2"/>
      <c r="K67" s="2"/>
      <c r="L67" s="2"/>
      <c r="M67" s="2"/>
      <c r="N67" s="2"/>
    </row>
    <row r="68" spans="2:14" s="13" customFormat="1" ht="21" customHeight="1">
      <c r="B68" t="s">
        <v>108</v>
      </c>
      <c r="C68" s="21"/>
      <c r="D68" s="2"/>
      <c r="E68" s="2"/>
      <c r="F68" s="2"/>
      <c r="G68" s="2"/>
      <c r="H68" s="2"/>
      <c r="I68" s="2"/>
      <c r="J68" s="2"/>
      <c r="K68" s="2"/>
      <c r="L68" s="2"/>
      <c r="M68" s="2"/>
      <c r="N68" s="2"/>
    </row>
    <row r="69" spans="2:14" s="13" customFormat="1" ht="29.25" thickBot="1">
      <c r="B69" s="3" t="s">
        <v>141</v>
      </c>
      <c r="C69" s="21"/>
      <c r="D69" s="2"/>
      <c r="E69" s="2"/>
      <c r="F69" s="2"/>
      <c r="G69" s="2"/>
      <c r="H69" s="2"/>
      <c r="I69" s="2"/>
      <c r="J69" s="2"/>
      <c r="K69" s="2"/>
      <c r="L69" s="2"/>
      <c r="M69" s="2"/>
      <c r="N69" s="2"/>
    </row>
    <row r="70" spans="2:14" ht="21" customHeight="1">
      <c r="B70" t="s">
        <v>275</v>
      </c>
    </row>
    <row r="71" spans="2:14" ht="21" customHeight="1">
      <c r="B71" t="s">
        <v>276</v>
      </c>
    </row>
    <row r="72" spans="2:14" ht="21" customHeight="1">
      <c r="B72" t="s">
        <v>277</v>
      </c>
    </row>
    <row r="73" spans="2:14" ht="21" customHeight="1">
      <c r="B73" t="s">
        <v>278</v>
      </c>
    </row>
    <row r="74" spans="2:14" ht="29.25" thickBot="1">
      <c r="B74" s="3" t="s">
        <v>144</v>
      </c>
    </row>
    <row r="75" spans="2:14" ht="21" customHeight="1">
      <c r="B75" t="s">
        <v>279</v>
      </c>
    </row>
    <row r="76" spans="2:14" ht="21" customHeight="1">
      <c r="B76" t="s">
        <v>280</v>
      </c>
    </row>
    <row r="77" spans="2:14" ht="21" customHeight="1">
      <c r="B77" t="s">
        <v>281</v>
      </c>
    </row>
  </sheetData>
  <sheetProtection insertRows="0" deleteRows="0"/>
  <pageMargins left="0.7" right="0.7" top="0.75" bottom="0.75"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0" tint="-0.249977111117893"/>
  </sheetPr>
  <dimension ref="B2:L12"/>
  <sheetViews>
    <sheetView workbookViewId="0"/>
  </sheetViews>
  <sheetFormatPr defaultColWidth="9.140625" defaultRowHeight="21" customHeight="1"/>
  <cols>
    <col min="1" max="1" width="9.140625" style="2"/>
    <col min="2" max="2" width="42.85546875" style="2" customWidth="1"/>
    <col min="3" max="3" width="42.85546875" style="2" hidden="1" customWidth="1"/>
    <col min="4" max="4" width="9.140625" style="2" hidden="1" customWidth="1"/>
    <col min="5" max="6" width="23" style="2" hidden="1" customWidth="1"/>
    <col min="7" max="7" width="21.42578125" style="2" hidden="1" customWidth="1"/>
    <col min="8" max="8" width="54.85546875" style="2" hidden="1" customWidth="1"/>
    <col min="9" max="10" width="50.42578125" style="2" hidden="1" customWidth="1"/>
    <col min="11" max="11" width="47.42578125" style="2" hidden="1" customWidth="1"/>
    <col min="12" max="12" width="28.42578125" style="2" customWidth="1"/>
    <col min="13" max="13" width="21" style="2" customWidth="1"/>
    <col min="14" max="16384" width="9.140625" style="2"/>
  </cols>
  <sheetData>
    <row r="2" spans="2:12" ht="47.25" thickBot="1">
      <c r="B2" s="11" t="s">
        <v>909</v>
      </c>
      <c r="C2" s="11"/>
      <c r="D2" s="11"/>
      <c r="E2" s="11"/>
      <c r="F2" s="11"/>
      <c r="G2" s="11"/>
      <c r="H2" s="11"/>
      <c r="I2" s="11"/>
      <c r="J2" s="11"/>
      <c r="K2" s="11"/>
      <c r="L2" s="11"/>
    </row>
    <row r="4" spans="2:12" ht="21" customHeight="1">
      <c r="B4" s="2" t="s">
        <v>910</v>
      </c>
    </row>
    <row r="6" spans="2:12" ht="15">
      <c r="B6" t="s">
        <v>1</v>
      </c>
      <c r="C6" t="s">
        <v>2</v>
      </c>
      <c r="D6" t="s">
        <v>3</v>
      </c>
      <c r="E6" t="s">
        <v>4</v>
      </c>
      <c r="F6" t="s">
        <v>5</v>
      </c>
      <c r="G6" t="s">
        <v>47</v>
      </c>
      <c r="H6" t="s">
        <v>48</v>
      </c>
      <c r="I6" t="s">
        <v>755</v>
      </c>
      <c r="J6" t="s">
        <v>756</v>
      </c>
      <c r="K6" t="s">
        <v>900</v>
      </c>
      <c r="L6" t="s">
        <v>6</v>
      </c>
    </row>
    <row r="7" spans="2:12" ht="29.25" thickBot="1">
      <c r="B7" s="3" t="s">
        <v>911</v>
      </c>
      <c r="C7" s="3" t="s">
        <v>71</v>
      </c>
      <c r="D7" s="3"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
      </c>
      <c r="E7" s="3"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policy</v>
      </c>
      <c r="F7" s="3" t="str">
        <f>IF(Table_Policy[[#This Row],[Header]]="Yes","",IF(Table_Policy[[#This Row],[Property]]&lt;&gt;"",SUBSTITUTE(Table_Policy[[#This Row],[Type]]," ","")&amp;SUBSTITUTE(Table_Policy[[#This Row],[Property]]," ",""),""))</f>
        <v/>
      </c>
      <c r="G7" s="3" t="str">
        <f>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
      </c>
      <c r="H7" s="3" t="str">
        <f>IF(OR(Table_Policy[[#This Row],[Header]]="Yes",Table_Policy[[#This Row],[Text]]=""),"",IF(OR(Table_Policy[[#This Row],[Text]]="true",Table_Policy[[#This Row],[Text]]="false",ISNUMBER(Table_Policy[[#This Row],[Text]])),Table_Policy[[#This Row],[Text]],""""&amp;Table_Policy[[#This Row],[Text]]&amp;""""))</f>
        <v/>
      </c>
      <c r="I7" s="3" t="str">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 xml:space="preserve">    "Policy": {</v>
      </c>
      <c r="J7" s="3" t="str">
        <f ca="1">SUBSTITUTE(SUBSTITUTE(SUBSTITUTE(SUBSTITUTE(SUBSTITUTE(SUBSTITUTE(SUBSTITUTE(SUBSTITUTE(
TRIM(CLEAN(Table_Policy[[#This Row],[Quote]])),
" {","{"),
"{ ","{"),
" }","}"),
"} ","}"),
" [","["),
"[ ","["),
" ]","]"),
"] ","]")</f>
        <v>"Policy":{</v>
      </c>
      <c r="K7" s="3" t="str">
        <f>IF(Table_Policy[[#This Row],[Header]]="Yes","",IF(Table_Policy[[#This Row],[Property]]&lt;&gt;"",Table_Policy[[#This Row],[Key]]&amp;"="&amp;SUBSTITUTE(SUBSTITUTE(Table_Policy[[#This Row],[Text]],"&amp;","%26")," ","%20"),""))</f>
        <v/>
      </c>
      <c r="L7" s="3"/>
    </row>
    <row r="8" spans="2:12" s="12" customFormat="1" ht="21" hidden="1" customHeight="1">
      <c r="B8" s="7"/>
      <c r="C8" s="7"/>
      <c r="D8" s="7"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Policy</v>
      </c>
      <c r="E8" s="7"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
      </c>
      <c r="F8" s="7" t="str">
        <f>IF(Table_Policy[[#This Row],[Header]]="Yes","",IF(Table_Policy[[#This Row],[Property]]&lt;&gt;"",SUBSTITUTE(Table_Policy[[#This Row],[Type]]," ","")&amp;SUBSTITUTE(Table_Policy[[#This Row],[Property]]," ",""),""))</f>
        <v/>
      </c>
      <c r="G8" s="7" t="str">
        <f ca="1">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
      </c>
      <c r="H8" s="7" t="str">
        <f ca="1">IF(OR(Table_Policy[[#This Row],[Header]]="Yes",Table_Policy[[#This Row],[Text]]=""),"",IF(OR(Table_Policy[[#This Row],[Text]]="true",Table_Policy[[#This Row],[Text]]="false",ISNUMBER(Table_Policy[[#This Row],[Text]])),Table_Policy[[#This Row],[Text]],""""&amp;Table_Policy[[#This Row],[Text]]&amp;""""))</f>
        <v/>
      </c>
      <c r="I8" s="7" t="str">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
      </c>
      <c r="J8" s="7" t="str">
        <f ca="1">SUBSTITUTE(SUBSTITUTE(SUBSTITUTE(SUBSTITUTE(SUBSTITUTE(SUBSTITUTE(SUBSTITUTE(SUBSTITUTE(
TRIM(CLEAN(Table_Policy[[#This Row],[Quote]])),
" {","{"),
"{ ","{"),
" }","}"),
"} ","}"),
" [","["),
"[ ","["),
" ]","]"),
"] ","]")</f>
        <v/>
      </c>
      <c r="K8" s="7" t="str">
        <f>IF(Table_Policy[[#This Row],[Header]]="Yes","",IF(Table_Policy[[#This Row],[Property]]&lt;&gt;"",Table_Policy[[#This Row],[Key]]&amp;"="&amp;SUBSTITUTE(SUBSTITUTE(Table_Policy[[#This Row],[Text]],"&amp;","%26")," ","%20"),""))</f>
        <v/>
      </c>
      <c r="L8" s="23"/>
    </row>
    <row r="9" spans="2:12" s="12" customFormat="1" ht="21" customHeight="1">
      <c r="B9" s="7" t="s">
        <v>85</v>
      </c>
      <c r="C9" s="7"/>
      <c r="D9" s="7"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Policy</v>
      </c>
      <c r="E9" s="7"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number</v>
      </c>
      <c r="F9" s="7" t="str">
        <f ca="1">IF(Table_Policy[[#This Row],[Header]]="Yes","",IF(Table_Policy[[#This Row],[Property]]&lt;&gt;"",SUBSTITUTE(Table_Policy[[#This Row],[Type]]," ","")&amp;SUBSTITUTE(Table_Policy[[#This Row],[Property]]," ",""),""))</f>
        <v>PolicyNumber</v>
      </c>
      <c r="G9" s="7" t="str">
        <f ca="1">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VIC</v>
      </c>
      <c r="H9" s="7" t="str">
        <f ca="1">IF(OR(Table_Policy[[#This Row],[Header]]="Yes",Table_Policy[[#This Row],[Text]]=""),"",IF(OR(Table_Policy[[#This Row],[Text]]="true",Table_Policy[[#This Row],[Text]]="false",ISNUMBER(Table_Policy[[#This Row],[Text]])),Table_Policy[[#This Row],[Text]],""""&amp;Table_Policy[[#This Row],[Text]]&amp;""""))</f>
        <v>"VIC"</v>
      </c>
      <c r="I9" s="7" t="str">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 xml:space="preserve">        "Number": "VIC",</v>
      </c>
      <c r="J9" s="7" t="str">
        <f ca="1">SUBSTITUTE(SUBSTITUTE(SUBSTITUTE(SUBSTITUTE(SUBSTITUTE(SUBSTITUTE(SUBSTITUTE(SUBSTITUTE(
TRIM(CLEAN(Table_Policy[[#This Row],[Quote]])),
" {","{"),
"{ ","{"),
" }","}"),
"} ","}"),
" [","["),
"[ ","["),
" ]","]"),
"] ","]")</f>
        <v>"Number": "VIC",</v>
      </c>
      <c r="K9" s="7" t="str">
        <f ca="1">IF(Table_Policy[[#This Row],[Header]]="Yes","",IF(Table_Policy[[#This Row],[Property]]&lt;&gt;"",Table_Policy[[#This Row],[Key]]&amp;"="&amp;SUBSTITUTE(SUBSTITUTE(Table_Policy[[#This Row],[Text]],"&amp;","%26")," ","%20"),""))</f>
        <v>number=VIC</v>
      </c>
      <c r="L9" s="23" t="str">
        <f>'Question Sets'!G11</f>
        <v>VIC</v>
      </c>
    </row>
    <row r="10" spans="2:12" s="12" customFormat="1" ht="21" customHeight="1">
      <c r="B10" s="7" t="s">
        <v>912</v>
      </c>
      <c r="C10" s="7"/>
      <c r="D10" s="7"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Policy</v>
      </c>
      <c r="E10" s="7"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issueDate</v>
      </c>
      <c r="F10" s="7" t="str">
        <f ca="1">IF(Table_Policy[[#This Row],[Header]]="Yes","",IF(Table_Policy[[#This Row],[Property]]&lt;&gt;"",SUBSTITUTE(Table_Policy[[#This Row],[Type]]," ","")&amp;SUBSTITUTE(Table_Policy[[#This Row],[Property]]," ",""),""))</f>
        <v>PolicyIssueDate</v>
      </c>
      <c r="G10" s="7" t="str">
        <f ca="1">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VIC</v>
      </c>
      <c r="H10" s="7" t="str">
        <f ca="1">IF(OR(Table_Policy[[#This Row],[Header]]="Yes",Table_Policy[[#This Row],[Text]]=""),"",IF(OR(Table_Policy[[#This Row],[Text]]="true",Table_Policy[[#This Row],[Text]]="false",ISNUMBER(Table_Policy[[#This Row],[Text]])),Table_Policy[[#This Row],[Text]],""""&amp;Table_Policy[[#This Row],[Text]]&amp;""""))</f>
        <v>"VIC"</v>
      </c>
      <c r="I10" s="7" t="str">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 xml:space="preserve">        "IssueDate": "VIC",</v>
      </c>
      <c r="J10" s="7" t="str">
        <f ca="1">SUBSTITUTE(SUBSTITUTE(SUBSTITUTE(SUBSTITUTE(SUBSTITUTE(SUBSTITUTE(SUBSTITUTE(SUBSTITUTE(
TRIM(CLEAN(Table_Policy[[#This Row],[Quote]])),
" {","{"),
"{ ","{"),
" }","}"),
"} ","}"),
" [","["),
"[ ","["),
" ]","]"),
"] ","]")</f>
        <v>"IssueDate": "VIC",</v>
      </c>
      <c r="K10" s="7" t="str">
        <f ca="1">IF(Table_Policy[[#This Row],[Header]]="Yes","",IF(Table_Policy[[#This Row],[Property]]&lt;&gt;"",Table_Policy[[#This Row],[Key]]&amp;"="&amp;SUBSTITUTE(SUBSTITUTE(Table_Policy[[#This Row],[Text]],"&amp;","%26")," ","%20"),""))</f>
        <v>issueDate=VIC</v>
      </c>
      <c r="L10" s="23" t="str">
        <f>'Question Sets'!G11</f>
        <v>VIC</v>
      </c>
    </row>
    <row r="11" spans="2:12" s="12" customFormat="1" ht="21" customHeight="1">
      <c r="B11" s="7" t="s">
        <v>913</v>
      </c>
      <c r="C11" s="7"/>
      <c r="D11" s="7"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Policy</v>
      </c>
      <c r="E11" s="7"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periodFrom</v>
      </c>
      <c r="F11" s="7" t="str">
        <f ca="1">IF(Table_Policy[[#This Row],[Header]]="Yes","",IF(Table_Policy[[#This Row],[Property]]&lt;&gt;"",SUBSTITUTE(Table_Policy[[#This Row],[Type]]," ","")&amp;SUBSTITUTE(Table_Policy[[#This Row],[Property]]," ",""),""))</f>
        <v>PolicyPeriodFrom</v>
      </c>
      <c r="G11" s="7" t="str">
        <f ca="1">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VIC</v>
      </c>
      <c r="H11" s="7" t="str">
        <f ca="1">IF(OR(Table_Policy[[#This Row],[Header]]="Yes",Table_Policy[[#This Row],[Text]]=""),"",IF(OR(Table_Policy[[#This Row],[Text]]="true",Table_Policy[[#This Row],[Text]]="false",ISNUMBER(Table_Policy[[#This Row],[Text]])),Table_Policy[[#This Row],[Text]],""""&amp;Table_Policy[[#This Row],[Text]]&amp;""""))</f>
        <v>"VIC"</v>
      </c>
      <c r="I11" s="7" t="str">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 xml:space="preserve">        "PeriodFrom": "VIC",</v>
      </c>
      <c r="J11" s="7" t="str">
        <f ca="1">SUBSTITUTE(SUBSTITUTE(SUBSTITUTE(SUBSTITUTE(SUBSTITUTE(SUBSTITUTE(SUBSTITUTE(SUBSTITUTE(
TRIM(CLEAN(Table_Policy[[#This Row],[Quote]])),
" {","{"),
"{ ","{"),
" }","}"),
"} ","}"),
" [","["),
"[ ","["),
" ]","]"),
"] ","]")</f>
        <v>"PeriodFrom": "VIC",</v>
      </c>
      <c r="K11" s="7" t="str">
        <f ca="1">IF(Table_Policy[[#This Row],[Header]]="Yes","",IF(Table_Policy[[#This Row],[Property]]&lt;&gt;"",Table_Policy[[#This Row],[Key]]&amp;"="&amp;SUBSTITUTE(SUBSTITUTE(Table_Policy[[#This Row],[Text]],"&amp;","%26")," ","%20"),""))</f>
        <v>periodFrom=VIC</v>
      </c>
      <c r="L11" s="23" t="str">
        <f>'Question Sets'!G11</f>
        <v>VIC</v>
      </c>
    </row>
    <row r="12" spans="2:12" s="12" customFormat="1" ht="21" customHeight="1">
      <c r="B12" s="7" t="s">
        <v>914</v>
      </c>
      <c r="C12" s="7"/>
      <c r="D12" s="7"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Policy</v>
      </c>
      <c r="E12" s="7"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periodTo</v>
      </c>
      <c r="F12" s="7" t="str">
        <f ca="1">IF(Table_Policy[[#This Row],[Header]]="Yes","",IF(Table_Policy[[#This Row],[Property]]&lt;&gt;"",SUBSTITUTE(Table_Policy[[#This Row],[Type]]," ","")&amp;SUBSTITUTE(Table_Policy[[#This Row],[Property]]," ",""),""))</f>
        <v>PolicyPeriodTo</v>
      </c>
      <c r="G12" s="7" t="str">
        <f ca="1">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VIC</v>
      </c>
      <c r="H12" s="7" t="str">
        <f ca="1">IF(OR(Table_Policy[[#This Row],[Header]]="Yes",Table_Policy[[#This Row],[Text]]=""),"",IF(OR(Table_Policy[[#This Row],[Text]]="true",Table_Policy[[#This Row],[Text]]="false",ISNUMBER(Table_Policy[[#This Row],[Text]])),Table_Policy[[#This Row],[Text]],""""&amp;Table_Policy[[#This Row],[Text]]&amp;""""))</f>
        <v>"VIC"</v>
      </c>
      <c r="I12" s="7" t="str">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 xml:space="preserve">        "PeriodTo": "VIC"
    }</v>
      </c>
      <c r="J12" s="7" t="str">
        <f ca="1">SUBSTITUTE(SUBSTITUTE(SUBSTITUTE(SUBSTITUTE(SUBSTITUTE(SUBSTITUTE(SUBSTITUTE(SUBSTITUTE(
TRIM(CLEAN(Table_Policy[[#This Row],[Quote]])),
" {","{"),
"{ ","{"),
" }","}"),
"} ","}"),
" [","["),
"[ ","["),
" ]","]"),
"] ","]")</f>
        <v>"PeriodTo": "VIC"}</v>
      </c>
      <c r="K12" s="7" t="str">
        <f ca="1">IF(Table_Policy[[#This Row],[Header]]="Yes","",IF(Table_Policy[[#This Row],[Property]]&lt;&gt;"",Table_Policy[[#This Row],[Key]]&amp;"="&amp;SUBSTITUTE(SUBSTITUTE(Table_Policy[[#This Row],[Text]],"&amp;","%26")," ","%20"),""))</f>
        <v>periodTo=VIC</v>
      </c>
      <c r="L12" s="44" t="str">
        <f>'Question Sets'!G11</f>
        <v>VIC</v>
      </c>
    </row>
  </sheetData>
  <sheetProtection insertRows="0" deleteRows="0"/>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0" tint="-0.249977111117893"/>
  </sheetPr>
  <dimension ref="B2:BB28"/>
  <sheetViews>
    <sheetView topLeftCell="A4" workbookViewId="0">
      <selection activeCell="C26" sqref="C26"/>
    </sheetView>
  </sheetViews>
  <sheetFormatPr defaultColWidth="9.140625" defaultRowHeight="21" customHeight="1"/>
  <cols>
    <col min="1" max="1" width="9.140625" style="2"/>
    <col min="2" max="2" width="41" style="2" customWidth="1"/>
    <col min="3" max="3" width="38.7109375" style="2" customWidth="1"/>
    <col min="4" max="4" width="14.42578125" style="2" customWidth="1"/>
    <col min="5" max="5" width="9.140625" style="2"/>
    <col min="6" max="6" width="12.42578125" style="2" customWidth="1"/>
    <col min="7" max="16384" width="9.140625" style="2"/>
  </cols>
  <sheetData>
    <row r="2" spans="2:54" ht="47.25" thickBot="1">
      <c r="B2" s="11" t="s">
        <v>915</v>
      </c>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row>
    <row r="4" spans="2:54" ht="29.25" thickBot="1">
      <c r="B4" s="3" t="s">
        <v>916</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row>
    <row r="6" spans="2:54" ht="15">
      <c r="C6" s="1" t="s">
        <v>917</v>
      </c>
      <c r="D6" s="1" t="s">
        <v>185</v>
      </c>
      <c r="E6" s="1" t="s">
        <v>186</v>
      </c>
      <c r="F6" s="1" t="s">
        <v>187</v>
      </c>
      <c r="G6" s="1" t="s">
        <v>188</v>
      </c>
      <c r="H6" s="1" t="s">
        <v>189</v>
      </c>
      <c r="I6" s="1" t="s">
        <v>190</v>
      </c>
      <c r="J6" s="1" t="s">
        <v>191</v>
      </c>
      <c r="K6" s="1" t="s">
        <v>192</v>
      </c>
      <c r="L6" s="1" t="s">
        <v>193</v>
      </c>
      <c r="M6" s="1" t="s">
        <v>194</v>
      </c>
      <c r="N6" s="1" t="s">
        <v>918</v>
      </c>
      <c r="O6" s="1" t="s">
        <v>919</v>
      </c>
      <c r="P6" s="1" t="s">
        <v>920</v>
      </c>
      <c r="Q6" s="1" t="s">
        <v>921</v>
      </c>
      <c r="R6" s="1" t="s">
        <v>922</v>
      </c>
      <c r="S6" s="1" t="s">
        <v>923</v>
      </c>
      <c r="T6" s="1" t="s">
        <v>924</v>
      </c>
      <c r="U6" s="1" t="s">
        <v>925</v>
      </c>
      <c r="V6" s="1" t="s">
        <v>926</v>
      </c>
      <c r="W6" s="1" t="s">
        <v>927</v>
      </c>
      <c r="X6" s="1" t="s">
        <v>928</v>
      </c>
      <c r="Y6" s="1" t="s">
        <v>929</v>
      </c>
      <c r="Z6" s="1" t="s">
        <v>930</v>
      </c>
      <c r="AA6" s="1" t="s">
        <v>931</v>
      </c>
      <c r="AB6" s="1" t="s">
        <v>932</v>
      </c>
      <c r="AC6" s="1" t="s">
        <v>933</v>
      </c>
      <c r="AD6" s="1" t="s">
        <v>934</v>
      </c>
      <c r="AE6" s="1" t="s">
        <v>935</v>
      </c>
      <c r="AF6" s="1" t="s">
        <v>936</v>
      </c>
      <c r="AG6" s="1" t="s">
        <v>937</v>
      </c>
      <c r="AH6" s="1" t="s">
        <v>938</v>
      </c>
      <c r="AI6" s="1" t="s">
        <v>939</v>
      </c>
      <c r="AJ6" s="1" t="s">
        <v>940</v>
      </c>
      <c r="AK6" s="1" t="s">
        <v>941</v>
      </c>
      <c r="AL6" s="1" t="s">
        <v>942</v>
      </c>
      <c r="AM6" s="1" t="s">
        <v>943</v>
      </c>
      <c r="AN6" s="1" t="s">
        <v>944</v>
      </c>
      <c r="AO6" s="1" t="s">
        <v>945</v>
      </c>
      <c r="AP6" s="1" t="s">
        <v>946</v>
      </c>
      <c r="AQ6" s="1" t="s">
        <v>947</v>
      </c>
      <c r="AR6" s="1" t="s">
        <v>948</v>
      </c>
      <c r="AS6" s="1" t="s">
        <v>949</v>
      </c>
      <c r="AT6" s="1" t="s">
        <v>950</v>
      </c>
      <c r="AU6" s="1" t="s">
        <v>951</v>
      </c>
      <c r="AV6" s="1" t="s">
        <v>952</v>
      </c>
      <c r="AW6" s="1" t="s">
        <v>953</v>
      </c>
      <c r="AX6" s="1" t="s">
        <v>954</v>
      </c>
      <c r="AY6" s="1" t="s">
        <v>955</v>
      </c>
      <c r="AZ6" s="1" t="s">
        <v>956</v>
      </c>
      <c r="BA6" s="1" t="s">
        <v>957</v>
      </c>
      <c r="BB6" s="1" t="s">
        <v>958</v>
      </c>
    </row>
    <row r="7" spans="2:54" ht="21" customHeight="1">
      <c r="B7" s="2" t="s">
        <v>959</v>
      </c>
      <c r="C7" s="1" t="s">
        <v>960</v>
      </c>
      <c r="D7" t="str">
        <f>""""&amp;SUBSTITUTE(_xlfn.TEXTJOIN(""",""",FALSE,Table_Question_Sets[[#All],[Key]])," ","")&amp;""""</f>
        <v>"Key","ratingPrimary","","loanAmount","loanTerm","interestRate","age","ratingState","policyStartDate","policyEndDate","ratingSecondary","","deathBenefit","accidentalDeathBenefit","disabilityBenefit","cashBoostBenefit","cashBoostBenefitExtension","involuntaryUnemploymentBenefit","involuntaryUnemploymentBenefitExtension","contact","","contactName","contactEmail","contactPhone","contactMobile","personal","","loadHeading","financialInstitution","loanNumber","yourDetailsHeading","fullName","DOB","contactHeading","contactAddress","contactTown","contactState","contactPostcode","postalAddressDifferent","postalHeading","postalAddress","postalTown","postalState","postalPostcode","disclosure","","disclosureHeading","claim","declined","declaration","paymentOptions","","paymentOption","paymentMethods","","paymentMethod","creditCardHeading","creditCardNumber","creditCardName","creditCardExpiryDate","creditCardCCV","directDebitHeading","directDebitAccountName","directDebitBSB","directDebitAccountNumber","legalTerms","","termsAndConditions"</v>
      </c>
      <c r="E7"/>
      <c r="F7"/>
      <c r="G7"/>
      <c r="H7"/>
      <c r="I7"/>
      <c r="J7"/>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t="s">
        <v>961</v>
      </c>
    </row>
    <row r="8" spans="2:54" ht="21" customHeight="1">
      <c r="B8" s="2" t="s">
        <v>962</v>
      </c>
      <c r="C8" s="1" t="s">
        <v>963</v>
      </c>
      <c r="D8" t="str">
        <f>""""&amp;SUBSTITUTE(_xlfn.TEXTJOIN(""",""",FALSE,Table_Repeating_Question_Sets[[#All],[Key]])," ","")&amp;""""</f>
        <v>"Key","repeating1","","repeating2","","repeating3","","repeating4","","repeating5",""</v>
      </c>
      <c r="E8"/>
      <c r="F8"/>
      <c r="G8"/>
      <c r="H8"/>
      <c r="I8"/>
      <c r="J8"/>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t="s">
        <v>961</v>
      </c>
    </row>
    <row r="9" spans="2:54" ht="21" customHeight="1">
      <c r="B9" s="2" t="s">
        <v>964</v>
      </c>
      <c r="C9" s="1" t="s">
        <v>965</v>
      </c>
      <c r="D9" t="str">
        <f ca="1">IF(INDIRECT("'Question Sets'!"&amp;SUBSTITUTE(ADDRESS(1,COLUMN(Table_Question_Sets[[#Headers],[Output Config Keys Nested]]),4),"1","")&amp;COLUMN()+1)&lt;&gt;"",INDIRECT("'Question Sets'!"&amp;SUBSTITUTE(ADDRESS(1,COLUMN(Table_Question_Sets[[#Headers],[Output Config Keys Nested]]),4),"1","")&amp;COLUMN()+1),"")</f>
        <v>"ratingPrimary":["loanAmount","loanTerm","interestRate","age","ratingState","policyStartDate","policyEndDate"],</v>
      </c>
      <c r="E9" t="str">
        <f ca="1">IF(INDIRECT("'Question Sets'!"&amp;SUBSTITUTE(ADDRESS(1,COLUMN(Table_Question_Sets[[#Headers],[Output Config Keys Nested]]),4),"1","")&amp;COLUMN()+1)&lt;&gt;"",INDIRECT("'Question Sets'!"&amp;SUBSTITUTE(ADDRESS(1,COLUMN(Table_Question_Sets[[#Headers],[Output Config Keys Nested]]),4),"1","")&amp;COLUMN()+1),"")</f>
        <v>"ratingSecondary":["deathBenefit","accidentalDeathBenefit","disabilityBenefit","cashBoostBenefit","cashBoostBenefitExtension","involuntaryUnemploymentBenefit","involuntaryUnemploymentBenefitExtension"],</v>
      </c>
      <c r="F9" t="str">
        <f ca="1">IF(INDIRECT("'Question Sets'!"&amp;SUBSTITUTE(ADDRESS(1,COLUMN(Table_Question_Sets[[#Headers],[Output Config Keys Nested]]),4),"1","")&amp;COLUMN()+1)&lt;&gt;"",INDIRECT("'Question Sets'!"&amp;SUBSTITUTE(ADDRESS(1,COLUMN(Table_Question_Sets[[#Headers],[Output Config Keys Nested]]),4),"1","")&amp;COLUMN()+1),"")</f>
        <v>"contact":["contactName","contactEmail","contactPhone","contactMobile"],</v>
      </c>
      <c r="G9" t="str">
        <f ca="1">IF(INDIRECT("'Question Sets'!"&amp;SUBSTITUTE(ADDRESS(1,COLUMN(Table_Question_Sets[[#Headers],[Output Config Keys Nested]]),4),"1","")&amp;COLUMN()+1)&lt;&gt;"",INDIRECT("'Question Sets'!"&amp;SUBSTITUTE(ADDRESS(1,COLUMN(Table_Question_Sets[[#Headers],[Output Config Keys Nested]]),4),"1","")&amp;COLUMN()+1),"")</f>
        <v>"personal":["loadHeading","financialInstitution","loanNumber","yourDetailsHeading","fullName","DOB","contactHeading","contactAddress","contactTown","contactState","contactPostcode","postalAddressDifferent","postalHeading","postalAddress","postalTown","postalState","postalPostcode"],</v>
      </c>
      <c r="H9" t="str">
        <f ca="1">IF(INDIRECT("'Question Sets'!"&amp;SUBSTITUTE(ADDRESS(1,COLUMN(Table_Question_Sets[[#Headers],[Output Config Keys Nested]]),4),"1","")&amp;COLUMN()+1)&lt;&gt;"",INDIRECT("'Question Sets'!"&amp;SUBSTITUTE(ADDRESS(1,COLUMN(Table_Question_Sets[[#Headers],[Output Config Keys Nested]]),4),"1","")&amp;COLUMN()+1),"")</f>
        <v>"disclosure":["disclosureHeading","claim","declined","declaration"],</v>
      </c>
      <c r="I9" t="str">
        <f ca="1">IF(INDIRECT("'Question Sets'!"&amp;SUBSTITUTE(ADDRESS(1,COLUMN(Table_Question_Sets[[#Headers],[Output Config Keys Nested]]),4),"1","")&amp;COLUMN()+1)&lt;&gt;"",INDIRECT("'Question Sets'!"&amp;SUBSTITUTE(ADDRESS(1,COLUMN(Table_Question_Sets[[#Headers],[Output Config Keys Nested]]),4),"1","")&amp;COLUMN()+1),"")</f>
        <v>"paymentOptions":["paymentOption"],</v>
      </c>
      <c r="J9" t="str">
        <f ca="1">IF(INDIRECT("'Question Sets'!"&amp;SUBSTITUTE(ADDRESS(1,COLUMN(Table_Question_Sets[[#Headers],[Output Config Keys Nested]]),4),"1","")&amp;COLUMN()+1)&lt;&gt;"",INDIRECT("'Question Sets'!"&amp;SUBSTITUTE(ADDRESS(1,COLUMN(Table_Question_Sets[[#Headers],[Output Config Keys Nested]]),4),"1","")&amp;COLUMN()+1),"")</f>
        <v>"paymentMethods":["paymentMethod","creditCardHeading","creditCardNumber","creditCardName","creditCardExpiryDate","creditCardCCV","directDebitHeading","directDebitAccountName","directDebitBSB","directDebitAccountNumber"],</v>
      </c>
      <c r="K9" t="str">
        <f ca="1">IF(INDIRECT("'Question Sets'!"&amp;SUBSTITUTE(ADDRESS(1,COLUMN(Table_Question_Sets[[#Headers],[Output Config Keys Nested]]),4),"1","")&amp;COLUMN()+1)&lt;&gt;"",INDIRECT("'Question Sets'!"&amp;SUBSTITUTE(ADDRESS(1,COLUMN(Table_Question_Sets[[#Headers],[Output Config Keys Nested]]),4),"1","")&amp;COLUMN()+1),"")</f>
        <v>"legalTerms":["termsAndConditions"],</v>
      </c>
      <c r="L9" t="str">
        <f ca="1">IF(INDIRECT("'Question Sets'!"&amp;SUBSTITUTE(ADDRESS(1,COLUMN(Table_Question_Sets[[#Headers],[Output Config Keys Nested]]),4),"1","")&amp;COLUMN()+1)&lt;&gt;"",INDIRECT("'Question Sets'!"&amp;SUBSTITUTE(ADDRESS(1,COLUMN(Table_Question_Sets[[#Headers],[Output Config Keys Nested]]),4),"1","")&amp;COLUMN()+1),"")</f>
        <v/>
      </c>
      <c r="M9" t="str">
        <f ca="1">IF(INDIRECT("'Question Sets'!"&amp;SUBSTITUTE(ADDRESS(1,COLUMN(Table_Question_Sets[[#Headers],[Output Config Keys Nested]]),4),"1","")&amp;COLUMN()+1)&lt;&gt;"",INDIRECT("'Question Sets'!"&amp;SUBSTITUTE(ADDRESS(1,COLUMN(Table_Question_Sets[[#Headers],[Output Config Keys Nested]]),4),"1","")&amp;COLUMN()+1),"")</f>
        <v/>
      </c>
      <c r="N9" t="str">
        <f ca="1">IF(INDIRECT("'Question Sets'!"&amp;SUBSTITUTE(ADDRESS(1,COLUMN(Table_Question_Sets[[#Headers],[Output Config Keys Nested]]),4),"1","")&amp;COLUMN()+1)&lt;&gt;"",INDIRECT("'Question Sets'!"&amp;SUBSTITUTE(ADDRESS(1,COLUMN(Table_Question_Sets[[#Headers],[Output Config Keys Nested]]),4),"1","")&amp;COLUMN()+1),"")</f>
        <v/>
      </c>
      <c r="O9" t="str">
        <f ca="1">IF(INDIRECT("'Question Sets'!"&amp;SUBSTITUTE(ADDRESS(1,COLUMN(Table_Question_Sets[[#Headers],[Output Config Keys Nested]]),4),"1","")&amp;COLUMN()+1)&lt;&gt;"",INDIRECT("'Question Sets'!"&amp;SUBSTITUTE(ADDRESS(1,COLUMN(Table_Question_Sets[[#Headers],[Output Config Keys Nested]]),4),"1","")&amp;COLUMN()+1),"")</f>
        <v/>
      </c>
      <c r="P9" t="str">
        <f ca="1">IF(INDIRECT("'Question Sets'!"&amp;SUBSTITUTE(ADDRESS(1,COLUMN(Table_Question_Sets[[#Headers],[Output Config Keys Nested]]),4),"1","")&amp;COLUMN()+1)&lt;&gt;"",INDIRECT("'Question Sets'!"&amp;SUBSTITUTE(ADDRESS(1,COLUMN(Table_Question_Sets[[#Headers],[Output Config Keys Nested]]),4),"1","")&amp;COLUMN()+1),"")</f>
        <v/>
      </c>
      <c r="Q9" t="str">
        <f ca="1">IF(INDIRECT("'Question Sets'!"&amp;SUBSTITUTE(ADDRESS(1,COLUMN(Table_Question_Sets[[#Headers],[Output Config Keys Nested]]),4),"1","")&amp;COLUMN()+1)&lt;&gt;"",INDIRECT("'Question Sets'!"&amp;SUBSTITUTE(ADDRESS(1,COLUMN(Table_Question_Sets[[#Headers],[Output Config Keys Nested]]),4),"1","")&amp;COLUMN()+1),"")</f>
        <v/>
      </c>
      <c r="R9" t="str">
        <f ca="1">IF(INDIRECT("'Question Sets'!"&amp;SUBSTITUTE(ADDRESS(1,COLUMN(Table_Question_Sets[[#Headers],[Output Config Keys Nested]]),4),"1","")&amp;COLUMN()+1)&lt;&gt;"",INDIRECT("'Question Sets'!"&amp;SUBSTITUTE(ADDRESS(1,COLUMN(Table_Question_Sets[[#Headers],[Output Config Keys Nested]]),4),"1","")&amp;COLUMN()+1),"")</f>
        <v/>
      </c>
      <c r="S9" t="str">
        <f ca="1">IF(INDIRECT("'Question Sets'!"&amp;SUBSTITUTE(ADDRESS(1,COLUMN(Table_Question_Sets[[#Headers],[Output Config Keys Nested]]),4),"1","")&amp;COLUMN()+1)&lt;&gt;"",INDIRECT("'Question Sets'!"&amp;SUBSTITUTE(ADDRESS(1,COLUMN(Table_Question_Sets[[#Headers],[Output Config Keys Nested]]),4),"1","")&amp;COLUMN()+1),"")</f>
        <v/>
      </c>
      <c r="T9" t="str">
        <f ca="1">IF(INDIRECT("'Question Sets'!"&amp;SUBSTITUTE(ADDRESS(1,COLUMN(Table_Question_Sets[[#Headers],[Output Config Keys Nested]]),4),"1","")&amp;COLUMN()+1)&lt;&gt;"",INDIRECT("'Question Sets'!"&amp;SUBSTITUTE(ADDRESS(1,COLUMN(Table_Question_Sets[[#Headers],[Output Config Keys Nested]]),4),"1","")&amp;COLUMN()+1),"")</f>
        <v/>
      </c>
      <c r="U9" t="str">
        <f ca="1">IF(INDIRECT("'Question Sets'!"&amp;SUBSTITUTE(ADDRESS(1,COLUMN(Table_Question_Sets[[#Headers],[Output Config Keys Nested]]),4),"1","")&amp;COLUMN()+1)&lt;&gt;"",INDIRECT("'Question Sets'!"&amp;SUBSTITUTE(ADDRESS(1,COLUMN(Table_Question_Sets[[#Headers],[Output Config Keys Nested]]),4),"1","")&amp;COLUMN()+1),"")</f>
        <v/>
      </c>
      <c r="V9" t="str">
        <f ca="1">IF(INDIRECT("'Question Sets'!"&amp;SUBSTITUTE(ADDRESS(1,COLUMN(Table_Question_Sets[[#Headers],[Output Config Keys Nested]]),4),"1","")&amp;COLUMN()+1)&lt;&gt;"",INDIRECT("'Question Sets'!"&amp;SUBSTITUTE(ADDRESS(1,COLUMN(Table_Question_Sets[[#Headers],[Output Config Keys Nested]]),4),"1","")&amp;COLUMN()+1),"")</f>
        <v/>
      </c>
      <c r="W9" t="str">
        <f ca="1">IF(INDIRECT("'Question Sets'!"&amp;SUBSTITUTE(ADDRESS(1,COLUMN(Table_Question_Sets[[#Headers],[Output Config Keys Nested]]),4),"1","")&amp;COLUMN()+1)&lt;&gt;"",INDIRECT("'Question Sets'!"&amp;SUBSTITUTE(ADDRESS(1,COLUMN(Table_Question_Sets[[#Headers],[Output Config Keys Nested]]),4),"1","")&amp;COLUMN()+1),"")</f>
        <v/>
      </c>
      <c r="X9" t="str">
        <f ca="1">IF(INDIRECT("'Question Sets'!"&amp;SUBSTITUTE(ADDRESS(1,COLUMN(Table_Question_Sets[[#Headers],[Output Config Keys Nested]]),4),"1","")&amp;COLUMN()+1)&lt;&gt;"",INDIRECT("'Question Sets'!"&amp;SUBSTITUTE(ADDRESS(1,COLUMN(Table_Question_Sets[[#Headers],[Output Config Keys Nested]]),4),"1","")&amp;COLUMN()+1),"")</f>
        <v/>
      </c>
      <c r="Y9" t="str">
        <f ca="1">IF(INDIRECT("'Question Sets'!"&amp;SUBSTITUTE(ADDRESS(1,COLUMN(Table_Question_Sets[[#Headers],[Output Config Keys Nested]]),4),"1","")&amp;COLUMN()+1)&lt;&gt;"",INDIRECT("'Question Sets'!"&amp;SUBSTITUTE(ADDRESS(1,COLUMN(Table_Question_Sets[[#Headers],[Output Config Keys Nested]]),4),"1","")&amp;COLUMN()+1),"")</f>
        <v/>
      </c>
      <c r="Z9" t="str">
        <f ca="1">IF(INDIRECT("'Question Sets'!"&amp;SUBSTITUTE(ADDRESS(1,COLUMN(Table_Question_Sets[[#Headers],[Output Config Keys Nested]]),4),"1","")&amp;COLUMN()+1)&lt;&gt;"",INDIRECT("'Question Sets'!"&amp;SUBSTITUTE(ADDRESS(1,COLUMN(Table_Question_Sets[[#Headers],[Output Config Keys Nested]]),4),"1","")&amp;COLUMN()+1),"")</f>
        <v/>
      </c>
      <c r="AA9" t="str">
        <f ca="1">IF(INDIRECT("'Question Sets'!"&amp;SUBSTITUTE(ADDRESS(1,COLUMN(Table_Question_Sets[[#Headers],[Output Config Keys Nested]]),4),"1","")&amp;COLUMN()+1)&lt;&gt;"",INDIRECT("'Question Sets'!"&amp;SUBSTITUTE(ADDRESS(1,COLUMN(Table_Question_Sets[[#Headers],[Output Config Keys Nested]]),4),"1","")&amp;COLUMN()+1),"")</f>
        <v/>
      </c>
      <c r="AB9" t="str">
        <f ca="1">IF(INDIRECT("'Question Sets'!"&amp;SUBSTITUTE(ADDRESS(1,COLUMN(Table_Question_Sets[[#Headers],[Output Config Keys Nested]]),4),"1","")&amp;COLUMN()+1)&lt;&gt;"",INDIRECT("'Question Sets'!"&amp;SUBSTITUTE(ADDRESS(1,COLUMN(Table_Question_Sets[[#Headers],[Output Config Keys Nested]]),4),"1","")&amp;COLUMN()+1),"")</f>
        <v/>
      </c>
      <c r="AC9" t="str">
        <f ca="1">IF(INDIRECT("'Question Sets'!"&amp;SUBSTITUTE(ADDRESS(1,COLUMN(Table_Question_Sets[[#Headers],[Output Config Keys Nested]]),4),"1","")&amp;COLUMN()+1)&lt;&gt;"",INDIRECT("'Question Sets'!"&amp;SUBSTITUTE(ADDRESS(1,COLUMN(Table_Question_Sets[[#Headers],[Output Config Keys Nested]]),4),"1","")&amp;COLUMN()+1),"")</f>
        <v/>
      </c>
      <c r="AD9" t="str">
        <f ca="1">IF(INDIRECT("'Question Sets'!"&amp;SUBSTITUTE(ADDRESS(1,COLUMN(Table_Question_Sets[[#Headers],[Output Config Keys Nested]]),4),"1","")&amp;COLUMN()+1)&lt;&gt;"",INDIRECT("'Question Sets'!"&amp;SUBSTITUTE(ADDRESS(1,COLUMN(Table_Question_Sets[[#Headers],[Output Config Keys Nested]]),4),"1","")&amp;COLUMN()+1),"")</f>
        <v/>
      </c>
      <c r="AE9" t="str">
        <f ca="1">IF(INDIRECT("'Question Sets'!"&amp;SUBSTITUTE(ADDRESS(1,COLUMN(Table_Question_Sets[[#Headers],[Output Config Keys Nested]]),4),"1","")&amp;COLUMN()+1)&lt;&gt;"",INDIRECT("'Question Sets'!"&amp;SUBSTITUTE(ADDRESS(1,COLUMN(Table_Question_Sets[[#Headers],[Output Config Keys Nested]]),4),"1","")&amp;COLUMN()+1),"")</f>
        <v/>
      </c>
      <c r="AF9" t="str">
        <f ca="1">IF(INDIRECT("'Question Sets'!"&amp;SUBSTITUTE(ADDRESS(1,COLUMN(Table_Question_Sets[[#Headers],[Output Config Keys Nested]]),4),"1","")&amp;COLUMN()+1)&lt;&gt;"",INDIRECT("'Question Sets'!"&amp;SUBSTITUTE(ADDRESS(1,COLUMN(Table_Question_Sets[[#Headers],[Output Config Keys Nested]]),4),"1","")&amp;COLUMN()+1),"")</f>
        <v/>
      </c>
      <c r="AG9" t="str">
        <f ca="1">IF(INDIRECT("'Question Sets'!"&amp;SUBSTITUTE(ADDRESS(1,COLUMN(Table_Question_Sets[[#Headers],[Output Config Keys Nested]]),4),"1","")&amp;COLUMN()+1)&lt;&gt;"",INDIRECT("'Question Sets'!"&amp;SUBSTITUTE(ADDRESS(1,COLUMN(Table_Question_Sets[[#Headers],[Output Config Keys Nested]]),4),"1","")&amp;COLUMN()+1),"")</f>
        <v/>
      </c>
      <c r="AH9" t="str">
        <f ca="1">IF(INDIRECT("'Question Sets'!"&amp;SUBSTITUTE(ADDRESS(1,COLUMN(Table_Question_Sets[[#Headers],[Output Config Keys Nested]]),4),"1","")&amp;COLUMN()+1)&lt;&gt;"",INDIRECT("'Question Sets'!"&amp;SUBSTITUTE(ADDRESS(1,COLUMN(Table_Question_Sets[[#Headers],[Output Config Keys Nested]]),4),"1","")&amp;COLUMN()+1),"")</f>
        <v/>
      </c>
      <c r="AI9" t="str">
        <f ca="1">IF(INDIRECT("'Question Sets'!"&amp;SUBSTITUTE(ADDRESS(1,COLUMN(Table_Question_Sets[[#Headers],[Output Config Keys Nested]]),4),"1","")&amp;COLUMN()+1)&lt;&gt;"",INDIRECT("'Question Sets'!"&amp;SUBSTITUTE(ADDRESS(1,COLUMN(Table_Question_Sets[[#Headers],[Output Config Keys Nested]]),4),"1","")&amp;COLUMN()+1),"")</f>
        <v/>
      </c>
      <c r="AJ9" t="str">
        <f ca="1">IF(INDIRECT("'Question Sets'!"&amp;SUBSTITUTE(ADDRESS(1,COLUMN(Table_Question_Sets[[#Headers],[Output Config Keys Nested]]),4),"1","")&amp;COLUMN()+1)&lt;&gt;"",INDIRECT("'Question Sets'!"&amp;SUBSTITUTE(ADDRESS(1,COLUMN(Table_Question_Sets[[#Headers],[Output Config Keys Nested]]),4),"1","")&amp;COLUMN()+1),"")</f>
        <v/>
      </c>
      <c r="AK9" t="str">
        <f ca="1">IF(INDIRECT("'Question Sets'!"&amp;SUBSTITUTE(ADDRESS(1,COLUMN(Table_Question_Sets[[#Headers],[Output Config Keys Nested]]),4),"1","")&amp;COLUMN()+1)&lt;&gt;"",INDIRECT("'Question Sets'!"&amp;SUBSTITUTE(ADDRESS(1,COLUMN(Table_Question_Sets[[#Headers],[Output Config Keys Nested]]),4),"1","")&amp;COLUMN()+1),"")</f>
        <v/>
      </c>
      <c r="AL9" t="str">
        <f ca="1">IF(INDIRECT("'Question Sets'!"&amp;SUBSTITUTE(ADDRESS(1,COLUMN(Table_Question_Sets[[#Headers],[Output Config Keys Nested]]),4),"1","")&amp;COLUMN()+1)&lt;&gt;"",INDIRECT("'Question Sets'!"&amp;SUBSTITUTE(ADDRESS(1,COLUMN(Table_Question_Sets[[#Headers],[Output Config Keys Nested]]),4),"1","")&amp;COLUMN()+1),"")</f>
        <v/>
      </c>
      <c r="AM9" t="str">
        <f ca="1">IF(INDIRECT("'Question Sets'!"&amp;SUBSTITUTE(ADDRESS(1,COLUMN(Table_Question_Sets[[#Headers],[Output Config Keys Nested]]),4),"1","")&amp;COLUMN()+1)&lt;&gt;"",INDIRECT("'Question Sets'!"&amp;SUBSTITUTE(ADDRESS(1,COLUMN(Table_Question_Sets[[#Headers],[Output Config Keys Nested]]),4),"1","")&amp;COLUMN()+1),"")</f>
        <v/>
      </c>
      <c r="AN9" t="str">
        <f ca="1">IF(INDIRECT("'Question Sets'!"&amp;SUBSTITUTE(ADDRESS(1,COLUMN(Table_Question_Sets[[#Headers],[Output Config Keys Nested]]),4),"1","")&amp;COLUMN()+1)&lt;&gt;"",INDIRECT("'Question Sets'!"&amp;SUBSTITUTE(ADDRESS(1,COLUMN(Table_Question_Sets[[#Headers],[Output Config Keys Nested]]),4),"1","")&amp;COLUMN()+1),"")</f>
        <v/>
      </c>
      <c r="AO9" t="str">
        <f ca="1">IF(INDIRECT("'Question Sets'!"&amp;SUBSTITUTE(ADDRESS(1,COLUMN(Table_Question_Sets[[#Headers],[Output Config Keys Nested]]),4),"1","")&amp;COLUMN()+1)&lt;&gt;"",INDIRECT("'Question Sets'!"&amp;SUBSTITUTE(ADDRESS(1,COLUMN(Table_Question_Sets[[#Headers],[Output Config Keys Nested]]),4),"1","")&amp;COLUMN()+1),"")</f>
        <v/>
      </c>
      <c r="AP9" t="str">
        <f ca="1">IF(INDIRECT("'Question Sets'!"&amp;SUBSTITUTE(ADDRESS(1,COLUMN(Table_Question_Sets[[#Headers],[Output Config Keys Nested]]),4),"1","")&amp;COLUMN()+1)&lt;&gt;"",INDIRECT("'Question Sets'!"&amp;SUBSTITUTE(ADDRESS(1,COLUMN(Table_Question_Sets[[#Headers],[Output Config Keys Nested]]),4),"1","")&amp;COLUMN()+1),"")</f>
        <v/>
      </c>
      <c r="AQ9" t="str">
        <f ca="1">IF(INDIRECT("'Question Sets'!"&amp;SUBSTITUTE(ADDRESS(1,COLUMN(Table_Question_Sets[[#Headers],[Output Config Keys Nested]]),4),"1","")&amp;COLUMN()+1)&lt;&gt;"",INDIRECT("'Question Sets'!"&amp;SUBSTITUTE(ADDRESS(1,COLUMN(Table_Question_Sets[[#Headers],[Output Config Keys Nested]]),4),"1","")&amp;COLUMN()+1),"")</f>
        <v/>
      </c>
      <c r="AR9" t="str">
        <f ca="1">IF(INDIRECT("'Question Sets'!"&amp;SUBSTITUTE(ADDRESS(1,COLUMN(Table_Question_Sets[[#Headers],[Output Config Keys Nested]]),4),"1","")&amp;COLUMN()+1)&lt;&gt;"",INDIRECT("'Question Sets'!"&amp;SUBSTITUTE(ADDRESS(1,COLUMN(Table_Question_Sets[[#Headers],[Output Config Keys Nested]]),4),"1","")&amp;COLUMN()+1),"")</f>
        <v/>
      </c>
      <c r="AS9" t="str">
        <f ca="1">IF(INDIRECT("'Question Sets'!"&amp;SUBSTITUTE(ADDRESS(1,COLUMN(Table_Question_Sets[[#Headers],[Output Config Keys Nested]]),4),"1","")&amp;COLUMN()+1)&lt;&gt;"",INDIRECT("'Question Sets'!"&amp;SUBSTITUTE(ADDRESS(1,COLUMN(Table_Question_Sets[[#Headers],[Output Config Keys Nested]]),4),"1","")&amp;COLUMN()+1),"")</f>
        <v/>
      </c>
      <c r="AT9" t="str">
        <f ca="1">IF(INDIRECT("'Question Sets'!"&amp;SUBSTITUTE(ADDRESS(1,COLUMN(Table_Question_Sets[[#Headers],[Output Config Keys Nested]]),4),"1","")&amp;COLUMN()+1)&lt;&gt;"",INDIRECT("'Question Sets'!"&amp;SUBSTITUTE(ADDRESS(1,COLUMN(Table_Question_Sets[[#Headers],[Output Config Keys Nested]]),4),"1","")&amp;COLUMN()+1),"")</f>
        <v/>
      </c>
      <c r="AU9" t="str">
        <f ca="1">IF(INDIRECT("'Question Sets'!"&amp;SUBSTITUTE(ADDRESS(1,COLUMN(Table_Question_Sets[[#Headers],[Output Config Keys Nested]]),4),"1","")&amp;COLUMN()+1)&lt;&gt;"",INDIRECT("'Question Sets'!"&amp;SUBSTITUTE(ADDRESS(1,COLUMN(Table_Question_Sets[[#Headers],[Output Config Keys Nested]]),4),"1","")&amp;COLUMN()+1),"")</f>
        <v/>
      </c>
      <c r="AV9" t="str">
        <f ca="1">IF(INDIRECT("'Question Sets'!"&amp;SUBSTITUTE(ADDRESS(1,COLUMN(Table_Question_Sets[[#Headers],[Output Config Keys Nested]]),4),"1","")&amp;COLUMN()+1)&lt;&gt;"",INDIRECT("'Question Sets'!"&amp;SUBSTITUTE(ADDRESS(1,COLUMN(Table_Question_Sets[[#Headers],[Output Config Keys Nested]]),4),"1","")&amp;COLUMN()+1),"")</f>
        <v/>
      </c>
      <c r="AW9" t="str">
        <f ca="1">IF(INDIRECT("'Question Sets'!"&amp;SUBSTITUTE(ADDRESS(1,COLUMN(Table_Question_Sets[[#Headers],[Output Config Keys Nested]]),4),"1","")&amp;COLUMN()+1)&lt;&gt;"",INDIRECT("'Question Sets'!"&amp;SUBSTITUTE(ADDRESS(1,COLUMN(Table_Question_Sets[[#Headers],[Output Config Keys Nested]]),4),"1","")&amp;COLUMN()+1),"")</f>
        <v/>
      </c>
      <c r="AX9" t="str">
        <f ca="1">IF(INDIRECT("'Question Sets'!"&amp;SUBSTITUTE(ADDRESS(1,COLUMN(Table_Question_Sets[[#Headers],[Output Config Keys Nested]]),4),"1","")&amp;COLUMN()+1)&lt;&gt;"",INDIRECT("'Question Sets'!"&amp;SUBSTITUTE(ADDRESS(1,COLUMN(Table_Question_Sets[[#Headers],[Output Config Keys Nested]]),4),"1","")&amp;COLUMN()+1),"")</f>
        <v/>
      </c>
      <c r="AY9" t="str">
        <f ca="1">IF(INDIRECT("'Question Sets'!"&amp;SUBSTITUTE(ADDRESS(1,COLUMN(Table_Question_Sets[[#Headers],[Output Config Keys Nested]]),4),"1","")&amp;COLUMN()+1)&lt;&gt;"",INDIRECT("'Question Sets'!"&amp;SUBSTITUTE(ADDRESS(1,COLUMN(Table_Question_Sets[[#Headers],[Output Config Keys Nested]]),4),"1","")&amp;COLUMN()+1),"")</f>
        <v/>
      </c>
      <c r="AZ9" t="str">
        <f ca="1">IF(INDIRECT("'Question Sets'!"&amp;SUBSTITUTE(ADDRESS(1,COLUMN(Table_Question_Sets[[#Headers],[Output Config Keys Nested]]),4),"1","")&amp;COLUMN()+1)&lt;&gt;"",INDIRECT("'Question Sets'!"&amp;SUBSTITUTE(ADDRESS(1,COLUMN(Table_Question_Sets[[#Headers],[Output Config Keys Nested]]),4),"1","")&amp;COLUMN()+1),"")</f>
        <v/>
      </c>
      <c r="BA9" t="str">
        <f ca="1">IF(INDIRECT("'Question Sets'!"&amp;SUBSTITUTE(ADDRESS(1,COLUMN(Table_Question_Sets[[#Headers],[Output Config Keys Nested]]),4),"1","")&amp;COLUMN()+1)&lt;&gt;"",INDIRECT("'Question Sets'!"&amp;SUBSTITUTE(ADDRESS(1,COLUMN(Table_Question_Sets[[#Headers],[Output Config Keys Nested]]),4),"1","")&amp;COLUMN()+1),"")</f>
        <v/>
      </c>
      <c r="BB9" s="1" t="s">
        <v>966</v>
      </c>
    </row>
    <row r="10" spans="2:54" ht="21" customHeight="1">
      <c r="B10" s="2" t="s">
        <v>967</v>
      </c>
      <c r="C10" s="1" t="s">
        <v>968</v>
      </c>
      <c r="D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"repeating1":[],</v>
      </c>
      <c r="E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"repeating2":[],</v>
      </c>
      <c r="F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"repeating3":[],</v>
      </c>
      <c r="G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"repeating4":[],</v>
      </c>
      <c r="H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"repeating5":[],</v>
      </c>
      <c r="I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J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K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L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M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N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O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P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Q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R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S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T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U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V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W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X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Y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Z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A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B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C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D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E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F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G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H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I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J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K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L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M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N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O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P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Q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R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S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T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U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V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W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X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Y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Z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BA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BB10" s="1" t="s">
        <v>966</v>
      </c>
    </row>
    <row r="11" spans="2:54" ht="21" customHeight="1">
      <c r="B11" s="2" t="s">
        <v>969</v>
      </c>
      <c r="C11" s="1" t="s">
        <v>970</v>
      </c>
      <c r="D11" t="str">
        <f>_xlfn.TEXTJOIN(",",TRUE,Table_Question_Sets[Summary Key Mapping])</f>
        <v>"loanAmount": "Loan Amount","loanTerm": "Loan Term Years"</v>
      </c>
      <c r="E11"/>
      <c r="F11"/>
      <c r="G11"/>
      <c r="H11"/>
      <c r="I11"/>
      <c r="J1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t="s">
        <v>966</v>
      </c>
    </row>
    <row r="12" spans="2:54" ht="21" customHeight="1">
      <c r="B12" s="2" t="s">
        <v>971</v>
      </c>
      <c r="C12" t="s">
        <v>972</v>
      </c>
      <c r="D12" t="str">
        <f>_xlfn.TEXTJOIN(",",TRUE,Table_Question_Sets[Config Workflow Roles])</f>
        <v>"policyInceptionDate":"policyStartDate","policyExpiryDate":"policyEndDate","customerName":"contactName","customerEmail":"contactEmail","customerPhone":"contactPhone","customerMobile":"contactMobile"</v>
      </c>
      <c r="E12"/>
      <c r="F12"/>
      <c r="G12"/>
      <c r="H12"/>
      <c r="I12"/>
      <c r="J12"/>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t="s">
        <v>966</v>
      </c>
    </row>
    <row r="13" spans="2:54" ht="21" customHeight="1">
      <c r="B13" s="2" t="s">
        <v>283</v>
      </c>
      <c r="C13" s="1" t="s">
        <v>973</v>
      </c>
      <c r="D13" t="str">
        <f ca="1">IF(INDIRECT("'Triggers'!"&amp;SUBSTITUTE(ADDRESS(1,COLUMN(Table_Triggers[[#Headers],[Output Config]]),4),"1","")&amp;COLUMN()+1)&lt;&gt;"",INDIRECT("'Triggers'!"&amp;SUBSTITUTE(ADDRESS(1,COLUMN(Table_Triggers[[#Headers],[Output Config]]),4),"1","")&amp;COLUMN()+1),"")</f>
        <v>"softReferral":{},</v>
      </c>
      <c r="E13" t="str">
        <f ca="1">IF(INDIRECT("'Triggers'!"&amp;SUBSTITUTE(ADDRESS(1,COLUMN(Table_Triggers[[#Headers],[Output Config]]),4),"1","")&amp;COLUMN()+1)&lt;&gt;"",INDIRECT("'Triggers'!"&amp;SUBSTITUTE(ADDRESS(1,COLUMN(Table_Triggers[[#Headers],[Output Config]]),4),"1","")&amp;COLUMN()+1),"")</f>
        <v>"hardReferral":{},</v>
      </c>
      <c r="F13" t="str">
        <f ca="1">IF(INDIRECT("'Triggers'!"&amp;SUBSTITUTE(ADDRESS(1,COLUMN(Table_Triggers[[#Headers],[Output Config]]),4),"1","")&amp;COLUMN()+1)&lt;&gt;"",INDIRECT("'Triggers'!"&amp;SUBSTITUTE(ADDRESS(1,COLUMN(Table_Triggers[[#Headers],[Output Config]]),4),"1","")&amp;COLUMN()+1),"")</f>
        <v>"decline":{"decined": "","claim": ""},</v>
      </c>
      <c r="G13" t="str">
        <f ca="1">IF(INDIRECT("'Triggers'!"&amp;SUBSTITUTE(ADDRESS(1,COLUMN(Table_Triggers[[#Headers],[Output Config]]),4),"1","")&amp;COLUMN()+1)&lt;&gt;"",INDIRECT("'Triggers'!"&amp;SUBSTITUTE(ADDRESS(1,COLUMN(Table_Triggers[[#Headers],[Output Config]]),4),"1","")&amp;COLUMN()+1),"")</f>
        <v>"error":{"noCoverSelected": ""},</v>
      </c>
      <c r="H13" t="str">
        <f ca="1">IF(INDIRECT("'Triggers'!"&amp;SUBSTITUTE(ADDRESS(1,COLUMN(Table_Triggers[[#Headers],[Output Config]]),4),"1","")&amp;COLUMN()+1)&lt;&gt;"",INDIRECT("'Triggers'!"&amp;SUBSTITUTE(ADDRESS(1,COLUMN(Table_Triggers[[#Headers],[Output Config]]),4),"1","")&amp;COLUMN()+1),"")</f>
        <v/>
      </c>
      <c r="I13" t="str">
        <f ca="1">IF(INDIRECT("'Triggers'!"&amp;SUBSTITUTE(ADDRESS(1,COLUMN(Table_Triggers[[#Headers],[Output Config]]),4),"1","")&amp;COLUMN()+1)&lt;&gt;"",INDIRECT("'Triggers'!"&amp;SUBSTITUTE(ADDRESS(1,COLUMN(Table_Triggers[[#Headers],[Output Config]]),4),"1","")&amp;COLUMN()+1),"")</f>
        <v/>
      </c>
      <c r="J13" t="str">
        <f ca="1">IF(INDIRECT("'Triggers'!"&amp;SUBSTITUTE(ADDRESS(1,COLUMN(Table_Triggers[[#Headers],[Output Config]]),4),"1","")&amp;COLUMN()+1)&lt;&gt;"",INDIRECT("'Triggers'!"&amp;SUBSTITUTE(ADDRESS(1,COLUMN(Table_Triggers[[#Headers],[Output Config]]),4),"1","")&amp;COLUMN()+1),"")</f>
        <v/>
      </c>
      <c r="K13" t="str">
        <f ca="1">IF(INDIRECT("'Triggers'!"&amp;SUBSTITUTE(ADDRESS(1,COLUMN(Table_Triggers[[#Headers],[Output Config]]),4),"1","")&amp;COLUMN()+1)&lt;&gt;"",INDIRECT("'Triggers'!"&amp;SUBSTITUTE(ADDRESS(1,COLUMN(Table_Triggers[[#Headers],[Output Config]]),4),"1","")&amp;COLUMN()+1),"")</f>
        <v/>
      </c>
      <c r="L13" t="str">
        <f ca="1">IF(INDIRECT("'Triggers'!"&amp;SUBSTITUTE(ADDRESS(1,COLUMN(Table_Triggers[[#Headers],[Output Config]]),4),"1","")&amp;COLUMN()+1)&lt;&gt;"",INDIRECT("'Triggers'!"&amp;SUBSTITUTE(ADDRESS(1,COLUMN(Table_Triggers[[#Headers],[Output Config]]),4),"1","")&amp;COLUMN()+1),"")</f>
        <v/>
      </c>
      <c r="M13" t="str">
        <f ca="1">IF(INDIRECT("'Triggers'!"&amp;SUBSTITUTE(ADDRESS(1,COLUMN(Table_Triggers[[#Headers],[Output Config]]),4),"1","")&amp;COLUMN()+1)&lt;&gt;"",INDIRECT("'Triggers'!"&amp;SUBSTITUTE(ADDRESS(1,COLUMN(Table_Triggers[[#Headers],[Output Config]]),4),"1","")&amp;COLUMN()+1),"")</f>
        <v/>
      </c>
      <c r="N13" t="str">
        <f ca="1">IF(INDIRECT("'Triggers'!"&amp;SUBSTITUTE(ADDRESS(1,COLUMN(Table_Triggers[[#Headers],[Output Config]]),4),"1","")&amp;COLUMN()+1)&lt;&gt;"",INDIRECT("'Triggers'!"&amp;SUBSTITUTE(ADDRESS(1,COLUMN(Table_Triggers[[#Headers],[Output Config]]),4),"1","")&amp;COLUMN()+1),"")</f>
        <v/>
      </c>
      <c r="O13" t="str">
        <f ca="1">IF(INDIRECT("'Triggers'!"&amp;SUBSTITUTE(ADDRESS(1,COLUMN(Table_Triggers[[#Headers],[Output Config]]),4),"1","")&amp;COLUMN()+1)&lt;&gt;"",INDIRECT("'Triggers'!"&amp;SUBSTITUTE(ADDRESS(1,COLUMN(Table_Triggers[[#Headers],[Output Config]]),4),"1","")&amp;COLUMN()+1),"")</f>
        <v/>
      </c>
      <c r="P13" t="str">
        <f ca="1">IF(INDIRECT("'Triggers'!"&amp;SUBSTITUTE(ADDRESS(1,COLUMN(Table_Triggers[[#Headers],[Output Config]]),4),"1","")&amp;COLUMN()+1)&lt;&gt;"",INDIRECT("'Triggers'!"&amp;SUBSTITUTE(ADDRESS(1,COLUMN(Table_Triggers[[#Headers],[Output Config]]),4),"1","")&amp;COLUMN()+1),"")</f>
        <v/>
      </c>
      <c r="Q13" t="str">
        <f ca="1">IF(INDIRECT("'Triggers'!"&amp;SUBSTITUTE(ADDRESS(1,COLUMN(Table_Triggers[[#Headers],[Output Config]]),4),"1","")&amp;COLUMN()+1)&lt;&gt;"",INDIRECT("'Triggers'!"&amp;SUBSTITUTE(ADDRESS(1,COLUMN(Table_Triggers[[#Headers],[Output Config]]),4),"1","")&amp;COLUMN()+1),"")</f>
        <v/>
      </c>
      <c r="R13" t="str">
        <f ca="1">IF(INDIRECT("'Triggers'!"&amp;SUBSTITUTE(ADDRESS(1,COLUMN(Table_Triggers[[#Headers],[Output Config]]),4),"1","")&amp;COLUMN()+1)&lt;&gt;"",INDIRECT("'Triggers'!"&amp;SUBSTITUTE(ADDRESS(1,COLUMN(Table_Triggers[[#Headers],[Output Config]]),4),"1","")&amp;COLUMN()+1),"")</f>
        <v/>
      </c>
      <c r="S13" t="str">
        <f ca="1">IF(INDIRECT("'Triggers'!"&amp;SUBSTITUTE(ADDRESS(1,COLUMN(Table_Triggers[[#Headers],[Output Config]]),4),"1","")&amp;COLUMN()+1)&lt;&gt;"",INDIRECT("'Triggers'!"&amp;SUBSTITUTE(ADDRESS(1,COLUMN(Table_Triggers[[#Headers],[Output Config]]),4),"1","")&amp;COLUMN()+1),"")</f>
        <v/>
      </c>
      <c r="T13" t="str">
        <f ca="1">IF(INDIRECT("'Triggers'!"&amp;SUBSTITUTE(ADDRESS(1,COLUMN(Table_Triggers[[#Headers],[Output Config]]),4),"1","")&amp;COLUMN()+1)&lt;&gt;"",INDIRECT("'Triggers'!"&amp;SUBSTITUTE(ADDRESS(1,COLUMN(Table_Triggers[[#Headers],[Output Config]]),4),"1","")&amp;COLUMN()+1),"")</f>
        <v/>
      </c>
      <c r="U13" t="str">
        <f ca="1">IF(INDIRECT("'Triggers'!"&amp;SUBSTITUTE(ADDRESS(1,COLUMN(Table_Triggers[[#Headers],[Output Config]]),4),"1","")&amp;COLUMN()+1)&lt;&gt;"",INDIRECT("'Triggers'!"&amp;SUBSTITUTE(ADDRESS(1,COLUMN(Table_Triggers[[#Headers],[Output Config]]),4),"1","")&amp;COLUMN()+1),"")</f>
        <v/>
      </c>
      <c r="V13" t="str">
        <f ca="1">IF(INDIRECT("'Triggers'!"&amp;SUBSTITUTE(ADDRESS(1,COLUMN(Table_Triggers[[#Headers],[Output Config]]),4),"1","")&amp;COLUMN()+1)&lt;&gt;"",INDIRECT("'Triggers'!"&amp;SUBSTITUTE(ADDRESS(1,COLUMN(Table_Triggers[[#Headers],[Output Config]]),4),"1","")&amp;COLUMN()+1),"")</f>
        <v/>
      </c>
      <c r="W13" t="str">
        <f ca="1">IF(INDIRECT("'Triggers'!"&amp;SUBSTITUTE(ADDRESS(1,COLUMN(Table_Triggers[[#Headers],[Output Config]]),4),"1","")&amp;COLUMN()+1)&lt;&gt;"",INDIRECT("'Triggers'!"&amp;SUBSTITUTE(ADDRESS(1,COLUMN(Table_Triggers[[#Headers],[Output Config]]),4),"1","")&amp;COLUMN()+1),"")</f>
        <v/>
      </c>
      <c r="X13" t="str">
        <f ca="1">IF(INDIRECT("'Triggers'!"&amp;SUBSTITUTE(ADDRESS(1,COLUMN(Table_Triggers[[#Headers],[Output Config]]),4),"1","")&amp;COLUMN()+1)&lt;&gt;"",INDIRECT("'Triggers'!"&amp;SUBSTITUTE(ADDRESS(1,COLUMN(Table_Triggers[[#Headers],[Output Config]]),4),"1","")&amp;COLUMN()+1),"")</f>
        <v/>
      </c>
      <c r="Y13" t="str">
        <f ca="1">IF(INDIRECT("'Triggers'!"&amp;SUBSTITUTE(ADDRESS(1,COLUMN(Table_Triggers[[#Headers],[Output Config]]),4),"1","")&amp;COLUMN()+1)&lt;&gt;"",INDIRECT("'Triggers'!"&amp;SUBSTITUTE(ADDRESS(1,COLUMN(Table_Triggers[[#Headers],[Output Config]]),4),"1","")&amp;COLUMN()+1),"")</f>
        <v/>
      </c>
      <c r="Z13" t="str">
        <f ca="1">IF(INDIRECT("'Triggers'!"&amp;SUBSTITUTE(ADDRESS(1,COLUMN(Table_Triggers[[#Headers],[Output Config]]),4),"1","")&amp;COLUMN()+1)&lt;&gt;"",INDIRECT("'Triggers'!"&amp;SUBSTITUTE(ADDRESS(1,COLUMN(Table_Triggers[[#Headers],[Output Config]]),4),"1","")&amp;COLUMN()+1),"")</f>
        <v/>
      </c>
      <c r="AA13" t="str">
        <f ca="1">IF(INDIRECT("'Triggers'!"&amp;SUBSTITUTE(ADDRESS(1,COLUMN(Table_Triggers[[#Headers],[Output Config]]),4),"1","")&amp;COLUMN()+1)&lt;&gt;"",INDIRECT("'Triggers'!"&amp;SUBSTITUTE(ADDRESS(1,COLUMN(Table_Triggers[[#Headers],[Output Config]]),4),"1","")&amp;COLUMN()+1),"")</f>
        <v/>
      </c>
      <c r="AB13" t="str">
        <f ca="1">IF(INDIRECT("'Triggers'!"&amp;SUBSTITUTE(ADDRESS(1,COLUMN(Table_Triggers[[#Headers],[Output Config]]),4),"1","")&amp;COLUMN()+1)&lt;&gt;"",INDIRECT("'Triggers'!"&amp;SUBSTITUTE(ADDRESS(1,COLUMN(Table_Triggers[[#Headers],[Output Config]]),4),"1","")&amp;COLUMN()+1),"")</f>
        <v/>
      </c>
      <c r="AC13" t="str">
        <f ca="1">IF(INDIRECT("'Triggers'!"&amp;SUBSTITUTE(ADDRESS(1,COLUMN(Table_Triggers[[#Headers],[Output Config]]),4),"1","")&amp;COLUMN()+1)&lt;&gt;"",INDIRECT("'Triggers'!"&amp;SUBSTITUTE(ADDRESS(1,COLUMN(Table_Triggers[[#Headers],[Output Config]]),4),"1","")&amp;COLUMN()+1),"")</f>
        <v/>
      </c>
      <c r="AD13" t="str">
        <f ca="1">IF(INDIRECT("'Triggers'!"&amp;SUBSTITUTE(ADDRESS(1,COLUMN(Table_Triggers[[#Headers],[Output Config]]),4),"1","")&amp;COLUMN()+1)&lt;&gt;"",INDIRECT("'Triggers'!"&amp;SUBSTITUTE(ADDRESS(1,COLUMN(Table_Triggers[[#Headers],[Output Config]]),4),"1","")&amp;COLUMN()+1),"")</f>
        <v/>
      </c>
      <c r="AE13" t="str">
        <f ca="1">IF(INDIRECT("'Triggers'!"&amp;SUBSTITUTE(ADDRESS(1,COLUMN(Table_Triggers[[#Headers],[Output Config]]),4),"1","")&amp;COLUMN()+1)&lt;&gt;"",INDIRECT("'Triggers'!"&amp;SUBSTITUTE(ADDRESS(1,COLUMN(Table_Triggers[[#Headers],[Output Config]]),4),"1","")&amp;COLUMN()+1),"")</f>
        <v/>
      </c>
      <c r="AF13" t="str">
        <f ca="1">IF(INDIRECT("'Triggers'!"&amp;SUBSTITUTE(ADDRESS(1,COLUMN(Table_Triggers[[#Headers],[Output Config]]),4),"1","")&amp;COLUMN()+1)&lt;&gt;"",INDIRECT("'Triggers'!"&amp;SUBSTITUTE(ADDRESS(1,COLUMN(Table_Triggers[[#Headers],[Output Config]]),4),"1","")&amp;COLUMN()+1),"")</f>
        <v/>
      </c>
      <c r="AG13" t="str">
        <f ca="1">IF(INDIRECT("'Triggers'!"&amp;SUBSTITUTE(ADDRESS(1,COLUMN(Table_Triggers[[#Headers],[Output Config]]),4),"1","")&amp;COLUMN()+1)&lt;&gt;"",INDIRECT("'Triggers'!"&amp;SUBSTITUTE(ADDRESS(1,COLUMN(Table_Triggers[[#Headers],[Output Config]]),4),"1","")&amp;COLUMN()+1),"")</f>
        <v/>
      </c>
      <c r="AH13" t="str">
        <f ca="1">IF(INDIRECT("'Triggers'!"&amp;SUBSTITUTE(ADDRESS(1,COLUMN(Table_Triggers[[#Headers],[Output Config]]),4),"1","")&amp;COLUMN()+1)&lt;&gt;"",INDIRECT("'Triggers'!"&amp;SUBSTITUTE(ADDRESS(1,COLUMN(Table_Triggers[[#Headers],[Output Config]]),4),"1","")&amp;COLUMN()+1),"")</f>
        <v/>
      </c>
      <c r="AI13" t="str">
        <f ca="1">IF(INDIRECT("'Triggers'!"&amp;SUBSTITUTE(ADDRESS(1,COLUMN(Table_Triggers[[#Headers],[Output Config]]),4),"1","")&amp;COLUMN()+1)&lt;&gt;"",INDIRECT("'Triggers'!"&amp;SUBSTITUTE(ADDRESS(1,COLUMN(Table_Triggers[[#Headers],[Output Config]]),4),"1","")&amp;COLUMN()+1),"")</f>
        <v/>
      </c>
      <c r="AJ13" t="str">
        <f ca="1">IF(INDIRECT("'Triggers'!"&amp;SUBSTITUTE(ADDRESS(1,COLUMN(Table_Triggers[[#Headers],[Output Config]]),4),"1","")&amp;COLUMN()+1)&lt;&gt;"",INDIRECT("'Triggers'!"&amp;SUBSTITUTE(ADDRESS(1,COLUMN(Table_Triggers[[#Headers],[Output Config]]),4),"1","")&amp;COLUMN()+1),"")</f>
        <v/>
      </c>
      <c r="AK13" t="str">
        <f ca="1">IF(INDIRECT("'Triggers'!"&amp;SUBSTITUTE(ADDRESS(1,COLUMN(Table_Triggers[[#Headers],[Output Config]]),4),"1","")&amp;COLUMN()+1)&lt;&gt;"",INDIRECT("'Triggers'!"&amp;SUBSTITUTE(ADDRESS(1,COLUMN(Table_Triggers[[#Headers],[Output Config]]),4),"1","")&amp;COLUMN()+1),"")</f>
        <v/>
      </c>
      <c r="AL13" t="str">
        <f ca="1">IF(INDIRECT("'Triggers'!"&amp;SUBSTITUTE(ADDRESS(1,COLUMN(Table_Triggers[[#Headers],[Output Config]]),4),"1","")&amp;COLUMN()+1)&lt;&gt;"",INDIRECT("'Triggers'!"&amp;SUBSTITUTE(ADDRESS(1,COLUMN(Table_Triggers[[#Headers],[Output Config]]),4),"1","")&amp;COLUMN()+1),"")</f>
        <v/>
      </c>
      <c r="AM13" t="str">
        <f ca="1">IF(INDIRECT("'Triggers'!"&amp;SUBSTITUTE(ADDRESS(1,COLUMN(Table_Triggers[[#Headers],[Output Config]]),4),"1","")&amp;COLUMN()+1)&lt;&gt;"",INDIRECT("'Triggers'!"&amp;SUBSTITUTE(ADDRESS(1,COLUMN(Table_Triggers[[#Headers],[Output Config]]),4),"1","")&amp;COLUMN()+1),"")</f>
        <v/>
      </c>
      <c r="AN13" t="str">
        <f ca="1">IF(INDIRECT("'Triggers'!"&amp;SUBSTITUTE(ADDRESS(1,COLUMN(Table_Triggers[[#Headers],[Output Config]]),4),"1","")&amp;COLUMN()+1)&lt;&gt;"",INDIRECT("'Triggers'!"&amp;SUBSTITUTE(ADDRESS(1,COLUMN(Table_Triggers[[#Headers],[Output Config]]),4),"1","")&amp;COLUMN()+1),"")</f>
        <v/>
      </c>
      <c r="AO13" t="str">
        <f ca="1">IF(INDIRECT("'Triggers'!"&amp;SUBSTITUTE(ADDRESS(1,COLUMN(Table_Triggers[[#Headers],[Output Config]]),4),"1","")&amp;COLUMN()+1)&lt;&gt;"",INDIRECT("'Triggers'!"&amp;SUBSTITUTE(ADDRESS(1,COLUMN(Table_Triggers[[#Headers],[Output Config]]),4),"1","")&amp;COLUMN()+1),"")</f>
        <v/>
      </c>
      <c r="AP13" t="str">
        <f ca="1">IF(INDIRECT("'Triggers'!"&amp;SUBSTITUTE(ADDRESS(1,COLUMN(Table_Triggers[[#Headers],[Output Config]]),4),"1","")&amp;COLUMN()+1)&lt;&gt;"",INDIRECT("'Triggers'!"&amp;SUBSTITUTE(ADDRESS(1,COLUMN(Table_Triggers[[#Headers],[Output Config]]),4),"1","")&amp;COLUMN()+1),"")</f>
        <v/>
      </c>
      <c r="AQ13" t="str">
        <f ca="1">IF(INDIRECT("'Triggers'!"&amp;SUBSTITUTE(ADDRESS(1,COLUMN(Table_Triggers[[#Headers],[Output Config]]),4),"1","")&amp;COLUMN()+1)&lt;&gt;"",INDIRECT("'Triggers'!"&amp;SUBSTITUTE(ADDRESS(1,COLUMN(Table_Triggers[[#Headers],[Output Config]]),4),"1","")&amp;COLUMN()+1),"")</f>
        <v/>
      </c>
      <c r="AR13" t="str">
        <f ca="1">IF(INDIRECT("'Triggers'!"&amp;SUBSTITUTE(ADDRESS(1,COLUMN(Table_Triggers[[#Headers],[Output Config]]),4),"1","")&amp;COLUMN()+1)&lt;&gt;"",INDIRECT("'Triggers'!"&amp;SUBSTITUTE(ADDRESS(1,COLUMN(Table_Triggers[[#Headers],[Output Config]]),4),"1","")&amp;COLUMN()+1),"")</f>
        <v/>
      </c>
      <c r="AS13" t="str">
        <f ca="1">IF(INDIRECT("'Triggers'!"&amp;SUBSTITUTE(ADDRESS(1,COLUMN(Table_Triggers[[#Headers],[Output Config]]),4),"1","")&amp;COLUMN()+1)&lt;&gt;"",INDIRECT("'Triggers'!"&amp;SUBSTITUTE(ADDRESS(1,COLUMN(Table_Triggers[[#Headers],[Output Config]]),4),"1","")&amp;COLUMN()+1),"")</f>
        <v/>
      </c>
      <c r="AT13" t="str">
        <f ca="1">IF(INDIRECT("'Triggers'!"&amp;SUBSTITUTE(ADDRESS(1,COLUMN(Table_Triggers[[#Headers],[Output Config]]),4),"1","")&amp;COLUMN()+1)&lt;&gt;"",INDIRECT("'Triggers'!"&amp;SUBSTITUTE(ADDRESS(1,COLUMN(Table_Triggers[[#Headers],[Output Config]]),4),"1","")&amp;COLUMN()+1),"")</f>
        <v/>
      </c>
      <c r="AU13" t="str">
        <f ca="1">IF(INDIRECT("'Triggers'!"&amp;SUBSTITUTE(ADDRESS(1,COLUMN(Table_Triggers[[#Headers],[Output Config]]),4),"1","")&amp;COLUMN()+1)&lt;&gt;"",INDIRECT("'Triggers'!"&amp;SUBSTITUTE(ADDRESS(1,COLUMN(Table_Triggers[[#Headers],[Output Config]]),4),"1","")&amp;COLUMN()+1),"")</f>
        <v/>
      </c>
      <c r="AV13" t="str">
        <f ca="1">IF(INDIRECT("'Triggers'!"&amp;SUBSTITUTE(ADDRESS(1,COLUMN(Table_Triggers[[#Headers],[Output Config]]),4),"1","")&amp;COLUMN()+1)&lt;&gt;"",INDIRECT("'Triggers'!"&amp;SUBSTITUTE(ADDRESS(1,COLUMN(Table_Triggers[[#Headers],[Output Config]]),4),"1","")&amp;COLUMN()+1),"")</f>
        <v/>
      </c>
      <c r="AW13" t="str">
        <f ca="1">IF(INDIRECT("'Triggers'!"&amp;SUBSTITUTE(ADDRESS(1,COLUMN(Table_Triggers[[#Headers],[Output Config]]),4),"1","")&amp;COLUMN()+1)&lt;&gt;"",INDIRECT("'Triggers'!"&amp;SUBSTITUTE(ADDRESS(1,COLUMN(Table_Triggers[[#Headers],[Output Config]]),4),"1","")&amp;COLUMN()+1),"")</f>
        <v/>
      </c>
      <c r="AX13" t="str">
        <f ca="1">IF(INDIRECT("'Triggers'!"&amp;SUBSTITUTE(ADDRESS(1,COLUMN(Table_Triggers[[#Headers],[Output Config]]),4),"1","")&amp;COLUMN()+1)&lt;&gt;"",INDIRECT("'Triggers'!"&amp;SUBSTITUTE(ADDRESS(1,COLUMN(Table_Triggers[[#Headers],[Output Config]]),4),"1","")&amp;COLUMN()+1),"")</f>
        <v/>
      </c>
      <c r="AY13" t="str">
        <f ca="1">IF(INDIRECT("'Triggers'!"&amp;SUBSTITUTE(ADDRESS(1,COLUMN(Table_Triggers[[#Headers],[Output Config]]),4),"1","")&amp;COLUMN()+1)&lt;&gt;"",INDIRECT("'Triggers'!"&amp;SUBSTITUTE(ADDRESS(1,COLUMN(Table_Triggers[[#Headers],[Output Config]]),4),"1","")&amp;COLUMN()+1),"")</f>
        <v/>
      </c>
      <c r="AZ13" t="str">
        <f ca="1">IF(INDIRECT("'Triggers'!"&amp;SUBSTITUTE(ADDRESS(1,COLUMN(Table_Triggers[[#Headers],[Output Config]]),4),"1","")&amp;COLUMN()+1)&lt;&gt;"",INDIRECT("'Triggers'!"&amp;SUBSTITUTE(ADDRESS(1,COLUMN(Table_Triggers[[#Headers],[Output Config]]),4),"1","")&amp;COLUMN()+1),"")</f>
        <v/>
      </c>
      <c r="BA13" t="str">
        <f ca="1">IF(INDIRECT("'Triggers'!"&amp;SUBSTITUTE(ADDRESS(1,COLUMN(Table_Triggers[[#Headers],[Output Config]]),4),"1","")&amp;COLUMN()+1)&lt;&gt;"",INDIRECT("'Triggers'!"&amp;SUBSTITUTE(ADDRESS(1,COLUMN(Table_Triggers[[#Headers],[Output Config]]),4),"1","")&amp;COLUMN()+1),"")</f>
        <v/>
      </c>
      <c r="BB13" s="1" t="s">
        <v>966</v>
      </c>
    </row>
    <row r="14" spans="2:54" ht="21" customHeight="1">
      <c r="B14" s="2" t="s">
        <v>974</v>
      </c>
      <c r="C14" s="69" t="s">
        <v>975</v>
      </c>
      <c r="D14" t="str">
        <f ca="1">_xlfn.TEXTJOIN("",TRUE,Table_Text[Config Min])</f>
        <v>"organisation":{"name":{"text": "Latitude Financial"},"address":{"text": "1 Spring Street"},"town":{"text": "Melbourne"},"state":{"text": "VIC"},"postcode":{"text": "3000"},"ABN":{"text": "12 456 789 423"},"AFSL":{"text": "123416515"},"phone":{"text": "1300 123 456"},"email":{"text": "contact@latitudefinancial.com.au"},"website":{"text": "www.latitudefinancial.com.au"}},"product":{"title":{"text": "Motor Loan Insurance"},"description":{"text": "Motor Loan Insurance"}},"sidebar":{"incompleteHeader":{"text": "Answer a few simple questions to get an instant quote online."},"incompleteLabel":{"text": "Need Assistance?"},"incompleteMessage":{"text": "Call 13 13 13 (Weekdays 8:30am-5:30pm)"},"premiumEstimateHeader":{"text": "We have calculated an estimated premium based on the information provided so far."},"premiumEstimateLabel":{"text": "Your Estimate"},"premiumEstimateMessage":{"text": "To calculate your final premium please complete the remaining questions."},"premiumCompleteHeader":{"text": "We have calculated a premium based on the information you have provided."},"premiumCompleteLabel":{"text": "Your Premium"},"premiumCompleteMessage":{"text": "To finalise your quote please complete the remaining questions and follow the prompts."},"bindingQuoteHeader":{"text": "We have finalised your quote using the information provided."},"bindingQuoteLabel":{"text": "Your Quote"},"bindingQuoteMessage":{"text": "To proceed with your quote please enter your payment details and follow the prompts."},"paymentDetailsCompleteHeader":{"text": "We have finalised your quote using the information provided."},"paymentDetailsCompleteLabel":{"text": "Your Quote"},"paymentDetailsCompleteMessage":{"text": "To complete your purchase please read and agree to our terms and conditions."},"legalTermsAcceptedHeader":{"text": "We have finalised your quote using the information provided."},"legalTermsAcceptedLabel":{"text": "Your Quote"},"legalTermsAcceptedMessage":{"text": "To complete your purchase please follow the prompts."},"softReferralHeader":{"text": "We cannot complete your purchase online."},"softReferralLabel":{"text": "Quote Referral"},"softReferralMessageDefault":{"text": "Unfortunately we are unable to complete your purchase online based on your selections."},"softReferralMessageAppendix":{"text": "However, if you enter your contact details one of our qualified insurance experts will assist you in completing your purchase offline."},"hardReferralHeader":{"text": "We cannot generate your quote online."},"hardReferralLabel":{"text": "Quote Referral"},"hardReferralMessageDefault":{"text": "Unfortunately our online channel cannot provide you with a quote based of your selections."},"hardReferralMessageAppendix":{"text": "However, if you enter your contact details one of our qualified insurance experts will assist you in completing your purchase offline."},"declineHeader":{"text": "We cannot generate your quote."},"declineLabel":{"text": "Quote Declined"},"declineMessageDefault":{"text": "Unfortunately you are ineligible to purchase this insurance product based on your selections."},"declineMessageAppendix":{"text": "However, if you enter your contact details one of our qualified insurance experts will assist you in exploring alternative insurance products that may suit your situation."},"errorHeader":{"text": "We cannot generate your quote online."},"errorLabel":{"text": "Calculation Error"},"errorMessageDefault":{"text": "Unfortunately our online channel cannot provide you with a quote based of your selections."},"errorMessageAppendix":{"text": "However, if you enter your contact details one of our qualified insurance experts will assist you in completing your purchase offline."},"summaryLabel":{"text": "Quote Summary"}},"formElements":{"helpMessageLabel":{"text": "What doest this mean and why is it important?"},"repeatingAddItemButton":{"text": "Add", "icon": "glyphicon glyphicon-plus"},"repeatingRemoveItemButton":{"text": "Remove", "icon": "glyphicon glyphicon-remove"}},"sidebarPanels":{"test1Header":{"text": "Get Noticed"},"test1Body":{"text": "Create impact to make your business stand out from the crowd."}},"workflow":{"step1":{"tabLabel":{"text": "Get a quote"},"topHeading":{"text": "Motor Loan Insurance"},"contactHeading":{"text": "Contact Details"},"nextButton":{"text": "Next", "icon": "glyphicon glyphicon-arrow-right"},"enquiryButton":{"text": "Request a call-back", "icon": "glyphicon glyphicon-earphone"}},"step2":{"tabLabel":{"text": "Your details"},"topHeading":{"text": "Motor Loan Insurance"},"nextButton":{"text": "Next", "icon": "glyphicon glyphicon-arrow-right"},"backButton":{"text": "Back", "icon": "glyphicon glyphicon-arrow-left"},"enquiryButton":{"text": "Request a call-back", "icon": "glyphicon glyphicon-earphone"},"enquiry2Button":{"text": "Request a call-back", "icon": "glyphicon glyphicon-earphone"}},"step3":{"tabLabel":{"text": "Disclosure"},"topHeading":{"text": "Motor Loan Insurance"},"nextButton":{"text": "Complete purchase", "icon": "fa fa-check"},"backButton":{"text": "Back", "icon": "fa fa-pencil "},"enquiryButton":{"text": "Request a call-back", "icon": "glyphicon glyphicon-earphone"}},"step4":{"tabLabel":{"text": "Payment"},"topHeading":{"text": "Motor Loan Insurance"},"nextButton":{"text": "Process payment", "icon": "fa fa-check"},"backButton":{"text": "Back", "icon": "fa fa-pencil "},"enquiryButton":{"text": "Request a call-back", "icon": "glyphicon glyphicon-earphone"}},"successPage":{"topHeading":{"text": "Motor Loan Insurance"},"successHeading":{"text": "Purchase completed"},"successText":{"text": "Thank you for your purchase. Your policy documents will be emailed to you shortly as well as your invoice and receipt for payment."}},"enquiryPage":{"topHeading":{"text": "Motor Loan Insurance"},"enquiryHeading":{"text": "Call-back requested"},"enquiryText":{"text": "Thank you for registering your interest. Your details have been passed on to one of our qualified insurance specialists, who will contact you shortly and assist you in obtaining the right cover."},"backButton":{"text": "Return to your quote", "icon": "glyphicon glyphicon-arrow-left"}},"referralPage":{"topHeading":{"text": "Motor Loan Insurance"},"referralHeading":{"text": "Quote Referred"},"referralText":{"text": "However, your details have been passed on to one of our qualified insurance specialists, who will contact you shortly and assist you in obtaining the right cover."}},"declinePage":{"topHeading":{"text": "Motor Loan Insurance"},"declineHeading":{"text": "Quote declined"},"declineText":{"text": "However, one of our qualified insurance specialists may be able to recommend a different type of insurance product to provide the cover you need. If this would be of interest, please feel free to contact us today."},"enquiryButton":{"text": "Request a call-back", "icon": "glyphicon glyphicon-earphone"}}}</v>
      </c>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s="1" t="s">
        <v>966</v>
      </c>
    </row>
    <row r="15" spans="2:54" ht="21" customHeight="1">
      <c r="B15" s="2" t="s">
        <v>296</v>
      </c>
      <c r="C15" s="1" t="s">
        <v>976</v>
      </c>
      <c r="D15" t="str">
        <f ca="1">_xlfn.TEXTJOIN("",TRUE,Table_Settings[Config Min])</f>
        <v>"permissions":{"productionDomains": "www.website.com","stagingDomains": "staging.website.com","developmentDomains": "dev.website.com"},"financial":{"commissionRate": 0.2,"serviceFeeOnceOff": 0,"serviceFeePremiumPercent": 0},"styling":{"googleFonts":{"headings": "Arvo","bodyText": "Arvo","labels": "Arvo"},"fontWeight":{"headings": 700,"bodyText": 300,"labels": 700},"primaryColours":{"background1": "#FFFFFF","background2": "#f3f3f3","background3": "#d3d3d3","foreground1": "#65686b","foreground2": "#75787b","accent1": "#006ac6","accent2": "#006ac6","borders": "transparent"},"other":{"tooltipIcon": "fa-question-circle","defaultBorderRadius": 0,"scrollDurationMultiplier": 1,"sidebarWidth": 250,"sidebarPaymentOptions": true,"showPriceIfDeclined": false,"smallDeviceMargin": 20,"offsetTopXS": 0,"offsetTopSM": 0,"offsetTopMD": 0,"offsetTopLG": 0,"offsetTopXL": 0}}</v>
      </c>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s="1" t="s">
        <v>966</v>
      </c>
    </row>
    <row r="16" spans="2:54" ht="21" customHeight="1">
      <c r="B16" s="2" t="s">
        <v>427</v>
      </c>
      <c r="C16" s="1" t="s">
        <v>977</v>
      </c>
      <c r="D16" s="1" t="str">
        <f>"""css"":"""&amp;
_xlfn.TEXTJOIN("",TRUE,Table_Styles[Config Min])&amp;
"#section-column{margin-right:"&amp;(Settings_Styling_Other_Sidebar_Width+20)&amp;"px}"&amp;
"#sidebar-column{width:"&amp;Settings_Styling_Other_Sidebar_Width&amp;"px}"&amp;
".input-group *:first-child .form-control{border-top-left-radius:"&amp;Settings_Styling_Other_Default_Border_Radius&amp;";border-bottom-left-radius:"&amp;Settings_Styling_Other_Default_Border_Radius&amp;";}"&amp;
".input-group *:last-child .form-control{border-top-right-radius:"&amp;Settings_Styling_Other_Default_Border_Radius&amp;";border-bottom-right-radius:"&amp;Settings_Styling_Other_Default_Border_Radius&amp;";}"&amp;
"@media(max-width:768px){"&amp;
"#sidebar-column{width:auto}"&amp;
"#section-column{margin-right:0}"&amp;
"body{margin-left:0;margin-right:0}"&amp;
"article{padding-left:"&amp;Settings_Styling_Other_Small_Device_Margin&amp;"px;padding-right:"&amp;Settings_Styling_Other_Small_Device_Margin&amp;"px}"&amp;
"nav#footer-actions{padding-left:"&amp;Settings_Styling_Other_Small_Device_Margin&amp;"px;padding-right:"&amp;Settings_Styling_Other_Small_Device_Margin&amp;"px}"&amp;
"#sidebar .body{margin-bottom:0}"&amp;
"h1{margin-left:"&amp;Settings_Styling_Other_Small_Device_Margin&amp;"px;margin-right:"&amp;Settings_Styling_Other_Small_Device_Margin&amp;"px}"&amp;
"}"&amp;
"@media(min-width:769px){"&amp;
"h1{margin-left:0;margin-right:0}"&amp;
"}"&amp;
"#sidebar #calculation.state-softReferral .header{background:"&amp;Colour_Soft_Referral&amp;"}"&amp;
"#sidebar #calculation.state-hardReferral .header{background:"&amp;Colour_Hard_Referral&amp;"}"&amp;
"#sidebar #calculation.state-decline .header{background:"&amp;Colour_Decline&amp;"}"&amp;
"#sidebar #calculation .header:before{border-right: 10px solid "&amp;Settings_Styling_Sidebar_Header_Background_Colour&amp;"}"&amp;
"#sidebar #calculation.state-softReferral .header:before{border-right: 10px solid "&amp;Colour_Soft_Referral&amp;"}"&amp;
"#sidebar #calculation.state-hardReferral .header:before{border-right: 10px solid "&amp;Colour_Hard_Referral&amp;"}"&amp;
"#sidebar #calculation.state-decline .header:before{border-right: 10px solid "&amp;Colour_Decline&amp;"}"&amp;
"#sidebar #calculation .arrow:after{border-top: 10px solid "&amp;Settings_Styling_Sidebar_Header_Background_Colour&amp;"}"&amp;
"#sidebar #calculation.state-softReferral .arrow:after{border-top: 10px solid "&amp;Colour_Soft_Referral&amp;"}"&amp;
"#sidebar #calculation.state-hardReferral .arrow:after{border-top: 10px solid "&amp;Colour_Hard_Referral&amp;"}"&amp;
"#sidebar #calculation.state-decline .arrow:after{border-top: 10px solid "&amp;Colour_Decline&amp;"}"&amp;
".popover.top&gt;.arrow:after{border-top-color:"&amp;Settings_Styling_Other_Tooltip_Panel_Background_Colour&amp;"}"&amp;
".popover.top&gt;.arrow{border-top-color:"&amp;Settings_Styling_Other_Tooltip_Panel_Border&amp;"}"&amp;
""","</f>
        <v>"css":"body{font-family:'Arvo';font-size:15px;font-weight:300;color:#65686b;margin-right:0;margin-bottom:15px;margin-left:0}h1{font-family:'Arvo';font-size:45px;font-weight:700;color:#006ac6;margin-top:40px;margin-right:30px;margin-bottom:40px;margin-left:30px}aside#sidebar{font-family:'Arvo';font-weight:300}article{background:#f3f3f3;margin-bottom:30px;padding-top:23px;padding-right:30px;padding-bottom:20px;padding-left:30px}section h2{font-family:'Arvo';font-size:30px;font-weight:500;color:#006ac6;margin-top:10px;margin-bottom:0}section h3{font-family:'Arvo';font-size:24px;font-weight:500;color:#006ac6;margin-top:20px;margin-bottom:0}section h4{font-family:'Arvo';font-size:20px;font-weight:500;color:#006ac6;margin-top:0;margin-bottom:0}section p{font-family:'Arvo';font-size:15px;font-weight:300;margin-top:5px;margin-bottom:5px}formly-field .form-group{margin-top:15px;margin-bottom:15px}formly-field .field-content{margin-bottom:15px}formly-field label{font-family:'Arvo';font-size:16px;font-weight:700;color:#65686b}formly-field .question{margin-top:0px;margin-bottom:15px}formly-field small.text-muted{font-family:'Arvo';font-size:13px;font-weight:300;color:#75787b}formly-field .form-control{font-family:'Arvo';font-size:15px;font-weight:300;color:#65686b;background:#FFFFFF;border:none;border-radius:0;padding-top:10px;padding-right:12px;padding-bottom:10px;padding-left:12px}formly-field span.input-group-addon{color:#75787b;background:#d3d3d3;border:none;border-radius:0}formly-field .form-control.ng-valid:focus,formly-field .form-control.ng-invalid:focus,formly-field .form-control.ng-pending:focus{border-left:none}formly-field .form-control.ng-valid.ng-touched{border-left:7px solid #006ac6}formly-field .form-control.ng-invalid.ng-touched{border-left:7px solid #b33345}formly-field .form-control.ng-pending.ng-touched{border-left:7px solid #d3d3d3}formly-field formly-validation-message{font-family:'Arvo';font-size:13px;font-weight:300;color:#b33345}formly-field textarea{font-family:'Arvo'}formly-field div.terms-and-conditions{font-family:'Arvo';font-size:12px;background:#FFFFFF;padding-top:20px;padding-right:25px;padding-bottom:15px;padding-left:10px;height:300px}formly-field div.terms-and-conditions p{margin-left:15px}formly-field div.terms-and-conditions ol{padding-left:30px}formly-field .content-field{margin-bottom:-15px}formly-field label.btn,formly-field label.btn:hover,formly-field label.btn:active{font-family:'Arvo';font-size:14px;font-weight:700;color:#65686b;background:#FFFFFF;border:none;border-radius:0;margin-top:10px;margin-right:7px;margin-bottom:0;margin-left:0;padding-top:12px;padding-right:18px;padding-bottom:12px;padding-left:18px}formly-field label.btn.selected,formly-field label.btn.selected:hover,formly-field label.selected:active{color:#FFFFFF;background:#006ac6;border:none}formly-field label .btn-icon{font-size:25px;margin-top:3px}formly-field label .btn-icon .sm{font-size:18px;top:-4px}formly-field label .btn-icon .md{font-size:25px;top:-2px}formly-field label .btn-icon .lg{font-size:30px}formly-field .repeating-question-set{margin-top:30px}formly-field .repeating .btn{font-family:'Arvo';font-size:14px;font-weight:300;border-radius:0;padding-top:15px;padding-right:20px;padding-bottom:15px;padding-left:20px}formly-field .repeating .btn.btn-add-item{color:#FFFFFF;background:#006ac6;border:none;margin-top:20px}formly-field .repeating .btn.btn-add-item:hover{color:#FFFFFF;background:#006ac6;border:none}formly-field .repeating .btn.btn-add-item:active{color:#FFFFFF;background:#006ac6;border:none}formly-field .repeating .btn.btn-add-item .btn-icon{font-size:14px;margin-top:-4px;margin-right:5px;margin-left:2px;top:1px}formly-field .repeating .btn.btn-remove-item{color:#65686b;background:#FFFFFF;border:none;margin-top:25px}formly-field .repeating .btn.btn-remove-item:hover{color:#65686b;background:#FFFFFF;border:none}formly-field .repeating .btn.btn-remove-item:active{color:#65686b;background:#FFFFFF;border:none}formly-field .repeating .btn.btn-remove-item .btn-icon{font-size:16px;margin-top:-4px;margin-right:5px;top:2px}.ui-datepicker.ui-widget.ui-widget-content{background:#FFFFFF;border:none;border-radius:0;padding-top:5px;padding-right:5px;padding-bottom:5px;padding-left:4px}.ui-datepicker .ui-datepicker-header{background:#f3f3f3;border:none;border-radius:0;margin-top:1px;margin-right:1px;margin-bottom:1px;margin-left:2px}.ui-datepicker .ui-datepicker-title select,.ui-datepicker select.ui-datepicker-month,.ui-datepicker select.ui-datepicker-year{font-family:'Arvo';font-size:13px;font-weight:300;color:#65686b;background:#FFFFFF;border:none;border-radius:0;margin-top:2px;margin-right:2px;margin-bottom:2px;margin-left:2px;width:40%}.ui-datepicker .ui-datepicker-calendar th{font-family:'Arvo';font-size:14px;font-weight:700;color:#65686b}.ui-widget-content .ui-state-default{font-family:'Arvo';font-size:13px;font-weight:300;color:#65686b;background:#f3f3f3;border:none;padding-right:4px;padding-bottom:3px}.ui-widget-content .ui-state-hover{color:#65686b;background:#d3d3d3;border:none}.ui-widget-content .ui-state-highlight{color:#FFFFFF;background:#75787b;border:none}.ui-widget-content .ui-state-active{color:#FFFFFF;background:#006ac6;border:none}formly-field radio-field{margin-top:10px}formly-field .radio label{font-family:'Arvo';font-size:15px;font-weight:300;color:#65686b;margin-bottom:3px;margin-left:10px}formly-field .radio input[type=radio] ~ .check{background:#FFFFFF;border-radius:100%;margin-top:2px;width:16px;height:16px}formly-field .radio input[type=radio]:checked ~ .check .inside{background:#006ac6;border-radius:100%;margin-top:4px;margin-left:4px;width:8px;height:8px}formly-field .checkbox label{font-family:'Arvo';font-size:15px;font-weight:300;color:#65686b;margin-left:10px}formly-field .checkbox input[type=checkbox] ~ .check{background:#FFFFFF;width:17px;height:17px;top:2px}formly-field .checkbox input[type=checkbox] ~ .check .inside{font-size:13px;color:#006ac6;margin-top:1px;margin-left:2px}.tooltip-icon{font-size:14px;color:#006ac6}.popover{background:#FFFFFF;border:none;border-radius:0;padding-top:6px;padding-right:6px;padding-bottom:6px;padding-left:6px}.popover-title{font-family:'Arvo';font-size:14px;font-weight:700;color:#65686b;background:#f3f3f3;border:none;border-radius:0;padding-top:10px;padding-right:10px;padding-bottom:10px;padding-left:10px}.popover-content{font-family:'Arvo';font-size:14px;font-weight:300;color:#65686b;padding-top:10px;padding-right:10px;padding-bottom:10px;padding-left:10px}nav .btn-icon{font-size:16px;margin-top:-4px;margin-right:5px}nav .btn{font-family:'Arvo';font-size:14px;font-weight:300;border-radius:0;padding-top:18px;padding-right:30px;padding-bottom:18px;padding-left:30px}nav .btn.btn-primary{color:#FFFFFF;background:#218732;border:none}nav .btn.btn-primary:hover{color:#FFFFFF;background:#218732;border:none}nav .btn.btn-primary:active{color:#FFFFFF;background:#218732;border:none}nav .btn.btn-secondary{color:#65686b;background:#f3f3f3;border:none}nav .btn.btn-secondary:hover{color:#65686b;background:#f3f3f3;border:none}nav .btn.btn-secondary:active{color:#65686b;background:#f3f3f3;border:none}nav#progress-bar h4{font-family:'Arvo';font-size:24px;font-weight:400;margin-top:30px;margin-bottom:3px;padding-bottom:10px}nav#progress-bar h4.active{color:#65686b;border-bottom:4px solid #006ac6}nav#progress-bar h4.inactive{color:#d6dce0;border-bottom:4px solid #e4eaee}#sidebar .header{font-family:'Arvo';font-weight:300;color:#FFFFFF;background:#006ac6;padding-top:20px;padding-right:20px;padding-bottom:20px;padding-left:20px}#sidebar .body{font-family:'Arvo';font-weight:300;color:#FFFFFF;background:#44474a;margin-bottom:10px;padding-top:20px;padding-right:20px;padding-bottom:20px;padding-left:20px}#sidebar .footer{background:#65686b;padding-top:20px;padding-right:20px;padding-bottom:20px;padding-left:20px}#sidebar .body h3{font-family:'Arvo';font-size:16px;font-weight:700;color:#FFFFFF;margin-top:0;margin-bottom:5px}#sidebar .body .message{font-family:'Arvo';font-size:14px;font-weight:300;color:#FFFFFF;margin-top:0;margin-bottom:0}#sidebar .body .price{height:62px}#sidebar .body .price .dollars{font-family:'Arvo';font-size:45px;font-weight:400;color:#FFFFFF;margin-top:0;margin-bottom:0}#sidebar .body .price .cents{font-family:'Arvo';font-size:15px;font-weight:700;color:#FFFFFF;margin-left:-10px}#sidebar .loader{color:#FFFFFF;margin-top:15px}#sidebar buttons-field label.btn{font-family:'Arvo';font-size:13px;font-weight:700;color:#FFFFFF;background:none;padding-top:4px;padding-right:2px;padding-bottom:4px;padding-left:2px}#sidebar buttons-field label.btn.selected{color:#FFFFFF;background:#006ac6;padding-right:8px;padding-left:8px}#sidebar .body .summary{margin-top:15px}#sidebar .body .summary h4{font-family:'Arvo';font-size:15px;font-weight:700;color:#FFFFFF;margin-top:0;margin-bottom:10px}#sidebar .body .summary .key{font-family:'Arvo';font-size:13px;font-weight:700;color:#FFFFFF;padding-right:3px}#sidebar .body .summary .value{font-family:'Arvo';font-size:13px;font-weight:300;color:#FFFFFF}#sidebar .body nav{margin-top:10px}#sidebar .body nav .btn{margin-top:10px;padding-top:13px;padding-bottom:13px;width:100%}#sidebar .header nav{margin-top:10px}#sidebar .header nav .btn{margin-top:10px;padding-top:10px;padding-right:20px;padding-bottom:10px;padding-left:20px}#sidebar .header nav .btn.btn-primary{color:#65686b;background:#FFFFFF}#sidebar .header nav .btn.btn-secondary{color:#65686b;background:#FFFFFF}nav#footer-actions .btn{margin-right:15px;margin-bottom:15px}div.toggle{margin-top:-20px}#section-column{margin-right:270px}#sidebar-column{width:250px}.input-group *:first-child .form-control{border-top-left-radius:0;border-bottom-left-radius:0;}.input-group *:last-child .form-control{border-top-right-radius:0;border-bottom-right-radius:0;}@media(max-width:768px){#sidebar-column{width:auto}#section-column{margin-right:0}body{margin-left:0;margin-right:0}article{padding-left:20px;padding-right:20px}nav#footer-actions{padding-left:20px;padding-right:20px}#sidebar .body{margin-bottom:0}h1{margin-left:20px;margin-right:20px}}@media(min-width:769px){h1{margin-left:0;margin-right:0}}#sidebar #calculation.state-softReferral .header{background:#e4970a}#sidebar #calculation.state-hardReferral .header{background:#e40a20}#sidebar #calculation.state-decline .header{background:#e40a20}#sidebar #calculation .header:before{border-right: 10px solid #006ac6}#sidebar #calculation.state-softReferral .header:before{border-right: 10px solid #e4970a}#sidebar #calculation.state-hardReferral .header:before{border-right: 10px solid #e40a20}#sidebar #calculation.state-decline .header:before{border-right: 10px solid #e40a20}#sidebar #calculation .arrow:after{border-top: 10px solid #006ac6}#sidebar #calculation.state-softReferral .arrow:after{border-top: 10px solid #e4970a}#sidebar #calculation.state-hardReferral .arrow:after{border-top: 10px solid #e40a20}#sidebar #calculation.state-decline .arrow:after{border-top: 10px solid #e40a20}.popover.top&gt;.arrow:after{border-top-color:#FFFFFF}.popover.top&gt;.arrow{border-top-color:none}",</v>
      </c>
      <c r="E16" t="str">
        <f ca="1">"""fonts"":["&amp;
_xlfn.TEXTJOIN(",",TRUE,Table_Styles[Config Font])&amp;
"]"</f>
        <v>"fonts":[{"fontFamily":"Arvo","fontWeight":300},{"fontFamily":"Arvo","fontWeight":700},{"fontFamily":"Arvo","fontWeight":500},{"fontFamily":"Arvo","fontWeight":400}]</v>
      </c>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s="1" t="s">
        <v>966</v>
      </c>
    </row>
    <row r="17" spans="2:54" ht="21" customHeight="1">
      <c r="B17" s="2" t="s">
        <v>0</v>
      </c>
      <c r="C17" s="1" t="s">
        <v>978</v>
      </c>
      <c r="D17" t="str">
        <f ca="1">IF(INDIRECT("'Question Sets'!"&amp;SUBSTITUTE(ADDRESS(1,COLUMN(Table_Question_Sets[[#Headers],[Output Config]]),4),"1","")&amp;COLUMN()+1)&lt;&gt;"",INDIRECT("'Question Sets'!"&amp;SUBSTITUTE(ADDRESS(1,COLUMN(Table_Question_Sets[[#Headers],[Output Config]]),4),"1","")&amp;COLUMN()+1),"")</f>
        <v>"ratingPrimary":[{"className": "row","fieldGroup":[]},{"className": "row","fieldGroup": [{"key": "loanAmount","type": "input-field","className":"col-xs-12 col-md-6","templateOptions":{"container":{"style":"width:200px;"},"question":"What is your loan amount?","content":{"heading2":"Your Loan"},"formatTextInput":"currency","addonLeft":{"class":"fa fa-usd"}},"validators": {"validation": Validators.compose([ValidationService.required('true', ''), ValidationService.isCurrency(), ValidationService.maxDecimals(2)])}},]},{"className": "row","fieldGroup": [{"key": "loanTerm","type": "input-field","className":"col-xs-12 col-md-6","templateOptions":{"container":{"style":"width:100px;"},"question":"What is the term of your loan in years?"},"validators": {"validation": Validators.compose([ValidationService.required('true', ''), ValidationService.isNumber()])}},]},{"className": "row","fieldGroup": [{"key": "interestRate","type": "input-field","className":"col-xs-12 col-md-6","templateOptions":{"container":{"style":"width:130px;"},"question":"What is the interest rate of your loan?","addonRight":{"class":"fa fa-percent"}},"validators": {"validation": Validators.compose([ValidationService.required('true', '')])}},]},{"className": "row","fieldGroup": [{"key": "age","type": "input-field","className":"col-xs-12 col-md-6","templateOptions":{"container":{"style":"width:100px;"},"question":"What is your current age in years?"},"validators": {"validation": Validators.compose([ValidationService.required('true', ''), ValidationService.isNumber(), ValidationService.customExpression('fieldValue &gt;= 18', 'You must be 18 years or older to apply for this product')])}},{"key": "ratingState","type": "hidden-field","className":"col-xs-12 col-md-6","templateOptions":{},"validators": {"validation": Validators.compose([])}},{"key": "policyStartDate","type": "hidden-field","className":"col-xs-12 col-md-6","templateOptions":{"calculatedValue":"dateAsString(today())"},"validators": {"validation": Validators.compose([])},"expressionProperties": { "templateOptions.disabled": "true"}},{"key": "policyEndDate","type": "hidden-field","className":"col-xs-12 col-md-6","templateOptions":{"calculatedValue":"isDate(policyStartDate) ? dateAsString(addYears(date(policyStartDate), 1)) : ''"},"validators": {"validation": Validators.compose([])},"expressionProperties": { "templateOptions.disabled": "true"}}]}],</v>
      </c>
      <c r="E17" t="str">
        <f ca="1">IF(INDIRECT("'Question Sets'!"&amp;SUBSTITUTE(ADDRESS(1,COLUMN(Table_Question_Sets[[#Headers],[Output Config]]),4),"1","")&amp;COLUMN()+1)&lt;&gt;"",INDIRECT("'Question Sets'!"&amp;SUBSTITUTE(ADDRESS(1,COLUMN(Table_Question_Sets[[#Headers],[Output Config]]),4),"1","")&amp;COLUMN()+1),"")</f>
        <v>"ratingSecondary":[{"className": "row","fieldGroup":[{"key": "deathBenefit","type": "buttons-field","className":"col-xs-12","templateOptions":{"options":[{"value":"Yes","key":"Yes","icon":"glyphicon glyphicon-ok md"},{"value":"No","key":"No","icon":"glyphicon glyphicon-remove md"}],"question":"Would you like to include death benefit?","content":{"heading2":"Optional Inclusions","heading3":"Death Benefit","paragraph":"If you should die, we will pay off your loan in full, up to $100,000."}},"validators": {"validation": Validators.compose([ValidationService.required('true', '')])}},{"key": "accidentalDeathBenefit","type": "buttons-field","className":"col-xs-12","templateOptions":{"options":[{"value":"Yes","key":"Yes","icon":"glyphicon glyphicon-ok md"},{"value":"No","key":"No","icon":"glyphicon glyphicon-remove md"}],"question":"Would you like to include accidental death benefit?","content":{"heading3":"Accidental Death Benefit","paragraph":"If you should die as the result of an accident, we will pay off your loan up to $100,000 as well as paying the same amount to your estate."},"hideCondition":"deathBenefit == ''"},"validators": {"validation": Validators.compose([ValidationService.required('true', 'deathBenefit == \'\'')])}},{"key": "disabilityBenefit","type": "buttons-field","className":"col-xs-12","templateOptions":{"options":[{"value":"Yes","key":"Yes","icon":"glyphicon glyphicon-ok md"},{"value":"No","key":"No","icon":"glyphicon glyphicon-remove md"}],"question":"Would you like to include disability benefit?","content":{"heading3":"Disability Benefit","paragraph":"If illness or injury should prevent you form working, we will make your monthly loan repayments, up to $1,500 per month, until you're back at work."},"hideCondition":"accidentalDeathBenefit == ''"},"validators": {"validation": Validators.compose([ValidationService.required('true', 'accidentalDeathBenefit == \'\'')])}},{"key": "cashBoostBenefit","type": "buttons-field","className":"col-xs-12","templateOptions":{"options":[{"value":"Yes","key":"Yes","icon":"glyphicon glyphicon-ok md"},{"value":"No","key":"No","icon":"glyphicon glyphicon-remove md"}],"question":"Would you like to include cash boost benefit?","content":{"heading3":"Cash Boost Benefit","paragraph":"If you should suffer from cancer, heart attack or stroke, we will pay you a one-off cash sum up to 10% of your principal loan amount, up to a maximum of $5,000."},"hideCondition":"disabilityBenefit == ''"},"validators": {"validation": Validators.compose([ValidationService.required('true', 'disabilityBenefit == \'\'')])}},{"key": "cashBoostBenefitExtension","type": "radio-field","className":"col-xs-12 col-md-6","templateOptions":{"options":[{"value":"Yes","key":"Yes"},{"value":"No","key":"No"}],"question":"Increase the maximum amount to 20% of the loan principal?","hideCondition":"cashBoostBenefit != 'Yes'"},"validators": {"validation": Validators.compose([ValidationService.required('true', 'cashBoostBenefit != \'Yes\'')])}},{"key": "involuntaryUnemploymentBenefit","type": "buttons-field","className":"col-xs-12","templateOptions":{"options":[{"value":"Yes","key":"Yes","icon":"glyphicon glyphicon-ok md"},{"value":"No","key":"No","icon":"glyphicon glyphicon-remove md"}],"question":"Would you like to include involuntary unemployment benefit?","content":{"heading3":"Involuntary Unemployment Benefit","paragraph":"If you were to lose your job unexpectedly, we will make your monthly loan repayments, up to $1,500 per month, until you find work (up to a maximum of 6 months)."},"hideCondition":"cashBoostBenefit == '' || (cashBoostBenefit == 'Yes' &amp;&amp; cashBoostBenefitExtension == '')"},"validators": {"validation": Validators.compose([ValidationService.required('true', 'cashBoostBenefit == \'\' || (cashBoostBenefit == \'Yes\' &amp;&amp; cashBoostBenefitExtension == \'\')')])}},{"key": "involuntaryUnemploymentBenefitExtension","type": "radio-field","className":"col-xs-12 col-md-6","templateOptions":{"options":[{"value":"Yes","key":"Yes"},{"value":"No","key":"No"}],"question":"Extend the cover period to 12 months?","hideCondition":"involuntaryUnemploymentBenefit != 'Yes' || cashBoostBenefit == '' || (cashBoostBenefit == 'Yes' &amp;&amp; cashBoostBenefitExtension == '')"},"validators": {"validation": Validators.compose([ValidationService.required('true', 'involuntaryUnemploymentBenefit != \'Yes\' || cashBoostBenefit == \'\' || (cashBoostBenefit == \'Yes\' &amp;&amp; cashBoostBenefitExtension == \'\')')])}}]}],</v>
      </c>
      <c r="F17" t="str">
        <f ca="1">IF(INDIRECT("'Question Sets'!"&amp;SUBSTITUTE(ADDRESS(1,COLUMN(Table_Question_Sets[[#Headers],[Output Config]]),4),"1","")&amp;COLUMN()+1)&lt;&gt;"",INDIRECT("'Question Sets'!"&amp;SUBSTITUTE(ADDRESS(1,COLUMN(Table_Question_Sets[[#Headers],[Output Config]]),4),"1","")&amp;COLUMN()+1),"")</f>
        <v>"contact":[{"className": "row","fieldGroup":[{"key": "contactName","type": "input-field","className":"col-xs-12 col-md-6","templateOptions":{"label":"Your name"},"validators": {"validation": Validators.compose([ValidationService.required('true', '')])}},{"key": "contactEmail","type": "input-field","className":"col-xs-12 col-md-6","templateOptions":{"label":"Email"},"validators": {"validation": Validators.compose([ValidationService.required('true', ''), ValidationService.isEmail()])}},{"key": "contactPhone","type": "input-field","className":"col-xs-12 col-md-6","templateOptions":{"label":"Phone","formatTextInput":"phoneNumber","addonLeft":{"class":"fa fa-phone"}},"validators": {"validation": Validators.compose([ValidationService.isPhoneNumber()])}},{"key": "contactMobile","type": "input-field","className":"col-xs-12 col-md-6","templateOptions":{"label":"Mobile","formatTextInput":"phoneNumber","addonLeft":{"class":"fa fa-phone"}},"validators": {"validation": Validators.compose([ValidationService.required('true', ''), ValidationService.isPhoneNumber()])}}]}],</v>
      </c>
      <c r="G17" t="str">
        <f ca="1">IF(INDIRECT("'Question Sets'!"&amp;SUBSTITUTE(ADDRESS(1,COLUMN(Table_Question_Sets[[#Headers],[Output Config]]),4),"1","")&amp;COLUMN()+1)&lt;&gt;"",INDIRECT("'Question Sets'!"&amp;SUBSTITUTE(ADDRESS(1,COLUMN(Table_Question_Sets[[#Headers],[Output Config]]),4),"1","")&amp;COLUMN()+1),"")</f>
        <v>"personal":[{"className": "row","fieldGroup":[{"key": "loadHeading","type": "content-field","className":"col-xs-12","templateOptions":{"content":{"heading2":"Loan Details","paragraph":"Please enter the details of the individuals who will be travelling under this policy."}},"validators": {"validation": Validators.compose([])}},{"key": "financialInstitution","type": "input-field","className":"col-xs-12 col-md-6","templateOptions":{"label":"Financial institution"},"validators": {"validation": Validators.compose([])}},{"key": "loanNumber","type": "input-field","className":"col-xs-12 col-md-6","templateOptions":{"container":{"style":"width:200px;"},"label":"Facility number"},"validators": {"validation": Validators.compose([])}},{"key": "yourDetailsHeading","type": "content-field","className":"col-xs-12","templateOptions":{"content":{"heading2":"Personal Details","paragraph":"Please complete the remaining information to finalise your quote."}},"validators": {"validation": Validators.compose([])}},{"key": "fullName","type": "input-field","className":"col-xs-12 col-md-6","templateOptions":{"label":"Full name of the insured"},"validators": {"validation": Validators.compose([])}},{"key": "DOB","type": "datepicker-field","className":"col-xs-12 col-md-6","templateOptions":{"container":{"style":"width:200px;"},"label":"Date of birth","addonLeft":{"class":"glyphicon glyphicon-calendar"}},"validators": {"validation": Validators.compose([ValidationService.isDate()])}},{"key": "contactHeading","type": "content-field","className":"col-xs-12","templateOptions":{"content":{"heading3":"Residential Address"}},"validators": {"validation": Validators.compose([])}},{"key": "contactAddress","type": "input-field","className":"col-xs-12 col-sm-12 col-md-5","templateOptions":{"label":"Address"},"validators": {"validation": Validators.compose([ValidationService.required('true', '')])}},{"key": "contactTown","type": "input-field","className":"col-xs-12 col-sm-6 col-md-3","templateOptions":{"label":"Town"},"validators": {"validation": Validators.compose([ValidationService.required('true', '')])}},{"key": "contactState","type":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'')])}},{"key": "contactPostcode","type": "input-field","className":"col-xs-6 col-sm-3 col-md-2","templateOptions":{"label":"Postcode"},"validators": {"validation": Validators.compose([ValidationService.required('true', ''), ValidationService.isPostcode()])}},{"key": "postalAddressDifferent","type": "checkbox-field","className":"col-xs-12","templateOptions":{"placeholder":"My postal address is different than my residential address"},"validators": {"validation": Validators.compose([])}},{"key": "postalHeading","type": "content-field","className":"col-xs-12","templateOptions":{"content":{"heading3":"Postal Address"},"hideCondition":"postalAddressDifferent != true"},"validators": {"validation": Validators.compose([])}},{"key": "postalAddress","type": "input-field","className":"col-xs-12 col-sm-12 col-md-5","templateOptions":{"label":"Address","hideCondition":"postalAddressDifferent != true"},"validators": {"validation": Validators.compose([])}},{"key": "postalTown","type": "input-field","className":"col-xs-12 col-sm-6 col-md-3","templateOptions":{"label":"Town","hideCondition":"postalAddressDifferent != true"},"validators": {"validation": Validators.compose([])}},{"key": "postalState","type": "select-field","className":"col-xs-6 col-sm-3 col-md-2","templateOptions":{"options":[{"label":"ACT","value":"ACT"},{"label":"NSW","value":"NSW"},{"label":"NT","value":"NT"},{"label":"QLD","value":"QLD"},{"label":"SA","value":"SA"},{"label":"TAS","value":"TAS"},{"label":"VIC","value":"VIC"},{"label":"WA","value":"WA"}],"label":"State","placeholder":"Select","hideCondition":"postalAddressDifferent != true"},"validators": {"validation": Validators.compose([])}},{"key": "postalPostcode","type": "input-field","className":"col-xs-6 col-sm-3 col-md-2","templateOptions":{"label":"Postcode","hideCondition":"postalAddressDifferent != true"},"validators": {"validation": Validators.compose([ValidationService.isPostcode()])}}]}],</v>
      </c>
      <c r="H17" t="str">
        <f ca="1">IF(INDIRECT("'Question Sets'!"&amp;SUBSTITUTE(ADDRESS(1,COLUMN(Table_Question_Sets[[#Headers],[Output Config]]),4),"1","")&amp;COLUMN()+1)&lt;&gt;"",INDIRECT("'Question Sets'!"&amp;SUBSTITUTE(ADDRESS(1,COLUMN(Table_Question_Sets[[#Headers],[Output Config]]),4),"1","")&amp;COLUMN()+1),"")</f>
        <v>"disclosure":[{"className": "row","fieldGroup":[{"key": "disclosureHeading","type": "content-field","className":"col-xs-12","templateOptions":{"content":{"heading2":"Duty of Disclosure"}},"validators": {"validation": Validators.compose([])}},{"key": "claim","type": "buttons-field","className":"col-xs-12","templateOptions":{"options":[{"value":"Yes","key":"Yes","icon":"glyphicon glyphicon-ok md"},{"value":"No","key":"No","icon":"glyphicon glyphicon-remove md"}],"question":"In the past 12 months, have you made a claim under any insurance policy?","affectsTriggers":"Yes"},"validators": {"validation": Validators.compose([ValidationService.required('true', '')])}},{"key": "declined","type": "buttons-field","className":"col-xs-12","templateOptions":{"options":[{"value":"Yes","key":"Yes","icon":"glyphicon glyphicon-ok md"},{"value":"No","key":"No","icon":"glyphicon glyphicon-remove md"}],"question":"In the past 5 years, have you been declined from purchasing insurance?","affectsTriggers":"Yes"},"validators": {"validation": Validators.compose([ValidationService.required('true', '')])}},{"key":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I17" t="str">
        <f ca="1">IF(INDIRECT("'Question Sets'!"&amp;SUBSTITUTE(ADDRESS(1,COLUMN(Table_Question_Sets[[#Headers],[Output Config]]),4),"1","")&amp;COLUMN()+1)&lt;&gt;"",INDIRECT("'Question Sets'!"&amp;SUBSTITUTE(ADDRESS(1,COLUMN(Table_Question_Sets[[#Headers],[Output Config]]),4),"1","")&amp;COLUMN()+1),"")</f>
        <v>"paymentOptions":[{"className": "row","fieldGroup":[{"key": "paymentOption","type": "buttons-field","className":"col-xs-12","templateOptions":{"defaultValue":"'Monthly'","options":[{"value":"Yearly","key":"Yearly","hideCondition":"true"},{"value":"Monthly","key":"Monthly","hideCondition":"false"},{"value":"Fortnightly","key":"Fortnightly","hideCondition":"true"},{"value":"Weekly","key":"Weekly","hideCondition":"false"}],"label":"Select payment option","content":{"heading2":"Payment Options"}},"validators": {"validation": Validators.compose([ValidationService.required('true', '')])}}]}],</v>
      </c>
      <c r="J17" t="str">
        <f ca="1">IF(INDIRECT("'Question Sets'!"&amp;SUBSTITUTE(ADDRESS(1,COLUMN(Table_Question_Sets[[#Headers],[Output Config]]),4),"1","")&amp;COLUMN()+1)&lt;&gt;"",INDIRECT("'Question Sets'!"&amp;SUBSTITUTE(ADDRESS(1,COLUMN(Table_Question_Sets[[#Headers],[Output Config]]),4),"1","")&amp;COLUMN()+1),"")</f>
        <v>"paymentMethods":[{"className": "row","fieldGroup":[{"key": "paymentMethod","type": "buttons-field","className":"col-xs-12","templateOptions":{"defaultValue":"'Direct Debit'","options":[{"value":"Direct Debit","key":"Direct Debit","hideCondition":"paymentOption == 'Yearly' || paymentOption == 'Fortnightly'"},{"value":"Visa","key":"Visa","hideCondition":"paymentOption == 'Yearly' || paymentOption == 'Fortnightly'"},{"value":"Mastercard","key":"Mastercard","hideCondition":"paymentOption == 'Yearly' || paymentOption == 'Fortnightly'"}],"content":{"heading2":"Payment Methods","paragraph":"How would you like to pay for your travel insurance policy today?"}},"validators": {"validation": Validators.compose([ValidationService.required('true', '')])}},{"key": "creditCardHeading","type": "content-field","className":"col-xs-12","templateOptions":{"content":{"heading3":"Credit Card Details"},"hideCondition":"paymentMethod != 'Visa' &amp;&amp; paymentMethod != 'Mastercard'"},"validators": {"validation": Validators.compose([])}},{"key": "creditCardNumber","type": "input-field","className":"col-xs-12 col-md-6","templateOptions":{"label":"Card number","placeholder":"_ _ _ _   _ _ _ _   _ _ _ _   _ _ _ _","hideCondition":"paymentMethod != 'Visa' &amp;&amp; paymentMethod != 'Mastercard'"},"validators": {"validation": Validators.compose([ValidationService.required('true', 'paymentMethod != \'Visa\' &amp;&amp; paymentMethod != \'Mastercard\''), ValidationService.isCreditCardNumber()])}},{"key": "creditCardName","type": "input-field","className":"col-xs-12 col-sm-6","templateOptions":{"label":"Name on card","hideCondition":"paymentMethod != 'Visa' &amp;&amp; paymentMethod != 'Mastercard'"},"validators": {"validation": Validators.compose([ValidationService.required('true', 'paymentMethod != \'Visa\' &amp;&amp; paymentMethod != \'Mastercard\''), ValidationService.isName()])}},{"key": "creditCardExpiryDate","type": "input-field","className":"col-xs-6 col-sm-3","templateOptions":{"label":"Expiry date","placeholder":"_ _ / _ _","hideCondition":"paymentMethod != 'Visa' &amp;&amp; paymentMethod != 'Mastercard'"},"validators": {"validation": Validators.compose([ValidationService.required('true', 'paymentMethod != \'Visa\' &amp;&amp; paymentMethod != \'Mastercard\''), ValidationService.isExpiryDate()])}},{"key": "creditCardCCV","type": "input-field","className":"col-xs-6 col-sm-3","templateOptions":{"label":"CCV","placeholder":"_ _ _","hideCondition":"paymentMethod != 'Visa' &amp;&amp; paymentMethod != 'Mastercard'"},"validators": {"validation": Validators.compose([ValidationService.required('true', 'paymentMethod != \'Visa\' &amp;&amp; paymentMethod != \'Mastercard\''), ValidationService.isCCV()])}},{"key": "directDebitHeading","type": "content-field","className":"col-xs-12","templateOptions":{"content":{"heading3":"Direct Debit Details"},"hideCondition":"paymentMethod != 'Direct Debit'"},"validators": {"validation": Validators.compose([])}},{"key": "directDebitAccountName","type": "input-field","className":"col-xs-12 col-md-6","templateOptions":{"label":"Account name","hideCondition":"paymentMethod != 'Direct Debit'"},"validators": {"validation": Validators.compose([ValidationService.required('true', 'paymentMethod != \'Direct Debit\''), ValidationService.isName()])}},{"key": "directDebitBSB","type": "input-field","className":"col-xs-12 col-sm-6 col-md-3","templateOptions":{"label":"BSB","placeholder":"_ _ _   _ _ _","hideCondition":"paymentMethod != 'Direct Debit'"},"validators": {"validation": Validators.compose([ValidationService.required('true', 'paymentMethod != \'Direct Debit\''), ValidationService.isBSB()])}},{"key": "directDebitAccountNumber","type": "input-field","className":"col-xs-12 col-sm-6 col-md-3","templateOptions":{"label":"Account number","hideCondition":"paymentMethod != 'Direct Debit'"},"validators": {"validation": Validators.compose([ValidationService.required('true', 'paymentMethod != \'Direct Debit\''), ValidationService.isNumber(), ValidationService.isAccountNumber()])}}]}],</v>
      </c>
      <c r="K17" t="str">
        <f ca="1">IF(INDIRECT("'Question Sets'!"&amp;SUBSTITUTE(ADDRESS(1,COLUMN(Table_Question_Sets[[#Headers],[Output Config]]),4),"1","")&amp;COLUMN()+1)&lt;&gt;"",INDIRECT("'Question Sets'!"&amp;SUBSTITUTE(ADDRESS(1,COLUMN(Table_Question_Sets[[#Headers],[Output Config]]),4),"1","")&amp;COLUMN()+1),"")</f>
        <v>"legalTerms":[{"className": "row","fieldGroup":[{"key": "termsAndConditions","type": "buttons-field","className":"col-xs-12","templateOptions":{"options":[{"value":"Yes","key":"Yes","icon":"glyphicon glyphicon-ok md"},{"value":"No","key":"No","icon":"glyphicon glyphicon-remove md"}],"label":"Do you understand and accept your declaration?","content":{"heading3":"Terms &amp; Conditions","paragraph":"I accept the following terms and conditions:&lt;br&gt;&lt;br&gt;","terms":"    &lt;p&gt;&lt;strong&gt;Terms and Conditions&lt;/strong&gt;&lt;/p&gt;\n    &lt;ol&gt;\n        &lt;li&gt;Term 1.&lt;/li&gt;\n        &lt;li&gt;Term 2.&lt;/li&gt;\n        &lt;li&gt;Term 3.&lt;/li&gt;\n    &lt;/ol&gt;"}},"validators": {"validation": Validators.compose([ValidationService.required('true', ''), ValidationService.acceptedDeclaration()])}}]}],</v>
      </c>
      <c r="L17" t="str">
        <f ca="1">IF(INDIRECT("'Question Sets'!"&amp;SUBSTITUTE(ADDRESS(1,COLUMN(Table_Question_Sets[[#Headers],[Output Config]]),4),"1","")&amp;COLUMN()+1)&lt;&gt;"",INDIRECT("'Question Sets'!"&amp;SUBSTITUTE(ADDRESS(1,COLUMN(Table_Question_Sets[[#Headers],[Output Config]]),4),"1","")&amp;COLUMN()+1),"")</f>
        <v/>
      </c>
      <c r="M17" t="str">
        <f ca="1">IF(INDIRECT("'Question Sets'!"&amp;SUBSTITUTE(ADDRESS(1,COLUMN(Table_Question_Sets[[#Headers],[Output Config]]),4),"1","")&amp;COLUMN()+1)&lt;&gt;"",INDIRECT("'Question Sets'!"&amp;SUBSTITUTE(ADDRESS(1,COLUMN(Table_Question_Sets[[#Headers],[Output Config]]),4),"1","")&amp;COLUMN()+1),"")</f>
        <v/>
      </c>
      <c r="N17" t="str">
        <f ca="1">IF(INDIRECT("'Question Sets'!"&amp;SUBSTITUTE(ADDRESS(1,COLUMN(Table_Question_Sets[[#Headers],[Output Config]]),4),"1","")&amp;COLUMN()+1)&lt;&gt;"",INDIRECT("'Question Sets'!"&amp;SUBSTITUTE(ADDRESS(1,COLUMN(Table_Question_Sets[[#Headers],[Output Config]]),4),"1","")&amp;COLUMN()+1),"")</f>
        <v/>
      </c>
      <c r="O17" t="str">
        <f ca="1">IF(INDIRECT("'Question Sets'!"&amp;SUBSTITUTE(ADDRESS(1,COLUMN(Table_Question_Sets[[#Headers],[Output Config]]),4),"1","")&amp;COLUMN()+1)&lt;&gt;"",INDIRECT("'Question Sets'!"&amp;SUBSTITUTE(ADDRESS(1,COLUMN(Table_Question_Sets[[#Headers],[Output Config]]),4),"1","")&amp;COLUMN()+1),"")</f>
        <v/>
      </c>
      <c r="P17" t="str">
        <f ca="1">IF(INDIRECT("'Question Sets'!"&amp;SUBSTITUTE(ADDRESS(1,COLUMN(Table_Question_Sets[[#Headers],[Output Config]]),4),"1","")&amp;COLUMN()+1)&lt;&gt;"",INDIRECT("'Question Sets'!"&amp;SUBSTITUTE(ADDRESS(1,COLUMN(Table_Question_Sets[[#Headers],[Output Config]]),4),"1","")&amp;COLUMN()+1),"")</f>
        <v/>
      </c>
      <c r="Q17" t="str">
        <f ca="1">IF(INDIRECT("'Question Sets'!"&amp;SUBSTITUTE(ADDRESS(1,COLUMN(Table_Question_Sets[[#Headers],[Output Config]]),4),"1","")&amp;COLUMN()+1)&lt;&gt;"",INDIRECT("'Question Sets'!"&amp;SUBSTITUTE(ADDRESS(1,COLUMN(Table_Question_Sets[[#Headers],[Output Config]]),4),"1","")&amp;COLUMN()+1),"")</f>
        <v/>
      </c>
      <c r="R17" t="str">
        <f ca="1">IF(INDIRECT("'Question Sets'!"&amp;SUBSTITUTE(ADDRESS(1,COLUMN(Table_Question_Sets[[#Headers],[Output Config]]),4),"1","")&amp;COLUMN()+1)&lt;&gt;"",INDIRECT("'Question Sets'!"&amp;SUBSTITUTE(ADDRESS(1,COLUMN(Table_Question_Sets[[#Headers],[Output Config]]),4),"1","")&amp;COLUMN()+1),"")</f>
        <v/>
      </c>
      <c r="S17" t="str">
        <f ca="1">IF(INDIRECT("'Question Sets'!"&amp;SUBSTITUTE(ADDRESS(1,COLUMN(Table_Question_Sets[[#Headers],[Output Config]]),4),"1","")&amp;COLUMN()+1)&lt;&gt;"",INDIRECT("'Question Sets'!"&amp;SUBSTITUTE(ADDRESS(1,COLUMN(Table_Question_Sets[[#Headers],[Output Config]]),4),"1","")&amp;COLUMN()+1),"")</f>
        <v/>
      </c>
      <c r="T17" t="str">
        <f ca="1">IF(INDIRECT("'Question Sets'!"&amp;SUBSTITUTE(ADDRESS(1,COLUMN(Table_Question_Sets[[#Headers],[Output Config]]),4),"1","")&amp;COLUMN()+1)&lt;&gt;"",INDIRECT("'Question Sets'!"&amp;SUBSTITUTE(ADDRESS(1,COLUMN(Table_Question_Sets[[#Headers],[Output Config]]),4),"1","")&amp;COLUMN()+1),"")</f>
        <v/>
      </c>
      <c r="U17" t="str">
        <f ca="1">IF(INDIRECT("'Question Sets'!"&amp;SUBSTITUTE(ADDRESS(1,COLUMN(Table_Question_Sets[[#Headers],[Output Config]]),4),"1","")&amp;COLUMN()+1)&lt;&gt;"",INDIRECT("'Question Sets'!"&amp;SUBSTITUTE(ADDRESS(1,COLUMN(Table_Question_Sets[[#Headers],[Output Config]]),4),"1","")&amp;COLUMN()+1),"")</f>
        <v/>
      </c>
      <c r="V17" t="str">
        <f ca="1">IF(INDIRECT("'Question Sets'!"&amp;SUBSTITUTE(ADDRESS(1,COLUMN(Table_Question_Sets[[#Headers],[Output Config]]),4),"1","")&amp;COLUMN()+1)&lt;&gt;"",INDIRECT("'Question Sets'!"&amp;SUBSTITUTE(ADDRESS(1,COLUMN(Table_Question_Sets[[#Headers],[Output Config]]),4),"1","")&amp;COLUMN()+1),"")</f>
        <v/>
      </c>
      <c r="W17" t="str">
        <f ca="1">IF(INDIRECT("'Question Sets'!"&amp;SUBSTITUTE(ADDRESS(1,COLUMN(Table_Question_Sets[[#Headers],[Output Config]]),4),"1","")&amp;COLUMN()+1)&lt;&gt;"",INDIRECT("'Question Sets'!"&amp;SUBSTITUTE(ADDRESS(1,COLUMN(Table_Question_Sets[[#Headers],[Output Config]]),4),"1","")&amp;COLUMN()+1),"")</f>
        <v/>
      </c>
      <c r="X17" t="str">
        <f ca="1">IF(INDIRECT("'Question Sets'!"&amp;SUBSTITUTE(ADDRESS(1,COLUMN(Table_Question_Sets[[#Headers],[Output Config]]),4),"1","")&amp;COLUMN()+1)&lt;&gt;"",INDIRECT("'Question Sets'!"&amp;SUBSTITUTE(ADDRESS(1,COLUMN(Table_Question_Sets[[#Headers],[Output Config]]),4),"1","")&amp;COLUMN()+1),"")</f>
        <v/>
      </c>
      <c r="Y17" t="str">
        <f ca="1">IF(INDIRECT("'Question Sets'!"&amp;SUBSTITUTE(ADDRESS(1,COLUMN(Table_Question_Sets[[#Headers],[Output Config]]),4),"1","")&amp;COLUMN()+1)&lt;&gt;"",INDIRECT("'Question Sets'!"&amp;SUBSTITUTE(ADDRESS(1,COLUMN(Table_Question_Sets[[#Headers],[Output Config]]),4),"1","")&amp;COLUMN()+1),"")</f>
        <v/>
      </c>
      <c r="Z17" t="str">
        <f ca="1">IF(INDIRECT("'Question Sets'!"&amp;SUBSTITUTE(ADDRESS(1,COLUMN(Table_Question_Sets[[#Headers],[Output Config]]),4),"1","")&amp;COLUMN()+1)&lt;&gt;"",INDIRECT("'Question Sets'!"&amp;SUBSTITUTE(ADDRESS(1,COLUMN(Table_Question_Sets[[#Headers],[Output Config]]),4),"1","")&amp;COLUMN()+1),"")</f>
        <v/>
      </c>
      <c r="AA17" t="str">
        <f ca="1">IF(INDIRECT("'Question Sets'!"&amp;SUBSTITUTE(ADDRESS(1,COLUMN(Table_Question_Sets[[#Headers],[Output Config]]),4),"1","")&amp;COLUMN()+1)&lt;&gt;"",INDIRECT("'Question Sets'!"&amp;SUBSTITUTE(ADDRESS(1,COLUMN(Table_Question_Sets[[#Headers],[Output Config]]),4),"1","")&amp;COLUMN()+1),"")</f>
        <v/>
      </c>
      <c r="AB17" t="str">
        <f ca="1">IF(INDIRECT("'Question Sets'!"&amp;SUBSTITUTE(ADDRESS(1,COLUMN(Table_Question_Sets[[#Headers],[Output Config]]),4),"1","")&amp;COLUMN()+1)&lt;&gt;"",INDIRECT("'Question Sets'!"&amp;SUBSTITUTE(ADDRESS(1,COLUMN(Table_Question_Sets[[#Headers],[Output Config]]),4),"1","")&amp;COLUMN()+1),"")</f>
        <v/>
      </c>
      <c r="AC17" t="str">
        <f ca="1">IF(INDIRECT("'Question Sets'!"&amp;SUBSTITUTE(ADDRESS(1,COLUMN(Table_Question_Sets[[#Headers],[Output Config]]),4),"1","")&amp;COLUMN()+1)&lt;&gt;"",INDIRECT("'Question Sets'!"&amp;SUBSTITUTE(ADDRESS(1,COLUMN(Table_Question_Sets[[#Headers],[Output Config]]),4),"1","")&amp;COLUMN()+1),"")</f>
        <v/>
      </c>
      <c r="AD17" t="str">
        <f ca="1">IF(INDIRECT("'Question Sets'!"&amp;SUBSTITUTE(ADDRESS(1,COLUMN(Table_Question_Sets[[#Headers],[Output Config]]),4),"1","")&amp;COLUMN()+1)&lt;&gt;"",INDIRECT("'Question Sets'!"&amp;SUBSTITUTE(ADDRESS(1,COLUMN(Table_Question_Sets[[#Headers],[Output Config]]),4),"1","")&amp;COLUMN()+1),"")</f>
        <v/>
      </c>
      <c r="AE17" t="str">
        <f ca="1">IF(INDIRECT("'Question Sets'!"&amp;SUBSTITUTE(ADDRESS(1,COLUMN(Table_Question_Sets[[#Headers],[Output Config]]),4),"1","")&amp;COLUMN()+1)&lt;&gt;"",INDIRECT("'Question Sets'!"&amp;SUBSTITUTE(ADDRESS(1,COLUMN(Table_Question_Sets[[#Headers],[Output Config]]),4),"1","")&amp;COLUMN()+1),"")</f>
        <v/>
      </c>
      <c r="AF17" t="str">
        <f ca="1">IF(INDIRECT("'Question Sets'!"&amp;SUBSTITUTE(ADDRESS(1,COLUMN(Table_Question_Sets[[#Headers],[Output Config]]),4),"1","")&amp;COLUMN()+1)&lt;&gt;"",INDIRECT("'Question Sets'!"&amp;SUBSTITUTE(ADDRESS(1,COLUMN(Table_Question_Sets[[#Headers],[Output Config]]),4),"1","")&amp;COLUMN()+1),"")</f>
        <v/>
      </c>
      <c r="AG17" t="str">
        <f ca="1">IF(INDIRECT("'Question Sets'!"&amp;SUBSTITUTE(ADDRESS(1,COLUMN(Table_Question_Sets[[#Headers],[Output Config]]),4),"1","")&amp;COLUMN()+1)&lt;&gt;"",INDIRECT("'Question Sets'!"&amp;SUBSTITUTE(ADDRESS(1,COLUMN(Table_Question_Sets[[#Headers],[Output Config]]),4),"1","")&amp;COLUMN()+1),"")</f>
        <v/>
      </c>
      <c r="AH17" t="str">
        <f ca="1">IF(INDIRECT("'Question Sets'!"&amp;SUBSTITUTE(ADDRESS(1,COLUMN(Table_Question_Sets[[#Headers],[Output Config]]),4),"1","")&amp;COLUMN()+1)&lt;&gt;"",INDIRECT("'Question Sets'!"&amp;SUBSTITUTE(ADDRESS(1,COLUMN(Table_Question_Sets[[#Headers],[Output Config]]),4),"1","")&amp;COLUMN()+1),"")</f>
        <v/>
      </c>
      <c r="AI17" t="str">
        <f ca="1">IF(INDIRECT("'Question Sets'!"&amp;SUBSTITUTE(ADDRESS(1,COLUMN(Table_Question_Sets[[#Headers],[Output Config]]),4),"1","")&amp;COLUMN()+1)&lt;&gt;"",INDIRECT("'Question Sets'!"&amp;SUBSTITUTE(ADDRESS(1,COLUMN(Table_Question_Sets[[#Headers],[Output Config]]),4),"1","")&amp;COLUMN()+1),"")</f>
        <v/>
      </c>
      <c r="AJ17" t="str">
        <f ca="1">IF(INDIRECT("'Question Sets'!"&amp;SUBSTITUTE(ADDRESS(1,COLUMN(Table_Question_Sets[[#Headers],[Output Config]]),4),"1","")&amp;COLUMN()+1)&lt;&gt;"",INDIRECT("'Question Sets'!"&amp;SUBSTITUTE(ADDRESS(1,COLUMN(Table_Question_Sets[[#Headers],[Output Config]]),4),"1","")&amp;COLUMN()+1),"")</f>
        <v/>
      </c>
      <c r="AK17" t="str">
        <f ca="1">IF(INDIRECT("'Question Sets'!"&amp;SUBSTITUTE(ADDRESS(1,COLUMN(Table_Question_Sets[[#Headers],[Output Config]]),4),"1","")&amp;COLUMN()+1)&lt;&gt;"",INDIRECT("'Question Sets'!"&amp;SUBSTITUTE(ADDRESS(1,COLUMN(Table_Question_Sets[[#Headers],[Output Config]]),4),"1","")&amp;COLUMN()+1),"")</f>
        <v/>
      </c>
      <c r="AL17" t="str">
        <f ca="1">IF(INDIRECT("'Question Sets'!"&amp;SUBSTITUTE(ADDRESS(1,COLUMN(Table_Question_Sets[[#Headers],[Output Config]]),4),"1","")&amp;COLUMN()+1)&lt;&gt;"",INDIRECT("'Question Sets'!"&amp;SUBSTITUTE(ADDRESS(1,COLUMN(Table_Question_Sets[[#Headers],[Output Config]]),4),"1","")&amp;COLUMN()+1),"")</f>
        <v/>
      </c>
      <c r="AM17" t="str">
        <f ca="1">IF(INDIRECT("'Question Sets'!"&amp;SUBSTITUTE(ADDRESS(1,COLUMN(Table_Question_Sets[[#Headers],[Output Config]]),4),"1","")&amp;COLUMN()+1)&lt;&gt;"",INDIRECT("'Question Sets'!"&amp;SUBSTITUTE(ADDRESS(1,COLUMN(Table_Question_Sets[[#Headers],[Output Config]]),4),"1","")&amp;COLUMN()+1),"")</f>
        <v/>
      </c>
      <c r="AN17" t="str">
        <f ca="1">IF(INDIRECT("'Question Sets'!"&amp;SUBSTITUTE(ADDRESS(1,COLUMN(Table_Question_Sets[[#Headers],[Output Config]]),4),"1","")&amp;COLUMN()+1)&lt;&gt;"",INDIRECT("'Question Sets'!"&amp;SUBSTITUTE(ADDRESS(1,COLUMN(Table_Question_Sets[[#Headers],[Output Config]]),4),"1","")&amp;COLUMN()+1),"")</f>
        <v/>
      </c>
      <c r="AO17" t="str">
        <f ca="1">IF(INDIRECT("'Question Sets'!"&amp;SUBSTITUTE(ADDRESS(1,COLUMN(Table_Question_Sets[[#Headers],[Output Config]]),4),"1","")&amp;COLUMN()+1)&lt;&gt;"",INDIRECT("'Question Sets'!"&amp;SUBSTITUTE(ADDRESS(1,COLUMN(Table_Question_Sets[[#Headers],[Output Config]]),4),"1","")&amp;COLUMN()+1),"")</f>
        <v/>
      </c>
      <c r="AP17" t="str">
        <f ca="1">IF(INDIRECT("'Question Sets'!"&amp;SUBSTITUTE(ADDRESS(1,COLUMN(Table_Question_Sets[[#Headers],[Output Config]]),4),"1","")&amp;COLUMN()+1)&lt;&gt;"",INDIRECT("'Question Sets'!"&amp;SUBSTITUTE(ADDRESS(1,COLUMN(Table_Question_Sets[[#Headers],[Output Config]]),4),"1","")&amp;COLUMN()+1),"")</f>
        <v/>
      </c>
      <c r="AQ17" t="str">
        <f ca="1">IF(INDIRECT("'Question Sets'!"&amp;SUBSTITUTE(ADDRESS(1,COLUMN(Table_Question_Sets[[#Headers],[Output Config]]),4),"1","")&amp;COLUMN()+1)&lt;&gt;"",INDIRECT("'Question Sets'!"&amp;SUBSTITUTE(ADDRESS(1,COLUMN(Table_Question_Sets[[#Headers],[Output Config]]),4),"1","")&amp;COLUMN()+1),"")</f>
        <v/>
      </c>
      <c r="AR17" t="str">
        <f ca="1">IF(INDIRECT("'Question Sets'!"&amp;SUBSTITUTE(ADDRESS(1,COLUMN(Table_Question_Sets[[#Headers],[Output Config]]),4),"1","")&amp;COLUMN()+1)&lt;&gt;"",INDIRECT("'Question Sets'!"&amp;SUBSTITUTE(ADDRESS(1,COLUMN(Table_Question_Sets[[#Headers],[Output Config]]),4),"1","")&amp;COLUMN()+1),"")</f>
        <v/>
      </c>
      <c r="AS17" t="str">
        <f ca="1">IF(INDIRECT("'Question Sets'!"&amp;SUBSTITUTE(ADDRESS(1,COLUMN(Table_Question_Sets[[#Headers],[Output Config]]),4),"1","")&amp;COLUMN()+1)&lt;&gt;"",INDIRECT("'Question Sets'!"&amp;SUBSTITUTE(ADDRESS(1,COLUMN(Table_Question_Sets[[#Headers],[Output Config]]),4),"1","")&amp;COLUMN()+1),"")</f>
        <v/>
      </c>
      <c r="AT17" t="str">
        <f ca="1">IF(INDIRECT("'Question Sets'!"&amp;SUBSTITUTE(ADDRESS(1,COLUMN(Table_Question_Sets[[#Headers],[Output Config]]),4),"1","")&amp;COLUMN()+1)&lt;&gt;"",INDIRECT("'Question Sets'!"&amp;SUBSTITUTE(ADDRESS(1,COLUMN(Table_Question_Sets[[#Headers],[Output Config]]),4),"1","")&amp;COLUMN()+1),"")</f>
        <v/>
      </c>
      <c r="AU17" t="str">
        <f ca="1">IF(INDIRECT("'Question Sets'!"&amp;SUBSTITUTE(ADDRESS(1,COLUMN(Table_Question_Sets[[#Headers],[Output Config]]),4),"1","")&amp;COLUMN()+1)&lt;&gt;"",INDIRECT("'Question Sets'!"&amp;SUBSTITUTE(ADDRESS(1,COLUMN(Table_Question_Sets[[#Headers],[Output Config]]),4),"1","")&amp;COLUMN()+1),"")</f>
        <v/>
      </c>
      <c r="AV17" t="str">
        <f ca="1">IF(INDIRECT("'Question Sets'!"&amp;SUBSTITUTE(ADDRESS(1,COLUMN(Table_Question_Sets[[#Headers],[Output Config]]),4),"1","")&amp;COLUMN()+1)&lt;&gt;"",INDIRECT("'Question Sets'!"&amp;SUBSTITUTE(ADDRESS(1,COLUMN(Table_Question_Sets[[#Headers],[Output Config]]),4),"1","")&amp;COLUMN()+1),"")</f>
        <v/>
      </c>
      <c r="AW17" t="str">
        <f ca="1">IF(INDIRECT("'Question Sets'!"&amp;SUBSTITUTE(ADDRESS(1,COLUMN(Table_Question_Sets[[#Headers],[Output Config]]),4),"1","")&amp;COLUMN()+1)&lt;&gt;"",INDIRECT("'Question Sets'!"&amp;SUBSTITUTE(ADDRESS(1,COLUMN(Table_Question_Sets[[#Headers],[Output Config]]),4),"1","")&amp;COLUMN()+1),"")</f>
        <v/>
      </c>
      <c r="AX17" t="str">
        <f ca="1">IF(INDIRECT("'Question Sets'!"&amp;SUBSTITUTE(ADDRESS(1,COLUMN(Table_Question_Sets[[#Headers],[Output Config]]),4),"1","")&amp;COLUMN()+1)&lt;&gt;"",INDIRECT("'Question Sets'!"&amp;SUBSTITUTE(ADDRESS(1,COLUMN(Table_Question_Sets[[#Headers],[Output Config]]),4),"1","")&amp;COLUMN()+1),"")</f>
        <v/>
      </c>
      <c r="AY17" t="str">
        <f ca="1">IF(INDIRECT("'Question Sets'!"&amp;SUBSTITUTE(ADDRESS(1,COLUMN(Table_Question_Sets[[#Headers],[Output Config]]),4),"1","")&amp;COLUMN()+1)&lt;&gt;"",INDIRECT("'Question Sets'!"&amp;SUBSTITUTE(ADDRESS(1,COLUMN(Table_Question_Sets[[#Headers],[Output Config]]),4),"1","")&amp;COLUMN()+1),"")</f>
        <v/>
      </c>
      <c r="AZ17" t="str">
        <f ca="1">IF(INDIRECT("'Question Sets'!"&amp;SUBSTITUTE(ADDRESS(1,COLUMN(Table_Question_Sets[[#Headers],[Output Config]]),4),"1","")&amp;COLUMN()+1)&lt;&gt;"",INDIRECT("'Question Sets'!"&amp;SUBSTITUTE(ADDRESS(1,COLUMN(Table_Question_Sets[[#Headers],[Output Config]]),4),"1","")&amp;COLUMN()+1),"")</f>
        <v/>
      </c>
      <c r="BA17" t="str">
        <f ca="1">IF(INDIRECT("'Question Sets'!"&amp;SUBSTITUTE(ADDRESS(1,COLUMN(Table_Question_Sets[[#Headers],[Output Config]]),4),"1","")&amp;COLUMN()+1)&lt;&gt;"",INDIRECT("'Question Sets'!"&amp;SUBSTITUTE(ADDRESS(1,COLUMN(Table_Question_Sets[[#Headers],[Output Config]]),4),"1","")&amp;COLUMN()+1),"")</f>
        <v/>
      </c>
      <c r="BB17" s="1" t="s">
        <v>966</v>
      </c>
    </row>
    <row r="18" spans="2:54" ht="21" customHeight="1">
      <c r="B18" s="2" t="s">
        <v>182</v>
      </c>
      <c r="C18" s="1" t="s">
        <v>979</v>
      </c>
      <c r="D18" t="str">
        <f ca="1">IF(INDIRECT("'Repeating Question Sets'!"&amp;SUBSTITUTE(ADDRESS(1,COLUMN(Table_Repeating_Question_Sets[[#Headers],[Output Config]]),4),"1","")&amp;COLUMN()+1)&lt;&gt;"",INDIRECT("'Repeating Question Sets'!"&amp;SUBSTITUTE(ADDRESS(1,COLUMN(Table_Repeating_Question_Sets[[#Headers],[Output Config]]),4),"1","")&amp;COLUMN()+1),"")</f>
        <v>"repeating1":[{"className": "row","fieldGroup":[]}],</v>
      </c>
      <c r="E18" t="str">
        <f ca="1">IF(INDIRECT("'Repeating Question Sets'!"&amp;SUBSTITUTE(ADDRESS(1,COLUMN(Table_Repeating_Question_Sets[[#Headers],[Output Config]]),4),"1","")&amp;COLUMN()+1)&lt;&gt;"",INDIRECT("'Repeating Question Sets'!"&amp;SUBSTITUTE(ADDRESS(1,COLUMN(Table_Repeating_Question_Sets[[#Headers],[Output Config]]),4),"1","")&amp;COLUMN()+1),"")</f>
        <v>"repeating2":[{"className": "row","fieldGroup":[]}],</v>
      </c>
      <c r="F18" t="str">
        <f ca="1">IF(INDIRECT("'Repeating Question Sets'!"&amp;SUBSTITUTE(ADDRESS(1,COLUMN(Table_Repeating_Question_Sets[[#Headers],[Output Config]]),4),"1","")&amp;COLUMN()+1)&lt;&gt;"",INDIRECT("'Repeating Question Sets'!"&amp;SUBSTITUTE(ADDRESS(1,COLUMN(Table_Repeating_Question_Sets[[#Headers],[Output Config]]),4),"1","")&amp;COLUMN()+1),"")</f>
        <v>"repeating3":[{"className": "row","fieldGroup":[]}],</v>
      </c>
      <c r="G18" t="str">
        <f ca="1">IF(INDIRECT("'Repeating Question Sets'!"&amp;SUBSTITUTE(ADDRESS(1,COLUMN(Table_Repeating_Question_Sets[[#Headers],[Output Config]]),4),"1","")&amp;COLUMN()+1)&lt;&gt;"",INDIRECT("'Repeating Question Sets'!"&amp;SUBSTITUTE(ADDRESS(1,COLUMN(Table_Repeating_Question_Sets[[#Headers],[Output Config]]),4),"1","")&amp;COLUMN()+1),"")</f>
        <v>"repeating4":[{"className": "row","fieldGroup":[]}],</v>
      </c>
      <c r="H18" t="str">
        <f ca="1">IF(INDIRECT("'Repeating Question Sets'!"&amp;SUBSTITUTE(ADDRESS(1,COLUMN(Table_Repeating_Question_Sets[[#Headers],[Output Config]]),4),"1","")&amp;COLUMN()+1)&lt;&gt;"",INDIRECT("'Repeating Question Sets'!"&amp;SUBSTITUTE(ADDRESS(1,COLUMN(Table_Repeating_Question_Sets[[#Headers],[Output Config]]),4),"1","")&amp;COLUMN()+1),"")</f>
        <v>"repeating5":[{"className": "row","fieldGroup":[]}],</v>
      </c>
      <c r="I18" t="str">
        <f ca="1">IF(INDIRECT("'Repeating Question Sets'!"&amp;SUBSTITUTE(ADDRESS(1,COLUMN(Table_Repeating_Question_Sets[[#Headers],[Output Config]]),4),"1","")&amp;COLUMN()+1)&lt;&gt;"",INDIRECT("'Repeating Question Sets'!"&amp;SUBSTITUTE(ADDRESS(1,COLUMN(Table_Repeating_Question_Sets[[#Headers],[Output Config]]),4),"1","")&amp;COLUMN()+1),"")</f>
        <v/>
      </c>
      <c r="J18" t="str">
        <f ca="1">IF(INDIRECT("'Repeating Question Sets'!"&amp;SUBSTITUTE(ADDRESS(1,COLUMN(Table_Repeating_Question_Sets[[#Headers],[Output Config]]),4),"1","")&amp;COLUMN()+1)&lt;&gt;"",INDIRECT("'Repeating Question Sets'!"&amp;SUBSTITUTE(ADDRESS(1,COLUMN(Table_Repeating_Question_Sets[[#Headers],[Output Config]]),4),"1","")&amp;COLUMN()+1),"")</f>
        <v/>
      </c>
      <c r="K18" t="str">
        <f ca="1">IF(INDIRECT("'Repeating Question Sets'!"&amp;SUBSTITUTE(ADDRESS(1,COLUMN(Table_Repeating_Question_Sets[[#Headers],[Output Config]]),4),"1","")&amp;COLUMN()+1)&lt;&gt;"",INDIRECT("'Repeating Question Sets'!"&amp;SUBSTITUTE(ADDRESS(1,COLUMN(Table_Repeating_Question_Sets[[#Headers],[Output Config]]),4),"1","")&amp;COLUMN()+1),"")</f>
        <v/>
      </c>
      <c r="L18" t="str">
        <f ca="1">IF(INDIRECT("'Repeating Question Sets'!"&amp;SUBSTITUTE(ADDRESS(1,COLUMN(Table_Repeating_Question_Sets[[#Headers],[Output Config]]),4),"1","")&amp;COLUMN()+1)&lt;&gt;"",INDIRECT("'Repeating Question Sets'!"&amp;SUBSTITUTE(ADDRESS(1,COLUMN(Table_Repeating_Question_Sets[[#Headers],[Output Config]]),4),"1","")&amp;COLUMN()+1),"")</f>
        <v/>
      </c>
      <c r="M18" t="str">
        <f ca="1">IF(INDIRECT("'Repeating Question Sets'!"&amp;SUBSTITUTE(ADDRESS(1,COLUMN(Table_Repeating_Question_Sets[[#Headers],[Output Config]]),4),"1","")&amp;COLUMN()+1)&lt;&gt;"",INDIRECT("'Repeating Question Sets'!"&amp;SUBSTITUTE(ADDRESS(1,COLUMN(Table_Repeating_Question_Sets[[#Headers],[Output Config]]),4),"1","")&amp;COLUMN()+1),"")</f>
        <v/>
      </c>
      <c r="N18" t="str">
        <f ca="1">IF(INDIRECT("'Repeating Question Sets'!"&amp;SUBSTITUTE(ADDRESS(1,COLUMN(Table_Repeating_Question_Sets[[#Headers],[Output Config]]),4),"1","")&amp;COLUMN()+1)&lt;&gt;"",INDIRECT("'Repeating Question Sets'!"&amp;SUBSTITUTE(ADDRESS(1,COLUMN(Table_Repeating_Question_Sets[[#Headers],[Output Config]]),4),"1","")&amp;COLUMN()+1),"")</f>
        <v/>
      </c>
      <c r="O18" t="str">
        <f ca="1">IF(INDIRECT("'Repeating Question Sets'!"&amp;SUBSTITUTE(ADDRESS(1,COLUMN(Table_Repeating_Question_Sets[[#Headers],[Output Config]]),4),"1","")&amp;COLUMN()+1)&lt;&gt;"",INDIRECT("'Repeating Question Sets'!"&amp;SUBSTITUTE(ADDRESS(1,COLUMN(Table_Repeating_Question_Sets[[#Headers],[Output Config]]),4),"1","")&amp;COLUMN()+1),"")</f>
        <v/>
      </c>
      <c r="P18" t="str">
        <f ca="1">IF(INDIRECT("'Repeating Question Sets'!"&amp;SUBSTITUTE(ADDRESS(1,COLUMN(Table_Repeating_Question_Sets[[#Headers],[Output Config]]),4),"1","")&amp;COLUMN()+1)&lt;&gt;"",INDIRECT("'Repeating Question Sets'!"&amp;SUBSTITUTE(ADDRESS(1,COLUMN(Table_Repeating_Question_Sets[[#Headers],[Output Config]]),4),"1","")&amp;COLUMN()+1),"")</f>
        <v/>
      </c>
      <c r="Q18" t="str">
        <f ca="1">IF(INDIRECT("'Repeating Question Sets'!"&amp;SUBSTITUTE(ADDRESS(1,COLUMN(Table_Repeating_Question_Sets[[#Headers],[Output Config]]),4),"1","")&amp;COLUMN()+1)&lt;&gt;"",INDIRECT("'Repeating Question Sets'!"&amp;SUBSTITUTE(ADDRESS(1,COLUMN(Table_Repeating_Question_Sets[[#Headers],[Output Config]]),4),"1","")&amp;COLUMN()+1),"")</f>
        <v/>
      </c>
      <c r="R18" t="str">
        <f ca="1">IF(INDIRECT("'Repeating Question Sets'!"&amp;SUBSTITUTE(ADDRESS(1,COLUMN(Table_Repeating_Question_Sets[[#Headers],[Output Config]]),4),"1","")&amp;COLUMN()+1)&lt;&gt;"",INDIRECT("'Repeating Question Sets'!"&amp;SUBSTITUTE(ADDRESS(1,COLUMN(Table_Repeating_Question_Sets[[#Headers],[Output Config]]),4),"1","")&amp;COLUMN()+1),"")</f>
        <v/>
      </c>
      <c r="S18" t="str">
        <f ca="1">IF(INDIRECT("'Repeating Question Sets'!"&amp;SUBSTITUTE(ADDRESS(1,COLUMN(Table_Repeating_Question_Sets[[#Headers],[Output Config]]),4),"1","")&amp;COLUMN()+1)&lt;&gt;"",INDIRECT("'Repeating Question Sets'!"&amp;SUBSTITUTE(ADDRESS(1,COLUMN(Table_Repeating_Question_Sets[[#Headers],[Output Config]]),4),"1","")&amp;COLUMN()+1),"")</f>
        <v/>
      </c>
      <c r="T18" t="str">
        <f ca="1">IF(INDIRECT("'Repeating Question Sets'!"&amp;SUBSTITUTE(ADDRESS(1,COLUMN(Table_Repeating_Question_Sets[[#Headers],[Output Config]]),4),"1","")&amp;COLUMN()+1)&lt;&gt;"",INDIRECT("'Repeating Question Sets'!"&amp;SUBSTITUTE(ADDRESS(1,COLUMN(Table_Repeating_Question_Sets[[#Headers],[Output Config]]),4),"1","")&amp;COLUMN()+1),"")</f>
        <v/>
      </c>
      <c r="U18" t="str">
        <f ca="1">IF(INDIRECT("'Repeating Question Sets'!"&amp;SUBSTITUTE(ADDRESS(1,COLUMN(Table_Repeating_Question_Sets[[#Headers],[Output Config]]),4),"1","")&amp;COLUMN()+1)&lt;&gt;"",INDIRECT("'Repeating Question Sets'!"&amp;SUBSTITUTE(ADDRESS(1,COLUMN(Table_Repeating_Question_Sets[[#Headers],[Output Config]]),4),"1","")&amp;COLUMN()+1),"")</f>
        <v/>
      </c>
      <c r="V18" t="str">
        <f ca="1">IF(INDIRECT("'Repeating Question Sets'!"&amp;SUBSTITUTE(ADDRESS(1,COLUMN(Table_Repeating_Question_Sets[[#Headers],[Output Config]]),4),"1","")&amp;COLUMN()+1)&lt;&gt;"",INDIRECT("'Repeating Question Sets'!"&amp;SUBSTITUTE(ADDRESS(1,COLUMN(Table_Repeating_Question_Sets[[#Headers],[Output Config]]),4),"1","")&amp;COLUMN()+1),"")</f>
        <v/>
      </c>
      <c r="W18" t="str">
        <f ca="1">IF(INDIRECT("'Repeating Question Sets'!"&amp;SUBSTITUTE(ADDRESS(1,COLUMN(Table_Repeating_Question_Sets[[#Headers],[Output Config]]),4),"1","")&amp;COLUMN()+1)&lt;&gt;"",INDIRECT("'Repeating Question Sets'!"&amp;SUBSTITUTE(ADDRESS(1,COLUMN(Table_Repeating_Question_Sets[[#Headers],[Output Config]]),4),"1","")&amp;COLUMN()+1),"")</f>
        <v/>
      </c>
      <c r="X18" t="str">
        <f ca="1">IF(INDIRECT("'Repeating Question Sets'!"&amp;SUBSTITUTE(ADDRESS(1,COLUMN(Table_Repeating_Question_Sets[[#Headers],[Output Config]]),4),"1","")&amp;COLUMN()+1)&lt;&gt;"",INDIRECT("'Repeating Question Sets'!"&amp;SUBSTITUTE(ADDRESS(1,COLUMN(Table_Repeating_Question_Sets[[#Headers],[Output Config]]),4),"1","")&amp;COLUMN()+1),"")</f>
        <v/>
      </c>
      <c r="Y18" t="str">
        <f ca="1">IF(INDIRECT("'Repeating Question Sets'!"&amp;SUBSTITUTE(ADDRESS(1,COLUMN(Table_Repeating_Question_Sets[[#Headers],[Output Config]]),4),"1","")&amp;COLUMN()+1)&lt;&gt;"",INDIRECT("'Repeating Question Sets'!"&amp;SUBSTITUTE(ADDRESS(1,COLUMN(Table_Repeating_Question_Sets[[#Headers],[Output Config]]),4),"1","")&amp;COLUMN()+1),"")</f>
        <v/>
      </c>
      <c r="Z18" t="str">
        <f ca="1">IF(INDIRECT("'Repeating Question Sets'!"&amp;SUBSTITUTE(ADDRESS(1,COLUMN(Table_Repeating_Question_Sets[[#Headers],[Output Config]]),4),"1","")&amp;COLUMN()+1)&lt;&gt;"",INDIRECT("'Repeating Question Sets'!"&amp;SUBSTITUTE(ADDRESS(1,COLUMN(Table_Repeating_Question_Sets[[#Headers],[Output Config]]),4),"1","")&amp;COLUMN()+1),"")</f>
        <v/>
      </c>
      <c r="AA18" t="str">
        <f ca="1">IF(INDIRECT("'Repeating Question Sets'!"&amp;SUBSTITUTE(ADDRESS(1,COLUMN(Table_Repeating_Question_Sets[[#Headers],[Output Config]]),4),"1","")&amp;COLUMN()+1)&lt;&gt;"",INDIRECT("'Repeating Question Sets'!"&amp;SUBSTITUTE(ADDRESS(1,COLUMN(Table_Repeating_Question_Sets[[#Headers],[Output Config]]),4),"1","")&amp;COLUMN()+1),"")</f>
        <v/>
      </c>
      <c r="AB18" t="str">
        <f ca="1">IF(INDIRECT("'Repeating Question Sets'!"&amp;SUBSTITUTE(ADDRESS(1,COLUMN(Table_Repeating_Question_Sets[[#Headers],[Output Config]]),4),"1","")&amp;COLUMN()+1)&lt;&gt;"",INDIRECT("'Repeating Question Sets'!"&amp;SUBSTITUTE(ADDRESS(1,COLUMN(Table_Repeating_Question_Sets[[#Headers],[Output Config]]),4),"1","")&amp;COLUMN()+1),"")</f>
        <v/>
      </c>
      <c r="AC18" t="str">
        <f ca="1">IF(INDIRECT("'Repeating Question Sets'!"&amp;SUBSTITUTE(ADDRESS(1,COLUMN(Table_Repeating_Question_Sets[[#Headers],[Output Config]]),4),"1","")&amp;COLUMN()+1)&lt;&gt;"",INDIRECT("'Repeating Question Sets'!"&amp;SUBSTITUTE(ADDRESS(1,COLUMN(Table_Repeating_Question_Sets[[#Headers],[Output Config]]),4),"1","")&amp;COLUMN()+1),"")</f>
        <v/>
      </c>
      <c r="AD18" t="str">
        <f ca="1">IF(INDIRECT("'Repeating Question Sets'!"&amp;SUBSTITUTE(ADDRESS(1,COLUMN(Table_Repeating_Question_Sets[[#Headers],[Output Config]]),4),"1","")&amp;COLUMN()+1)&lt;&gt;"",INDIRECT("'Repeating Question Sets'!"&amp;SUBSTITUTE(ADDRESS(1,COLUMN(Table_Repeating_Question_Sets[[#Headers],[Output Config]]),4),"1","")&amp;COLUMN()+1),"")</f>
        <v/>
      </c>
      <c r="AE18" t="str">
        <f ca="1">IF(INDIRECT("'Repeating Question Sets'!"&amp;SUBSTITUTE(ADDRESS(1,COLUMN(Table_Repeating_Question_Sets[[#Headers],[Output Config]]),4),"1","")&amp;COLUMN()+1)&lt;&gt;"",INDIRECT("'Repeating Question Sets'!"&amp;SUBSTITUTE(ADDRESS(1,COLUMN(Table_Repeating_Question_Sets[[#Headers],[Output Config]]),4),"1","")&amp;COLUMN()+1),"")</f>
        <v/>
      </c>
      <c r="AF18" t="str">
        <f ca="1">IF(INDIRECT("'Repeating Question Sets'!"&amp;SUBSTITUTE(ADDRESS(1,COLUMN(Table_Repeating_Question_Sets[[#Headers],[Output Config]]),4),"1","")&amp;COLUMN()+1)&lt;&gt;"",INDIRECT("'Repeating Question Sets'!"&amp;SUBSTITUTE(ADDRESS(1,COLUMN(Table_Repeating_Question_Sets[[#Headers],[Output Config]]),4),"1","")&amp;COLUMN()+1),"")</f>
        <v/>
      </c>
      <c r="AG18" t="str">
        <f ca="1">IF(INDIRECT("'Repeating Question Sets'!"&amp;SUBSTITUTE(ADDRESS(1,COLUMN(Table_Repeating_Question_Sets[[#Headers],[Output Config]]),4),"1","")&amp;COLUMN()+1)&lt;&gt;"",INDIRECT("'Repeating Question Sets'!"&amp;SUBSTITUTE(ADDRESS(1,COLUMN(Table_Repeating_Question_Sets[[#Headers],[Output Config]]),4),"1","")&amp;COLUMN()+1),"")</f>
        <v/>
      </c>
      <c r="AH18" t="str">
        <f ca="1">IF(INDIRECT("'Repeating Question Sets'!"&amp;SUBSTITUTE(ADDRESS(1,COLUMN(Table_Repeating_Question_Sets[[#Headers],[Output Config]]),4),"1","")&amp;COLUMN()+1)&lt;&gt;"",INDIRECT("'Repeating Question Sets'!"&amp;SUBSTITUTE(ADDRESS(1,COLUMN(Table_Repeating_Question_Sets[[#Headers],[Output Config]]),4),"1","")&amp;COLUMN()+1),"")</f>
        <v/>
      </c>
      <c r="AI18" t="str">
        <f ca="1">IF(INDIRECT("'Repeating Question Sets'!"&amp;SUBSTITUTE(ADDRESS(1,COLUMN(Table_Repeating_Question_Sets[[#Headers],[Output Config]]),4),"1","")&amp;COLUMN()+1)&lt;&gt;"",INDIRECT("'Repeating Question Sets'!"&amp;SUBSTITUTE(ADDRESS(1,COLUMN(Table_Repeating_Question_Sets[[#Headers],[Output Config]]),4),"1","")&amp;COLUMN()+1),"")</f>
        <v/>
      </c>
      <c r="AJ18" t="str">
        <f ca="1">IF(INDIRECT("'Repeating Question Sets'!"&amp;SUBSTITUTE(ADDRESS(1,COLUMN(Table_Repeating_Question_Sets[[#Headers],[Output Config]]),4),"1","")&amp;COLUMN()+1)&lt;&gt;"",INDIRECT("'Repeating Question Sets'!"&amp;SUBSTITUTE(ADDRESS(1,COLUMN(Table_Repeating_Question_Sets[[#Headers],[Output Config]]),4),"1","")&amp;COLUMN()+1),"")</f>
        <v/>
      </c>
      <c r="AK18" t="str">
        <f ca="1">IF(INDIRECT("'Repeating Question Sets'!"&amp;SUBSTITUTE(ADDRESS(1,COLUMN(Table_Repeating_Question_Sets[[#Headers],[Output Config]]),4),"1","")&amp;COLUMN()+1)&lt;&gt;"",INDIRECT("'Repeating Question Sets'!"&amp;SUBSTITUTE(ADDRESS(1,COLUMN(Table_Repeating_Question_Sets[[#Headers],[Output Config]]),4),"1","")&amp;COLUMN()+1),"")</f>
        <v/>
      </c>
      <c r="AL18" t="str">
        <f ca="1">IF(INDIRECT("'Repeating Question Sets'!"&amp;SUBSTITUTE(ADDRESS(1,COLUMN(Table_Repeating_Question_Sets[[#Headers],[Output Config]]),4),"1","")&amp;COLUMN()+1)&lt;&gt;"",INDIRECT("'Repeating Question Sets'!"&amp;SUBSTITUTE(ADDRESS(1,COLUMN(Table_Repeating_Question_Sets[[#Headers],[Output Config]]),4),"1","")&amp;COLUMN()+1),"")</f>
        <v/>
      </c>
      <c r="AM18" t="str">
        <f ca="1">IF(INDIRECT("'Repeating Question Sets'!"&amp;SUBSTITUTE(ADDRESS(1,COLUMN(Table_Repeating_Question_Sets[[#Headers],[Output Config]]),4),"1","")&amp;COLUMN()+1)&lt;&gt;"",INDIRECT("'Repeating Question Sets'!"&amp;SUBSTITUTE(ADDRESS(1,COLUMN(Table_Repeating_Question_Sets[[#Headers],[Output Config]]),4),"1","")&amp;COLUMN()+1),"")</f>
        <v/>
      </c>
      <c r="AN18" t="str">
        <f ca="1">IF(INDIRECT("'Repeating Question Sets'!"&amp;SUBSTITUTE(ADDRESS(1,COLUMN(Table_Repeating_Question_Sets[[#Headers],[Output Config]]),4),"1","")&amp;COLUMN()+1)&lt;&gt;"",INDIRECT("'Repeating Question Sets'!"&amp;SUBSTITUTE(ADDRESS(1,COLUMN(Table_Repeating_Question_Sets[[#Headers],[Output Config]]),4),"1","")&amp;COLUMN()+1),"")</f>
        <v/>
      </c>
      <c r="AO18" t="str">
        <f ca="1">IF(INDIRECT("'Repeating Question Sets'!"&amp;SUBSTITUTE(ADDRESS(1,COLUMN(Table_Repeating_Question_Sets[[#Headers],[Output Config]]),4),"1","")&amp;COLUMN()+1)&lt;&gt;"",INDIRECT("'Repeating Question Sets'!"&amp;SUBSTITUTE(ADDRESS(1,COLUMN(Table_Repeating_Question_Sets[[#Headers],[Output Config]]),4),"1","")&amp;COLUMN()+1),"")</f>
        <v/>
      </c>
      <c r="AP18" t="str">
        <f ca="1">IF(INDIRECT("'Repeating Question Sets'!"&amp;SUBSTITUTE(ADDRESS(1,COLUMN(Table_Repeating_Question_Sets[[#Headers],[Output Config]]),4),"1","")&amp;COLUMN()+1)&lt;&gt;"",INDIRECT("'Repeating Question Sets'!"&amp;SUBSTITUTE(ADDRESS(1,COLUMN(Table_Repeating_Question_Sets[[#Headers],[Output Config]]),4),"1","")&amp;COLUMN()+1),"")</f>
        <v/>
      </c>
      <c r="AQ18" t="str">
        <f ca="1">IF(INDIRECT("'Repeating Question Sets'!"&amp;SUBSTITUTE(ADDRESS(1,COLUMN(Table_Repeating_Question_Sets[[#Headers],[Output Config]]),4),"1","")&amp;COLUMN()+1)&lt;&gt;"",INDIRECT("'Repeating Question Sets'!"&amp;SUBSTITUTE(ADDRESS(1,COLUMN(Table_Repeating_Question_Sets[[#Headers],[Output Config]]),4),"1","")&amp;COLUMN()+1),"")</f>
        <v/>
      </c>
      <c r="AR18" t="str">
        <f ca="1">IF(INDIRECT("'Repeating Question Sets'!"&amp;SUBSTITUTE(ADDRESS(1,COLUMN(Table_Repeating_Question_Sets[[#Headers],[Output Config]]),4),"1","")&amp;COLUMN()+1)&lt;&gt;"",INDIRECT("'Repeating Question Sets'!"&amp;SUBSTITUTE(ADDRESS(1,COLUMN(Table_Repeating_Question_Sets[[#Headers],[Output Config]]),4),"1","")&amp;COLUMN()+1),"")</f>
        <v/>
      </c>
      <c r="AS18" t="str">
        <f ca="1">IF(INDIRECT("'Repeating Question Sets'!"&amp;SUBSTITUTE(ADDRESS(1,COLUMN(Table_Repeating_Question_Sets[[#Headers],[Output Config]]),4),"1","")&amp;COLUMN()+1)&lt;&gt;"",INDIRECT("'Repeating Question Sets'!"&amp;SUBSTITUTE(ADDRESS(1,COLUMN(Table_Repeating_Question_Sets[[#Headers],[Output Config]]),4),"1","")&amp;COLUMN()+1),"")</f>
        <v/>
      </c>
      <c r="AT18" t="str">
        <f ca="1">IF(INDIRECT("'Repeating Question Sets'!"&amp;SUBSTITUTE(ADDRESS(1,COLUMN(Table_Repeating_Question_Sets[[#Headers],[Output Config]]),4),"1","")&amp;COLUMN()+1)&lt;&gt;"",INDIRECT("'Repeating Question Sets'!"&amp;SUBSTITUTE(ADDRESS(1,COLUMN(Table_Repeating_Question_Sets[[#Headers],[Output Config]]),4),"1","")&amp;COLUMN()+1),"")</f>
        <v/>
      </c>
      <c r="AU18" t="str">
        <f ca="1">IF(INDIRECT("'Repeating Question Sets'!"&amp;SUBSTITUTE(ADDRESS(1,COLUMN(Table_Repeating_Question_Sets[[#Headers],[Output Config]]),4),"1","")&amp;COLUMN()+1)&lt;&gt;"",INDIRECT("'Repeating Question Sets'!"&amp;SUBSTITUTE(ADDRESS(1,COLUMN(Table_Repeating_Question_Sets[[#Headers],[Output Config]]),4),"1","")&amp;COLUMN()+1),"")</f>
        <v/>
      </c>
      <c r="AV18" t="str">
        <f ca="1">IF(INDIRECT("'Repeating Question Sets'!"&amp;SUBSTITUTE(ADDRESS(1,COLUMN(Table_Repeating_Question_Sets[[#Headers],[Output Config]]),4),"1","")&amp;COLUMN()+1)&lt;&gt;"",INDIRECT("'Repeating Question Sets'!"&amp;SUBSTITUTE(ADDRESS(1,COLUMN(Table_Repeating_Question_Sets[[#Headers],[Output Config]]),4),"1","")&amp;COLUMN()+1),"")</f>
        <v/>
      </c>
      <c r="AW18" t="str">
        <f ca="1">IF(INDIRECT("'Repeating Question Sets'!"&amp;SUBSTITUTE(ADDRESS(1,COLUMN(Table_Repeating_Question_Sets[[#Headers],[Output Config]]),4),"1","")&amp;COLUMN()+1)&lt;&gt;"",INDIRECT("'Repeating Question Sets'!"&amp;SUBSTITUTE(ADDRESS(1,COLUMN(Table_Repeating_Question_Sets[[#Headers],[Output Config]]),4),"1","")&amp;COLUMN()+1),"")</f>
        <v/>
      </c>
      <c r="AX18" t="str">
        <f ca="1">IF(INDIRECT("'Repeating Question Sets'!"&amp;SUBSTITUTE(ADDRESS(1,COLUMN(Table_Repeating_Question_Sets[[#Headers],[Output Config]]),4),"1","")&amp;COLUMN()+1)&lt;&gt;"",INDIRECT("'Repeating Question Sets'!"&amp;SUBSTITUTE(ADDRESS(1,COLUMN(Table_Repeating_Question_Sets[[#Headers],[Output Config]]),4),"1","")&amp;COLUMN()+1),"")</f>
        <v/>
      </c>
      <c r="AY18" t="str">
        <f ca="1">IF(INDIRECT("'Repeating Question Sets'!"&amp;SUBSTITUTE(ADDRESS(1,COLUMN(Table_Repeating_Question_Sets[[#Headers],[Output Config]]),4),"1","")&amp;COLUMN()+1)&lt;&gt;"",INDIRECT("'Repeating Question Sets'!"&amp;SUBSTITUTE(ADDRESS(1,COLUMN(Table_Repeating_Question_Sets[[#Headers],[Output Config]]),4),"1","")&amp;COLUMN()+1),"")</f>
        <v/>
      </c>
      <c r="AZ18" t="str">
        <f ca="1">IF(INDIRECT("'Repeating Question Sets'!"&amp;SUBSTITUTE(ADDRESS(1,COLUMN(Table_Repeating_Question_Sets[[#Headers],[Output Config]]),4),"1","")&amp;COLUMN()+1)&lt;&gt;"",INDIRECT("'Repeating Question Sets'!"&amp;SUBSTITUTE(ADDRESS(1,COLUMN(Table_Repeating_Question_Sets[[#Headers],[Output Config]]),4),"1","")&amp;COLUMN()+1),"")</f>
        <v/>
      </c>
      <c r="BA18" t="str">
        <f ca="1">IF(INDIRECT("'Repeating Question Sets'!"&amp;SUBSTITUTE(ADDRESS(1,COLUMN(Table_Repeating_Question_Sets[[#Headers],[Output Config]]),4),"1","")&amp;COLUMN()+1)&lt;&gt;"",INDIRECT("'Repeating Question Sets'!"&amp;SUBSTITUTE(ADDRESS(1,COLUMN(Table_Repeating_Question_Sets[[#Headers],[Output Config]]),4),"1","")&amp;COLUMN()+1),"")</f>
        <v/>
      </c>
      <c r="BB18" s="1" t="s">
        <v>980</v>
      </c>
    </row>
    <row r="20" spans="2:54" ht="29.25" thickBot="1">
      <c r="B20" s="3" t="s">
        <v>65</v>
      </c>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row>
    <row r="22" spans="2:54" ht="15">
      <c r="C22" s="1" t="s">
        <v>917</v>
      </c>
      <c r="D22" s="1" t="s">
        <v>185</v>
      </c>
      <c r="E22" s="1" t="s">
        <v>186</v>
      </c>
      <c r="F22" s="1" t="s">
        <v>187</v>
      </c>
      <c r="G22" s="1" t="s">
        <v>188</v>
      </c>
      <c r="H22" s="1" t="s">
        <v>189</v>
      </c>
      <c r="I22" s="1" t="s">
        <v>190</v>
      </c>
      <c r="J22" s="1" t="s">
        <v>191</v>
      </c>
      <c r="K22" s="1" t="s">
        <v>192</v>
      </c>
      <c r="L22" s="1" t="s">
        <v>193</v>
      </c>
      <c r="M22" s="1" t="s">
        <v>194</v>
      </c>
      <c r="N22" s="1" t="s">
        <v>918</v>
      </c>
      <c r="O22" s="1" t="s">
        <v>919</v>
      </c>
      <c r="P22" s="1" t="s">
        <v>920</v>
      </c>
      <c r="Q22" s="1" t="s">
        <v>921</v>
      </c>
      <c r="R22" s="1" t="s">
        <v>922</v>
      </c>
      <c r="S22" s="1" t="s">
        <v>923</v>
      </c>
      <c r="T22" s="1" t="s">
        <v>924</v>
      </c>
      <c r="U22" s="1" t="s">
        <v>925</v>
      </c>
      <c r="V22" s="1" t="s">
        <v>926</v>
      </c>
      <c r="W22" s="1" t="s">
        <v>927</v>
      </c>
      <c r="X22" s="1" t="s">
        <v>928</v>
      </c>
      <c r="Y22" s="1" t="s">
        <v>929</v>
      </c>
      <c r="Z22" s="1" t="s">
        <v>930</v>
      </c>
      <c r="AA22" s="1" t="s">
        <v>931</v>
      </c>
      <c r="AB22" s="1" t="s">
        <v>932</v>
      </c>
      <c r="AC22" s="1" t="s">
        <v>933</v>
      </c>
      <c r="AD22" s="1" t="s">
        <v>934</v>
      </c>
      <c r="AE22" s="1" t="s">
        <v>935</v>
      </c>
      <c r="AF22" s="1" t="s">
        <v>936</v>
      </c>
      <c r="AG22" s="1" t="s">
        <v>937</v>
      </c>
      <c r="AH22" s="1" t="s">
        <v>938</v>
      </c>
      <c r="AI22" s="1" t="s">
        <v>939</v>
      </c>
      <c r="AJ22" s="1" t="s">
        <v>940</v>
      </c>
      <c r="AK22" s="1" t="s">
        <v>941</v>
      </c>
      <c r="AL22" s="1" t="s">
        <v>942</v>
      </c>
      <c r="AM22" s="1" t="s">
        <v>943</v>
      </c>
      <c r="AN22" s="1" t="s">
        <v>944</v>
      </c>
      <c r="AO22" s="1" t="s">
        <v>945</v>
      </c>
      <c r="AP22" s="1" t="s">
        <v>946</v>
      </c>
      <c r="AQ22" s="1" t="s">
        <v>947</v>
      </c>
      <c r="AR22" s="1" t="s">
        <v>948</v>
      </c>
      <c r="AS22" s="1" t="s">
        <v>949</v>
      </c>
      <c r="AT22" s="1" t="s">
        <v>950</v>
      </c>
      <c r="AU22" s="1" t="s">
        <v>951</v>
      </c>
      <c r="AV22" s="1" t="s">
        <v>952</v>
      </c>
      <c r="AW22" s="1" t="s">
        <v>953</v>
      </c>
      <c r="AX22" s="1" t="s">
        <v>954</v>
      </c>
      <c r="AY22" s="1" t="s">
        <v>955</v>
      </c>
      <c r="AZ22" s="1" t="s">
        <v>956</v>
      </c>
      <c r="BA22" s="1" t="s">
        <v>957</v>
      </c>
      <c r="BB22" s="1" t="s">
        <v>958</v>
      </c>
    </row>
    <row r="23" spans="2:54" ht="15">
      <c r="B23" s="2" t="s">
        <v>122</v>
      </c>
      <c r="C23" s="69" t="s">
        <v>981</v>
      </c>
      <c r="D23" t="str">
        <f ca="1" xml:space="preserve">
IF(OFFSET(Table_Question_Sets[[#Headers],[Property]],MATCH("Rating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"premiumComplete"</v>
      </c>
      <c r="E23" s="70"/>
      <c r="F23" s="70"/>
      <c r="G23" s="70"/>
      <c r="H23" s="70"/>
      <c r="I23" s="70"/>
      <c r="J23" s="70"/>
      <c r="K23" s="70"/>
      <c r="L23" s="70"/>
      <c r="M23" s="70"/>
      <c r="N23" s="70"/>
      <c r="O23" s="70"/>
      <c r="P23" s="70"/>
      <c r="Q23" s="70"/>
      <c r="R23" s="70"/>
      <c r="S23" s="70"/>
      <c r="T23" s="70"/>
      <c r="U23" s="70"/>
      <c r="V23" s="70"/>
      <c r="W23" s="70"/>
      <c r="X23" s="70"/>
      <c r="Y23" s="70"/>
      <c r="Z23" s="70"/>
      <c r="AA23" s="70"/>
      <c r="AB23" s="70"/>
      <c r="AC23" s="70"/>
      <c r="AD23" s="70"/>
      <c r="AE23" s="70"/>
      <c r="AF23" s="70"/>
      <c r="AG23" s="70"/>
      <c r="AH23" s="70"/>
      <c r="AI23" s="70"/>
      <c r="AJ23" s="70"/>
      <c r="AK23" s="70"/>
      <c r="AL23" s="70"/>
      <c r="AM23" s="70"/>
      <c r="AN23" s="70"/>
      <c r="AO23" s="70"/>
      <c r="AP23" s="70"/>
      <c r="AQ23" s="70"/>
      <c r="AR23" s="70"/>
      <c r="AS23" s="70"/>
      <c r="AT23" s="70"/>
      <c r="AU23" s="70"/>
      <c r="AV23" s="70"/>
      <c r="AW23" s="70"/>
      <c r="AX23" s="70"/>
      <c r="AY23" s="70"/>
      <c r="AZ23" s="70"/>
      <c r="BA23" s="70"/>
      <c r="BB23" s="69" t="s">
        <v>982</v>
      </c>
    </row>
    <row r="24" spans="2:54" ht="21" customHeight="1">
      <c r="B24" s="2" t="s">
        <v>983</v>
      </c>
      <c r="C24" s="69" t="s">
        <v>984</v>
      </c>
      <c r="D24" t="str">
        <f ca="1">IF(INDIRECT("'Question Sets'!"&amp;SUBSTITUTE(ADDRESS(1,COLUMN(Table_Question_Sets[[#Headers],[Output Calculation]]),4),"1","")&amp;COLUMN()+1)&lt;&gt;"",INDIRECT("'Question Sets'!"&amp;SUBSTITUTE(ADDRESS(1,COLUMN(Table_Question_Sets[[#Headers],[Output Calculation]]),4),"1","")&amp;COLUMN()+1),"")</f>
        <v>"ratingPrimary":{"loanAmount": "$20,000","loanTerm": "5","interestRate": "12","age": "25","ratingState": "VIC","policyStartDate": 43419},</v>
      </c>
      <c r="E24" t="str">
        <f ca="1">IF(INDIRECT("'Question Sets'!"&amp;SUBSTITUTE(ADDRESS(1,COLUMN(Table_Question_Sets[[#Headers],[Output Calculation]]),4),"1","")&amp;COLUMN()+1)&lt;&gt;"",INDIRECT("'Question Sets'!"&amp;SUBSTITUTE(ADDRESS(1,COLUMN(Table_Question_Sets[[#Headers],[Output Calculation]]),4),"1","")&amp;COLUMN()+1),"")</f>
        <v>"ratingSecondary":{"deathBenefit": "Yes","accidentalDeathBenefit": "Yes","disabilityBenefit": "Yes","cashBoostBenefit": "Yes","cashBoostBenefitExtension": "Yes","involuntaryUnemploymentBenefit": "Yes","involuntaryUnemploymentBenefitExtension": "Yes"},</v>
      </c>
      <c r="F24" t="str">
        <f ca="1">IF(INDIRECT("'Question Sets'!"&amp;SUBSTITUTE(ADDRESS(1,COLUMN(Table_Question_Sets[[#Headers],[Output Calculation]]),4),"1","")&amp;COLUMN()+1)&lt;&gt;"",INDIRECT("'Question Sets'!"&amp;SUBSTITUTE(ADDRESS(1,COLUMN(Table_Question_Sets[[#Headers],[Output Calculation]]),4),"1","")&amp;COLUMN()+1),"")</f>
        <v>"contact":{},</v>
      </c>
      <c r="G24" t="str">
        <f ca="1">IF(INDIRECT("'Question Sets'!"&amp;SUBSTITUTE(ADDRESS(1,COLUMN(Table_Question_Sets[[#Headers],[Output Calculation]]),4),"1","")&amp;COLUMN()+1)&lt;&gt;"",INDIRECT("'Question Sets'!"&amp;SUBSTITUTE(ADDRESS(1,COLUMN(Table_Question_Sets[[#Headers],[Output Calculation]]),4),"1","")&amp;COLUMN()+1),"")</f>
        <v>"personal":{},</v>
      </c>
      <c r="H24" t="str">
        <f ca="1">IF(INDIRECT("'Question Sets'!"&amp;SUBSTITUTE(ADDRESS(1,COLUMN(Table_Question_Sets[[#Headers],[Output Calculation]]),4),"1","")&amp;COLUMN()+1)&lt;&gt;"",INDIRECT("'Question Sets'!"&amp;SUBSTITUTE(ADDRESS(1,COLUMN(Table_Question_Sets[[#Headers],[Output Calculation]]),4),"1","")&amp;COLUMN()+1),"")</f>
        <v>"disclosure":{"claim": "No","declined": "No","declaration": "Yes"},</v>
      </c>
      <c r="I24" t="str">
        <f ca="1">IF(INDIRECT("'Question Sets'!"&amp;SUBSTITUTE(ADDRESS(1,COLUMN(Table_Question_Sets[[#Headers],[Output Calculation]]),4),"1","")&amp;COLUMN()+1)&lt;&gt;"",INDIRECT("'Question Sets'!"&amp;SUBSTITUTE(ADDRESS(1,COLUMN(Table_Question_Sets[[#Headers],[Output Calculation]]),4),"1","")&amp;COLUMN()+1),"")</f>
        <v>"paymentOptions":{"paymentOption": "Monthly"},</v>
      </c>
      <c r="J24" t="str">
        <f ca="1">IF(INDIRECT("'Question Sets'!"&amp;SUBSTITUTE(ADDRESS(1,COLUMN(Table_Question_Sets[[#Headers],[Output Calculation]]),4),"1","")&amp;COLUMN()+1)&lt;&gt;"",INDIRECT("'Question Sets'!"&amp;SUBSTITUTE(ADDRESS(1,COLUMN(Table_Question_Sets[[#Headers],[Output Calculation]]),4),"1","")&amp;COLUMN()+1),"")</f>
        <v>"paymentMethods":{"paymentMethod": "Direct Debit"},</v>
      </c>
      <c r="K24" t="str">
        <f ca="1">IF(INDIRECT("'Question Sets'!"&amp;SUBSTITUTE(ADDRESS(1,COLUMN(Table_Question_Sets[[#Headers],[Output Calculation]]),4),"1","")&amp;COLUMN()+1)&lt;&gt;"",INDIRECT("'Question Sets'!"&amp;SUBSTITUTE(ADDRESS(1,COLUMN(Table_Question_Sets[[#Headers],[Output Calculation]]),4),"1","")&amp;COLUMN()+1),"")</f>
        <v>"legalTerms":{},</v>
      </c>
      <c r="L24" t="str">
        <f ca="1">IF(INDIRECT("'Question Sets'!"&amp;SUBSTITUTE(ADDRESS(1,COLUMN(Table_Question_Sets[[#Headers],[Output Calculation]]),4),"1","")&amp;COLUMN()+1)&lt;&gt;"",INDIRECT("'Question Sets'!"&amp;SUBSTITUTE(ADDRESS(1,COLUMN(Table_Question_Sets[[#Headers],[Output Calculation]]),4),"1","")&amp;COLUMN()+1),"")</f>
        <v/>
      </c>
      <c r="M24" t="str">
        <f ca="1">IF(INDIRECT("'Question Sets'!"&amp;SUBSTITUTE(ADDRESS(1,COLUMN(Table_Question_Sets[[#Headers],[Output Calculation]]),4),"1","")&amp;COLUMN()+1)&lt;&gt;"",INDIRECT("'Question Sets'!"&amp;SUBSTITUTE(ADDRESS(1,COLUMN(Table_Question_Sets[[#Headers],[Output Calculation]]),4),"1","")&amp;COLUMN()+1),"")</f>
        <v/>
      </c>
      <c r="N24" t="str">
        <f ca="1">IF(INDIRECT("'Question Sets'!"&amp;SUBSTITUTE(ADDRESS(1,COLUMN(Table_Question_Sets[[#Headers],[Output Calculation]]),4),"1","")&amp;COLUMN()+1)&lt;&gt;"",INDIRECT("'Question Sets'!"&amp;SUBSTITUTE(ADDRESS(1,COLUMN(Table_Question_Sets[[#Headers],[Output Calculation]]),4),"1","")&amp;COLUMN()+1),"")</f>
        <v/>
      </c>
      <c r="O24" t="str">
        <f ca="1">IF(INDIRECT("'Question Sets'!"&amp;SUBSTITUTE(ADDRESS(1,COLUMN(Table_Question_Sets[[#Headers],[Output Calculation]]),4),"1","")&amp;COLUMN()+1)&lt;&gt;"",INDIRECT("'Question Sets'!"&amp;SUBSTITUTE(ADDRESS(1,COLUMN(Table_Question_Sets[[#Headers],[Output Calculation]]),4),"1","")&amp;COLUMN()+1),"")</f>
        <v/>
      </c>
      <c r="P24" t="str">
        <f ca="1">IF(INDIRECT("'Question Sets'!"&amp;SUBSTITUTE(ADDRESS(1,COLUMN(Table_Question_Sets[[#Headers],[Output Calculation]]),4),"1","")&amp;COLUMN()+1)&lt;&gt;"",INDIRECT("'Question Sets'!"&amp;SUBSTITUTE(ADDRESS(1,COLUMN(Table_Question_Sets[[#Headers],[Output Calculation]]),4),"1","")&amp;COLUMN()+1),"")</f>
        <v/>
      </c>
      <c r="Q24" t="str">
        <f ca="1">IF(INDIRECT("'Question Sets'!"&amp;SUBSTITUTE(ADDRESS(1,COLUMN(Table_Question_Sets[[#Headers],[Output Calculation]]),4),"1","")&amp;COLUMN()+1)&lt;&gt;"",INDIRECT("'Question Sets'!"&amp;SUBSTITUTE(ADDRESS(1,COLUMN(Table_Question_Sets[[#Headers],[Output Calculation]]),4),"1","")&amp;COLUMN()+1),"")</f>
        <v/>
      </c>
      <c r="R24" t="str">
        <f ca="1">IF(INDIRECT("'Question Sets'!"&amp;SUBSTITUTE(ADDRESS(1,COLUMN(Table_Question_Sets[[#Headers],[Output Calculation]]),4),"1","")&amp;COLUMN()+1)&lt;&gt;"",INDIRECT("'Question Sets'!"&amp;SUBSTITUTE(ADDRESS(1,COLUMN(Table_Question_Sets[[#Headers],[Output Calculation]]),4),"1","")&amp;COLUMN()+1),"")</f>
        <v/>
      </c>
      <c r="S24" t="str">
        <f ca="1">IF(INDIRECT("'Question Sets'!"&amp;SUBSTITUTE(ADDRESS(1,COLUMN(Table_Question_Sets[[#Headers],[Output Calculation]]),4),"1","")&amp;COLUMN()+1)&lt;&gt;"",INDIRECT("'Question Sets'!"&amp;SUBSTITUTE(ADDRESS(1,COLUMN(Table_Question_Sets[[#Headers],[Output Calculation]]),4),"1","")&amp;COLUMN()+1),"")</f>
        <v/>
      </c>
      <c r="T24" t="str">
        <f ca="1">IF(INDIRECT("'Question Sets'!"&amp;SUBSTITUTE(ADDRESS(1,COLUMN(Table_Question_Sets[[#Headers],[Output Calculation]]),4),"1","")&amp;COLUMN()+1)&lt;&gt;"",INDIRECT("'Question Sets'!"&amp;SUBSTITUTE(ADDRESS(1,COLUMN(Table_Question_Sets[[#Headers],[Output Calculation]]),4),"1","")&amp;COLUMN()+1),"")</f>
        <v/>
      </c>
      <c r="U24" t="str">
        <f ca="1">IF(INDIRECT("'Question Sets'!"&amp;SUBSTITUTE(ADDRESS(1,COLUMN(Table_Question_Sets[[#Headers],[Output Calculation]]),4),"1","")&amp;COLUMN()+1)&lt;&gt;"",INDIRECT("'Question Sets'!"&amp;SUBSTITUTE(ADDRESS(1,COLUMN(Table_Question_Sets[[#Headers],[Output Calculation]]),4),"1","")&amp;COLUMN()+1),"")</f>
        <v/>
      </c>
      <c r="V24" t="str">
        <f ca="1">IF(INDIRECT("'Question Sets'!"&amp;SUBSTITUTE(ADDRESS(1,COLUMN(Table_Question_Sets[[#Headers],[Output Calculation]]),4),"1","")&amp;COLUMN()+1)&lt;&gt;"",INDIRECT("'Question Sets'!"&amp;SUBSTITUTE(ADDRESS(1,COLUMN(Table_Question_Sets[[#Headers],[Output Calculation]]),4),"1","")&amp;COLUMN()+1),"")</f>
        <v/>
      </c>
      <c r="W24" t="str">
        <f ca="1">IF(INDIRECT("'Question Sets'!"&amp;SUBSTITUTE(ADDRESS(1,COLUMN(Table_Question_Sets[[#Headers],[Output Calculation]]),4),"1","")&amp;COLUMN()+1)&lt;&gt;"",INDIRECT("'Question Sets'!"&amp;SUBSTITUTE(ADDRESS(1,COLUMN(Table_Question_Sets[[#Headers],[Output Calculation]]),4),"1","")&amp;COLUMN()+1),"")</f>
        <v/>
      </c>
      <c r="X24" t="str">
        <f ca="1">IF(INDIRECT("'Question Sets'!"&amp;SUBSTITUTE(ADDRESS(1,COLUMN(Table_Question_Sets[[#Headers],[Output Calculation]]),4),"1","")&amp;COLUMN()+1)&lt;&gt;"",INDIRECT("'Question Sets'!"&amp;SUBSTITUTE(ADDRESS(1,COLUMN(Table_Question_Sets[[#Headers],[Output Calculation]]),4),"1","")&amp;COLUMN()+1),"")</f>
        <v/>
      </c>
      <c r="Y24" t="str">
        <f ca="1">IF(INDIRECT("'Question Sets'!"&amp;SUBSTITUTE(ADDRESS(1,COLUMN(Table_Question_Sets[[#Headers],[Output Calculation]]),4),"1","")&amp;COLUMN()+1)&lt;&gt;"",INDIRECT("'Question Sets'!"&amp;SUBSTITUTE(ADDRESS(1,COLUMN(Table_Question_Sets[[#Headers],[Output Calculation]]),4),"1","")&amp;COLUMN()+1),"")</f>
        <v/>
      </c>
      <c r="Z24" t="str">
        <f ca="1">IF(INDIRECT("'Question Sets'!"&amp;SUBSTITUTE(ADDRESS(1,COLUMN(Table_Question_Sets[[#Headers],[Output Calculation]]),4),"1","")&amp;COLUMN()+1)&lt;&gt;"",INDIRECT("'Question Sets'!"&amp;SUBSTITUTE(ADDRESS(1,COLUMN(Table_Question_Sets[[#Headers],[Output Calculation]]),4),"1","")&amp;COLUMN()+1),"")</f>
        <v/>
      </c>
      <c r="AA24" t="str">
        <f ca="1">IF(INDIRECT("'Question Sets'!"&amp;SUBSTITUTE(ADDRESS(1,COLUMN(Table_Question_Sets[[#Headers],[Output Calculation]]),4),"1","")&amp;COLUMN()+1)&lt;&gt;"",INDIRECT("'Question Sets'!"&amp;SUBSTITUTE(ADDRESS(1,COLUMN(Table_Question_Sets[[#Headers],[Output Calculation]]),4),"1","")&amp;COLUMN()+1),"")</f>
        <v/>
      </c>
      <c r="AB24" t="str">
        <f ca="1">IF(INDIRECT("'Question Sets'!"&amp;SUBSTITUTE(ADDRESS(1,COLUMN(Table_Question_Sets[[#Headers],[Output Calculation]]),4),"1","")&amp;COLUMN()+1)&lt;&gt;"",INDIRECT("'Question Sets'!"&amp;SUBSTITUTE(ADDRESS(1,COLUMN(Table_Question_Sets[[#Headers],[Output Calculation]]),4),"1","")&amp;COLUMN()+1),"")</f>
        <v/>
      </c>
      <c r="AC24" t="str">
        <f ca="1">IF(INDIRECT("'Question Sets'!"&amp;SUBSTITUTE(ADDRESS(1,COLUMN(Table_Question_Sets[[#Headers],[Output Calculation]]),4),"1","")&amp;COLUMN()+1)&lt;&gt;"",INDIRECT("'Question Sets'!"&amp;SUBSTITUTE(ADDRESS(1,COLUMN(Table_Question_Sets[[#Headers],[Output Calculation]]),4),"1","")&amp;COLUMN()+1),"")</f>
        <v/>
      </c>
      <c r="AD24" t="str">
        <f ca="1">IF(INDIRECT("'Question Sets'!"&amp;SUBSTITUTE(ADDRESS(1,COLUMN(Table_Question_Sets[[#Headers],[Output Calculation]]),4),"1","")&amp;COLUMN()+1)&lt;&gt;"",INDIRECT("'Question Sets'!"&amp;SUBSTITUTE(ADDRESS(1,COLUMN(Table_Question_Sets[[#Headers],[Output Calculation]]),4),"1","")&amp;COLUMN()+1),"")</f>
        <v/>
      </c>
      <c r="AE24" t="str">
        <f ca="1">IF(INDIRECT("'Question Sets'!"&amp;SUBSTITUTE(ADDRESS(1,COLUMN(Table_Question_Sets[[#Headers],[Output Calculation]]),4),"1","")&amp;COLUMN()+1)&lt;&gt;"",INDIRECT("'Question Sets'!"&amp;SUBSTITUTE(ADDRESS(1,COLUMN(Table_Question_Sets[[#Headers],[Output Calculation]]),4),"1","")&amp;COLUMN()+1),"")</f>
        <v/>
      </c>
      <c r="AF24" t="str">
        <f ca="1">IF(INDIRECT("'Question Sets'!"&amp;SUBSTITUTE(ADDRESS(1,COLUMN(Table_Question_Sets[[#Headers],[Output Calculation]]),4),"1","")&amp;COLUMN()+1)&lt;&gt;"",INDIRECT("'Question Sets'!"&amp;SUBSTITUTE(ADDRESS(1,COLUMN(Table_Question_Sets[[#Headers],[Output Calculation]]),4),"1","")&amp;COLUMN()+1),"")</f>
        <v/>
      </c>
      <c r="AG24" t="str">
        <f ca="1">IF(INDIRECT("'Question Sets'!"&amp;SUBSTITUTE(ADDRESS(1,COLUMN(Table_Question_Sets[[#Headers],[Output Calculation]]),4),"1","")&amp;COLUMN()+1)&lt;&gt;"",INDIRECT("'Question Sets'!"&amp;SUBSTITUTE(ADDRESS(1,COLUMN(Table_Question_Sets[[#Headers],[Output Calculation]]),4),"1","")&amp;COLUMN()+1),"")</f>
        <v/>
      </c>
      <c r="AH24" t="str">
        <f ca="1">IF(INDIRECT("'Question Sets'!"&amp;SUBSTITUTE(ADDRESS(1,COLUMN(Table_Question_Sets[[#Headers],[Output Calculation]]),4),"1","")&amp;COLUMN()+1)&lt;&gt;"",INDIRECT("'Question Sets'!"&amp;SUBSTITUTE(ADDRESS(1,COLUMN(Table_Question_Sets[[#Headers],[Output Calculation]]),4),"1","")&amp;COLUMN()+1),"")</f>
        <v/>
      </c>
      <c r="AI24" t="str">
        <f ca="1">IF(INDIRECT("'Question Sets'!"&amp;SUBSTITUTE(ADDRESS(1,COLUMN(Table_Question_Sets[[#Headers],[Output Calculation]]),4),"1","")&amp;COLUMN()+1)&lt;&gt;"",INDIRECT("'Question Sets'!"&amp;SUBSTITUTE(ADDRESS(1,COLUMN(Table_Question_Sets[[#Headers],[Output Calculation]]),4),"1","")&amp;COLUMN()+1),"")</f>
        <v/>
      </c>
      <c r="AJ24" t="str">
        <f ca="1">IF(INDIRECT("'Question Sets'!"&amp;SUBSTITUTE(ADDRESS(1,COLUMN(Table_Question_Sets[[#Headers],[Output Calculation]]),4),"1","")&amp;COLUMN()+1)&lt;&gt;"",INDIRECT("'Question Sets'!"&amp;SUBSTITUTE(ADDRESS(1,COLUMN(Table_Question_Sets[[#Headers],[Output Calculation]]),4),"1","")&amp;COLUMN()+1),"")</f>
        <v/>
      </c>
      <c r="AK24" t="str">
        <f ca="1">IF(INDIRECT("'Question Sets'!"&amp;SUBSTITUTE(ADDRESS(1,COLUMN(Table_Question_Sets[[#Headers],[Output Calculation]]),4),"1","")&amp;COLUMN()+1)&lt;&gt;"",INDIRECT("'Question Sets'!"&amp;SUBSTITUTE(ADDRESS(1,COLUMN(Table_Question_Sets[[#Headers],[Output Calculation]]),4),"1","")&amp;COLUMN()+1),"")</f>
        <v/>
      </c>
      <c r="AL24" t="str">
        <f ca="1">IF(INDIRECT("'Question Sets'!"&amp;SUBSTITUTE(ADDRESS(1,COLUMN(Table_Question_Sets[[#Headers],[Output Calculation]]),4),"1","")&amp;COLUMN()+1)&lt;&gt;"",INDIRECT("'Question Sets'!"&amp;SUBSTITUTE(ADDRESS(1,COLUMN(Table_Question_Sets[[#Headers],[Output Calculation]]),4),"1","")&amp;COLUMN()+1),"")</f>
        <v/>
      </c>
      <c r="AM24" t="str">
        <f ca="1">IF(INDIRECT("'Question Sets'!"&amp;SUBSTITUTE(ADDRESS(1,COLUMN(Table_Question_Sets[[#Headers],[Output Calculation]]),4),"1","")&amp;COLUMN()+1)&lt;&gt;"",INDIRECT("'Question Sets'!"&amp;SUBSTITUTE(ADDRESS(1,COLUMN(Table_Question_Sets[[#Headers],[Output Calculation]]),4),"1","")&amp;COLUMN()+1),"")</f>
        <v/>
      </c>
      <c r="AN24" t="str">
        <f ca="1">IF(INDIRECT("'Question Sets'!"&amp;SUBSTITUTE(ADDRESS(1,COLUMN(Table_Question_Sets[[#Headers],[Output Calculation]]),4),"1","")&amp;COLUMN()+1)&lt;&gt;"",INDIRECT("'Question Sets'!"&amp;SUBSTITUTE(ADDRESS(1,COLUMN(Table_Question_Sets[[#Headers],[Output Calculation]]),4),"1","")&amp;COLUMN()+1),"")</f>
        <v/>
      </c>
      <c r="AO24" t="str">
        <f ca="1">IF(INDIRECT("'Question Sets'!"&amp;SUBSTITUTE(ADDRESS(1,COLUMN(Table_Question_Sets[[#Headers],[Output Calculation]]),4),"1","")&amp;COLUMN()+1)&lt;&gt;"",INDIRECT("'Question Sets'!"&amp;SUBSTITUTE(ADDRESS(1,COLUMN(Table_Question_Sets[[#Headers],[Output Calculation]]),4),"1","")&amp;COLUMN()+1),"")</f>
        <v/>
      </c>
      <c r="AP24" t="str">
        <f ca="1">IF(INDIRECT("'Question Sets'!"&amp;SUBSTITUTE(ADDRESS(1,COLUMN(Table_Question_Sets[[#Headers],[Output Calculation]]),4),"1","")&amp;COLUMN()+1)&lt;&gt;"",INDIRECT("'Question Sets'!"&amp;SUBSTITUTE(ADDRESS(1,COLUMN(Table_Question_Sets[[#Headers],[Output Calculation]]),4),"1","")&amp;COLUMN()+1),"")</f>
        <v/>
      </c>
      <c r="AQ24" t="str">
        <f ca="1">IF(INDIRECT("'Question Sets'!"&amp;SUBSTITUTE(ADDRESS(1,COLUMN(Table_Question_Sets[[#Headers],[Output Calculation]]),4),"1","")&amp;COLUMN()+1)&lt;&gt;"",INDIRECT("'Question Sets'!"&amp;SUBSTITUTE(ADDRESS(1,COLUMN(Table_Question_Sets[[#Headers],[Output Calculation]]),4),"1","")&amp;COLUMN()+1),"")</f>
        <v/>
      </c>
      <c r="AR24" t="str">
        <f ca="1">IF(INDIRECT("'Question Sets'!"&amp;SUBSTITUTE(ADDRESS(1,COLUMN(Table_Question_Sets[[#Headers],[Output Calculation]]),4),"1","")&amp;COLUMN()+1)&lt;&gt;"",INDIRECT("'Question Sets'!"&amp;SUBSTITUTE(ADDRESS(1,COLUMN(Table_Question_Sets[[#Headers],[Output Calculation]]),4),"1","")&amp;COLUMN()+1),"")</f>
        <v/>
      </c>
      <c r="AS24" t="str">
        <f ca="1">IF(INDIRECT("'Question Sets'!"&amp;SUBSTITUTE(ADDRESS(1,COLUMN(Table_Question_Sets[[#Headers],[Output Calculation]]),4),"1","")&amp;COLUMN()+1)&lt;&gt;"",INDIRECT("'Question Sets'!"&amp;SUBSTITUTE(ADDRESS(1,COLUMN(Table_Question_Sets[[#Headers],[Output Calculation]]),4),"1","")&amp;COLUMN()+1),"")</f>
        <v/>
      </c>
      <c r="AT24" t="str">
        <f ca="1">IF(INDIRECT("'Question Sets'!"&amp;SUBSTITUTE(ADDRESS(1,COLUMN(Table_Question_Sets[[#Headers],[Output Calculation]]),4),"1","")&amp;COLUMN()+1)&lt;&gt;"",INDIRECT("'Question Sets'!"&amp;SUBSTITUTE(ADDRESS(1,COLUMN(Table_Question_Sets[[#Headers],[Output Calculation]]),4),"1","")&amp;COLUMN()+1),"")</f>
        <v/>
      </c>
      <c r="AU24" t="str">
        <f ca="1">IF(INDIRECT("'Question Sets'!"&amp;SUBSTITUTE(ADDRESS(1,COLUMN(Table_Question_Sets[[#Headers],[Output Calculation]]),4),"1","")&amp;COLUMN()+1)&lt;&gt;"",INDIRECT("'Question Sets'!"&amp;SUBSTITUTE(ADDRESS(1,COLUMN(Table_Question_Sets[[#Headers],[Output Calculation]]),4),"1","")&amp;COLUMN()+1),"")</f>
        <v/>
      </c>
      <c r="AV24" t="str">
        <f ca="1">IF(INDIRECT("'Question Sets'!"&amp;SUBSTITUTE(ADDRESS(1,COLUMN(Table_Question_Sets[[#Headers],[Output Calculation]]),4),"1","")&amp;COLUMN()+1)&lt;&gt;"",INDIRECT("'Question Sets'!"&amp;SUBSTITUTE(ADDRESS(1,COLUMN(Table_Question_Sets[[#Headers],[Output Calculation]]),4),"1","")&amp;COLUMN()+1),"")</f>
        <v/>
      </c>
      <c r="AW24" t="str">
        <f ca="1">IF(INDIRECT("'Question Sets'!"&amp;SUBSTITUTE(ADDRESS(1,COLUMN(Table_Question_Sets[[#Headers],[Output Calculation]]),4),"1","")&amp;COLUMN()+1)&lt;&gt;"",INDIRECT("'Question Sets'!"&amp;SUBSTITUTE(ADDRESS(1,COLUMN(Table_Question_Sets[[#Headers],[Output Calculation]]),4),"1","")&amp;COLUMN()+1),"")</f>
        <v/>
      </c>
      <c r="AX24" t="str">
        <f ca="1">IF(INDIRECT("'Question Sets'!"&amp;SUBSTITUTE(ADDRESS(1,COLUMN(Table_Question_Sets[[#Headers],[Output Calculation]]),4),"1","")&amp;COLUMN()+1)&lt;&gt;"",INDIRECT("'Question Sets'!"&amp;SUBSTITUTE(ADDRESS(1,COLUMN(Table_Question_Sets[[#Headers],[Output Calculation]]),4),"1","")&amp;COLUMN()+1),"")</f>
        <v/>
      </c>
      <c r="AY24" t="str">
        <f ca="1">IF(INDIRECT("'Question Sets'!"&amp;SUBSTITUTE(ADDRESS(1,COLUMN(Table_Question_Sets[[#Headers],[Output Calculation]]),4),"1","")&amp;COLUMN()+1)&lt;&gt;"",INDIRECT("'Question Sets'!"&amp;SUBSTITUTE(ADDRESS(1,COLUMN(Table_Question_Sets[[#Headers],[Output Calculation]]),4),"1","")&amp;COLUMN()+1),"")</f>
        <v/>
      </c>
      <c r="AZ24" t="str">
        <f ca="1">IF(INDIRECT("'Question Sets'!"&amp;SUBSTITUTE(ADDRESS(1,COLUMN(Table_Question_Sets[[#Headers],[Output Calculation]]),4),"1","")&amp;COLUMN()+1)&lt;&gt;"",INDIRECT("'Question Sets'!"&amp;SUBSTITUTE(ADDRESS(1,COLUMN(Table_Question_Sets[[#Headers],[Output Calculation]]),4),"1","")&amp;COLUMN()+1),"")</f>
        <v/>
      </c>
      <c r="BA24" t="str">
        <f ca="1">IF(INDIRECT("'Question Sets'!"&amp;SUBSTITUTE(ADDRESS(1,COLUMN(Table_Question_Sets[[#Headers],[Output Calculation]]),4),"1","")&amp;COLUMN()+1)&lt;&gt;"",INDIRECT("'Question Sets'!"&amp;SUBSTITUTE(ADDRESS(1,COLUMN(Table_Question_Sets[[#Headers],[Output Calculation]]),4),"1","")&amp;COLUMN()+1),"")</f>
        <v/>
      </c>
      <c r="BB24" s="69" t="s">
        <v>966</v>
      </c>
    </row>
    <row r="25" spans="2:54" ht="21" customHeight="1">
      <c r="B25" s="2" t="s">
        <v>985</v>
      </c>
      <c r="C25" s="69" t="s">
        <v>986</v>
      </c>
      <c r="D25" t="str">
        <f ca="1">_xlfn.TEXTJOIN("",TRUE,Table_Risk_1[Output Calculation])</f>
        <v>"settings":{"riskName":"Motor Loan Protection","fieldCodePrefix":"M"},"ratingFactors":{"loanAmount":"$20000","loanTerm":"5","interestRate":"12","age":"25","ratingState":"VIC","policyStartDate":43419,"deathBenefit":"Yes","accidentalDeathBenefit":"Yes","disabilityBenefit":"Yes","cashBoostBenefit":"Yes","cashBoostBenefitExtension":"Yes","involuntaryUnemploymentBenefit":"Yes","involuntaryUnemploymentBenefitExtension":"Yes"},"checks":{"includeRisk":true},"premium":{"premium":240,"loadedPremium":458.4,"basePremium":458.4},"commission":{"salesCommission":0.2,"netPremium":550.08},"statutoryRates":{"riskType":"General","ESLApplicability":"Not Applicable","jurisdiction":"VIC","policyStartDate":43419,"GST":0.1,"stampDuty":0.1},"payment":{"premium":550.08,"GST":55.008,"stampDuty":60.5088,"total":665.5968}</v>
      </c>
      <c r="E25" s="70"/>
      <c r="F25" s="70"/>
      <c r="G25" s="70"/>
      <c r="H25" s="70"/>
      <c r="I25" s="70"/>
      <c r="J25" s="70"/>
      <c r="K25" s="70"/>
      <c r="L25" s="70"/>
      <c r="M25" s="70"/>
      <c r="N25" s="70"/>
      <c r="O25" s="70"/>
      <c r="P25" s="70"/>
      <c r="Q25" s="70"/>
      <c r="R25" s="70"/>
      <c r="S25" s="70"/>
      <c r="T25" s="70"/>
      <c r="U25" s="70"/>
      <c r="V25" s="70"/>
      <c r="W25" s="70"/>
      <c r="X25" s="70"/>
      <c r="Y25" s="70"/>
      <c r="Z25" s="70"/>
      <c r="AA25" s="70"/>
      <c r="AB25" s="70"/>
      <c r="AC25" s="70"/>
      <c r="AD25" s="70"/>
      <c r="AE25" s="70"/>
      <c r="AF25" s="70"/>
      <c r="AG25" s="70"/>
      <c r="AH25" s="70"/>
      <c r="AI25" s="70"/>
      <c r="AJ25" s="70"/>
      <c r="AK25" s="70"/>
      <c r="AL25" s="70"/>
      <c r="AM25" s="70"/>
      <c r="AN25" s="70"/>
      <c r="AO25" s="70"/>
      <c r="AP25" s="70"/>
      <c r="AQ25" s="70"/>
      <c r="AR25" s="70"/>
      <c r="AS25" s="70"/>
      <c r="AT25" s="70"/>
      <c r="AU25" s="70"/>
      <c r="AV25" s="70"/>
      <c r="AW25" s="70"/>
      <c r="AX25" s="70"/>
      <c r="AY25" s="70"/>
      <c r="AZ25" s="70"/>
      <c r="BA25" s="70"/>
      <c r="BB25" s="69" t="s">
        <v>966</v>
      </c>
    </row>
    <row r="26" spans="2:54" ht="21" customHeight="1">
      <c r="B26" s="2" t="s">
        <v>987</v>
      </c>
      <c r="C26" s="69" t="s">
        <v>988</v>
      </c>
      <c r="D26" t="str">
        <f ca="1">_xlfn.TEXTJOIN("",TRUE,Table_Risk_2[Output Calculation])</f>
        <v>"settings":{"riskName":"Public Liability","keyPrefix":"PL"},"ratingFactors":{"ratingState":"VIC","policyStartDate":43419},"checks":{"includeRisk":false},"premium":{"basepremium":0,"totalPremium":0},"other":{"blah":"Val"},"statutoryRates":{"riskType":"General","ESLApplicability":"Applicable","jurisdiction":"VIC","policyStartDate":43419,"ESLRate":0,"GSTRate":0.1,"SDRate":0.1},"payment":{"premium":0,"ESL":0,"GST":0,"SD":0,"total":0}</v>
      </c>
      <c r="E26" s="70"/>
      <c r="F26" s="70"/>
      <c r="G26" s="70"/>
      <c r="H26" s="70"/>
      <c r="I26" s="70"/>
      <c r="J26" s="70"/>
      <c r="K26" s="70"/>
      <c r="L26" s="70"/>
      <c r="M26" s="70"/>
      <c r="N26" s="70"/>
      <c r="O26" s="70"/>
      <c r="P26" s="70"/>
      <c r="Q26" s="70"/>
      <c r="R26" s="70"/>
      <c r="S26" s="70"/>
      <c r="T26" s="70"/>
      <c r="U26" s="70"/>
      <c r="V26" s="70"/>
      <c r="W26" s="70"/>
      <c r="X26" s="70"/>
      <c r="Y26" s="70"/>
      <c r="Z26" s="70"/>
      <c r="AA26" s="70"/>
      <c r="AB26" s="70"/>
      <c r="AC26" s="70"/>
      <c r="AD26" s="70"/>
      <c r="AE26" s="70"/>
      <c r="AF26" s="70"/>
      <c r="AG26" s="70"/>
      <c r="AH26" s="70"/>
      <c r="AI26" s="70"/>
      <c r="AJ26" s="70"/>
      <c r="AK26" s="70"/>
      <c r="AL26" s="70"/>
      <c r="AM26" s="70"/>
      <c r="AN26" s="70"/>
      <c r="AO26" s="70"/>
      <c r="AP26" s="70"/>
      <c r="AQ26" s="70"/>
      <c r="AR26" s="70"/>
      <c r="AS26" s="70"/>
      <c r="AT26" s="70"/>
      <c r="AU26" s="70"/>
      <c r="AV26" s="70"/>
      <c r="AW26" s="70"/>
      <c r="AX26" s="70"/>
      <c r="AY26" s="70"/>
      <c r="AZ26" s="70"/>
      <c r="BA26" s="70"/>
      <c r="BB26" s="69" t="s">
        <v>966</v>
      </c>
    </row>
    <row r="27" spans="2:54" ht="21" customHeight="1">
      <c r="B27" s="2" t="s">
        <v>283</v>
      </c>
      <c r="C27" s="69" t="s">
        <v>973</v>
      </c>
      <c r="D27" t="str">
        <f ca="1">IF(INDIRECT("'Triggers'!"&amp;SUBSTITUTE(ADDRESS(1,COLUMN(Table_Triggers[[#Headers],[Output Calculation]]),4),"1","")&amp;COLUMN()+1)&lt;&gt;"",INDIRECT("'Triggers'!"&amp;SUBSTITUTE(ADDRESS(1,COLUMN(Table_Triggers[[#Headers],[Output Calculation]]),4),"1","")&amp;COLUMN()+1),"")</f>
        <v>"softReferral":{},</v>
      </c>
      <c r="E27" t="str">
        <f ca="1">IF(INDIRECT("'Triggers'!"&amp;SUBSTITUTE(ADDRESS(1,COLUMN(Table_Triggers[[#Headers],[Output Calculation]]),4),"1","")&amp;COLUMN()+1)&lt;&gt;"",INDIRECT("'Triggers'!"&amp;SUBSTITUTE(ADDRESS(1,COLUMN(Table_Triggers[[#Headers],[Output Calculation]]),4),"1","")&amp;COLUMN()+1),"")</f>
        <v>"hardReferral":{},</v>
      </c>
      <c r="F27" t="str">
        <f ca="1">IF(INDIRECT("'Triggers'!"&amp;SUBSTITUTE(ADDRESS(1,COLUMN(Table_Triggers[[#Headers],[Output Calculation]]),4),"1","")&amp;COLUMN()+1)&lt;&gt;"",INDIRECT("'Triggers'!"&amp;SUBSTITUTE(ADDRESS(1,COLUMN(Table_Triggers[[#Headers],[Output Calculation]]),4),"1","")&amp;COLUMN()+1),"")</f>
        <v>"decline":{"decined":false,"claim":false},</v>
      </c>
      <c r="G27" t="str">
        <f ca="1">IF(INDIRECT("'Triggers'!"&amp;SUBSTITUTE(ADDRESS(1,COLUMN(Table_Triggers[[#Headers],[Output Calculation]]),4),"1","")&amp;COLUMN()+1)&lt;&gt;"",INDIRECT("'Triggers'!"&amp;SUBSTITUTE(ADDRESS(1,COLUMN(Table_Triggers[[#Headers],[Output Calculation]]),4),"1","")&amp;COLUMN()+1),"")</f>
        <v>"error":{"noCoverSelected":false},</v>
      </c>
      <c r="H27" t="str">
        <f ca="1">IF(INDIRECT("'Triggers'!"&amp;SUBSTITUTE(ADDRESS(1,COLUMN(Table_Triggers[[#Headers],[Output Calculation]]),4),"1","")&amp;COLUMN()+1)&lt;&gt;"",INDIRECT("'Triggers'!"&amp;SUBSTITUTE(ADDRESS(1,COLUMN(Table_Triggers[[#Headers],[Output Calculation]]),4),"1","")&amp;COLUMN()+1),"")</f>
        <v/>
      </c>
      <c r="I27" t="str">
        <f ca="1">IF(INDIRECT("'Triggers'!"&amp;SUBSTITUTE(ADDRESS(1,COLUMN(Table_Triggers[[#Headers],[Output Calculation]]),4),"1","")&amp;COLUMN()+1)&lt;&gt;"",INDIRECT("'Triggers'!"&amp;SUBSTITUTE(ADDRESS(1,COLUMN(Table_Triggers[[#Headers],[Output Calculation]]),4),"1","")&amp;COLUMN()+1),"")</f>
        <v/>
      </c>
      <c r="J27" t="str">
        <f ca="1">IF(INDIRECT("'Triggers'!"&amp;SUBSTITUTE(ADDRESS(1,COLUMN(Table_Triggers[[#Headers],[Output Calculation]]),4),"1","")&amp;COLUMN()+1)&lt;&gt;"",INDIRECT("'Triggers'!"&amp;SUBSTITUTE(ADDRESS(1,COLUMN(Table_Triggers[[#Headers],[Output Calculation]]),4),"1","")&amp;COLUMN()+1),"")</f>
        <v/>
      </c>
      <c r="K27" t="str">
        <f ca="1">IF(INDIRECT("'Triggers'!"&amp;SUBSTITUTE(ADDRESS(1,COLUMN(Table_Triggers[[#Headers],[Output Calculation]]),4),"1","")&amp;COLUMN()+1)&lt;&gt;"",INDIRECT("'Triggers'!"&amp;SUBSTITUTE(ADDRESS(1,COLUMN(Table_Triggers[[#Headers],[Output Calculation]]),4),"1","")&amp;COLUMN()+1),"")</f>
        <v/>
      </c>
      <c r="L27" t="str">
        <f ca="1">IF(INDIRECT("'Triggers'!"&amp;SUBSTITUTE(ADDRESS(1,COLUMN(Table_Triggers[[#Headers],[Output Calculation]]),4),"1","")&amp;COLUMN()+1)&lt;&gt;"",INDIRECT("'Triggers'!"&amp;SUBSTITUTE(ADDRESS(1,COLUMN(Table_Triggers[[#Headers],[Output Calculation]]),4),"1","")&amp;COLUMN()+1),"")</f>
        <v/>
      </c>
      <c r="M27" t="str">
        <f ca="1">IF(INDIRECT("'Triggers'!"&amp;SUBSTITUTE(ADDRESS(1,COLUMN(Table_Triggers[[#Headers],[Output Calculation]]),4),"1","")&amp;COLUMN()+1)&lt;&gt;"",INDIRECT("'Triggers'!"&amp;SUBSTITUTE(ADDRESS(1,COLUMN(Table_Triggers[[#Headers],[Output Calculation]]),4),"1","")&amp;COLUMN()+1),"")</f>
        <v/>
      </c>
      <c r="N27" t="str">
        <f ca="1">IF(INDIRECT("'Triggers'!"&amp;SUBSTITUTE(ADDRESS(1,COLUMN(Table_Triggers[[#Headers],[Output Calculation]]),4),"1","")&amp;COLUMN()+1)&lt;&gt;"",INDIRECT("'Triggers'!"&amp;SUBSTITUTE(ADDRESS(1,COLUMN(Table_Triggers[[#Headers],[Output Calculation]]),4),"1","")&amp;COLUMN()+1),"")</f>
        <v/>
      </c>
      <c r="O27" t="str">
        <f ca="1">IF(INDIRECT("'Triggers'!"&amp;SUBSTITUTE(ADDRESS(1,COLUMN(Table_Triggers[[#Headers],[Output Calculation]]),4),"1","")&amp;COLUMN()+1)&lt;&gt;"",INDIRECT("'Triggers'!"&amp;SUBSTITUTE(ADDRESS(1,COLUMN(Table_Triggers[[#Headers],[Output Calculation]]),4),"1","")&amp;COLUMN()+1),"")</f>
        <v/>
      </c>
      <c r="P27" t="str">
        <f ca="1">IF(INDIRECT("'Triggers'!"&amp;SUBSTITUTE(ADDRESS(1,COLUMN(Table_Triggers[[#Headers],[Output Calculation]]),4),"1","")&amp;COLUMN()+1)&lt;&gt;"",INDIRECT("'Triggers'!"&amp;SUBSTITUTE(ADDRESS(1,COLUMN(Table_Triggers[[#Headers],[Output Calculation]]),4),"1","")&amp;COLUMN()+1),"")</f>
        <v/>
      </c>
      <c r="Q27" t="str">
        <f ca="1">IF(INDIRECT("'Triggers'!"&amp;SUBSTITUTE(ADDRESS(1,COLUMN(Table_Triggers[[#Headers],[Output Calculation]]),4),"1","")&amp;COLUMN()+1)&lt;&gt;"",INDIRECT("'Triggers'!"&amp;SUBSTITUTE(ADDRESS(1,COLUMN(Table_Triggers[[#Headers],[Output Calculation]]),4),"1","")&amp;COLUMN()+1),"")</f>
        <v/>
      </c>
      <c r="R27" t="str">
        <f ca="1">IF(INDIRECT("'Triggers'!"&amp;SUBSTITUTE(ADDRESS(1,COLUMN(Table_Triggers[[#Headers],[Output Calculation]]),4),"1","")&amp;COLUMN()+1)&lt;&gt;"",INDIRECT("'Triggers'!"&amp;SUBSTITUTE(ADDRESS(1,COLUMN(Table_Triggers[[#Headers],[Output Calculation]]),4),"1","")&amp;COLUMN()+1),"")</f>
        <v/>
      </c>
      <c r="S27" t="str">
        <f ca="1">IF(INDIRECT("'Triggers'!"&amp;SUBSTITUTE(ADDRESS(1,COLUMN(Table_Triggers[[#Headers],[Output Calculation]]),4),"1","")&amp;COLUMN()+1)&lt;&gt;"",INDIRECT("'Triggers'!"&amp;SUBSTITUTE(ADDRESS(1,COLUMN(Table_Triggers[[#Headers],[Output Calculation]]),4),"1","")&amp;COLUMN()+1),"")</f>
        <v/>
      </c>
      <c r="T27" t="str">
        <f ca="1">IF(INDIRECT("'Triggers'!"&amp;SUBSTITUTE(ADDRESS(1,COLUMN(Table_Triggers[[#Headers],[Output Calculation]]),4),"1","")&amp;COLUMN()+1)&lt;&gt;"",INDIRECT("'Triggers'!"&amp;SUBSTITUTE(ADDRESS(1,COLUMN(Table_Triggers[[#Headers],[Output Calculation]]),4),"1","")&amp;COLUMN()+1),"")</f>
        <v/>
      </c>
      <c r="U27" t="str">
        <f ca="1">IF(INDIRECT("'Triggers'!"&amp;SUBSTITUTE(ADDRESS(1,COLUMN(Table_Triggers[[#Headers],[Output Calculation]]),4),"1","")&amp;COLUMN()+1)&lt;&gt;"",INDIRECT("'Triggers'!"&amp;SUBSTITUTE(ADDRESS(1,COLUMN(Table_Triggers[[#Headers],[Output Calculation]]),4),"1","")&amp;COLUMN()+1),"")</f>
        <v/>
      </c>
      <c r="V27" t="str">
        <f ca="1">IF(INDIRECT("'Triggers'!"&amp;SUBSTITUTE(ADDRESS(1,COLUMN(Table_Triggers[[#Headers],[Output Calculation]]),4),"1","")&amp;COLUMN()+1)&lt;&gt;"",INDIRECT("'Triggers'!"&amp;SUBSTITUTE(ADDRESS(1,COLUMN(Table_Triggers[[#Headers],[Output Calculation]]),4),"1","")&amp;COLUMN()+1),"")</f>
        <v/>
      </c>
      <c r="W27" t="str">
        <f ca="1">IF(INDIRECT("'Triggers'!"&amp;SUBSTITUTE(ADDRESS(1,COLUMN(Table_Triggers[[#Headers],[Output Calculation]]),4),"1","")&amp;COLUMN()+1)&lt;&gt;"",INDIRECT("'Triggers'!"&amp;SUBSTITUTE(ADDRESS(1,COLUMN(Table_Triggers[[#Headers],[Output Calculation]]),4),"1","")&amp;COLUMN()+1),"")</f>
        <v/>
      </c>
      <c r="X27" t="str">
        <f ca="1">IF(INDIRECT("'Triggers'!"&amp;SUBSTITUTE(ADDRESS(1,COLUMN(Table_Triggers[[#Headers],[Output Calculation]]),4),"1","")&amp;COLUMN()+1)&lt;&gt;"",INDIRECT("'Triggers'!"&amp;SUBSTITUTE(ADDRESS(1,COLUMN(Table_Triggers[[#Headers],[Output Calculation]]),4),"1","")&amp;COLUMN()+1),"")</f>
        <v/>
      </c>
      <c r="Y27" t="str">
        <f ca="1">IF(INDIRECT("'Triggers'!"&amp;SUBSTITUTE(ADDRESS(1,COLUMN(Table_Triggers[[#Headers],[Output Calculation]]),4),"1","")&amp;COLUMN()+1)&lt;&gt;"",INDIRECT("'Triggers'!"&amp;SUBSTITUTE(ADDRESS(1,COLUMN(Table_Triggers[[#Headers],[Output Calculation]]),4),"1","")&amp;COLUMN()+1),"")</f>
        <v/>
      </c>
      <c r="Z27" t="str">
        <f ca="1">IF(INDIRECT("'Triggers'!"&amp;SUBSTITUTE(ADDRESS(1,COLUMN(Table_Triggers[[#Headers],[Output Calculation]]),4),"1","")&amp;COLUMN()+1)&lt;&gt;"",INDIRECT("'Triggers'!"&amp;SUBSTITUTE(ADDRESS(1,COLUMN(Table_Triggers[[#Headers],[Output Calculation]]),4),"1","")&amp;COLUMN()+1),"")</f>
        <v/>
      </c>
      <c r="AA27" t="str">
        <f ca="1">IF(INDIRECT("'Triggers'!"&amp;SUBSTITUTE(ADDRESS(1,COLUMN(Table_Triggers[[#Headers],[Output Calculation]]),4),"1","")&amp;COLUMN()+1)&lt;&gt;"",INDIRECT("'Triggers'!"&amp;SUBSTITUTE(ADDRESS(1,COLUMN(Table_Triggers[[#Headers],[Output Calculation]]),4),"1","")&amp;COLUMN()+1),"")</f>
        <v/>
      </c>
      <c r="AB27" t="str">
        <f ca="1">IF(INDIRECT("'Triggers'!"&amp;SUBSTITUTE(ADDRESS(1,COLUMN(Table_Triggers[[#Headers],[Output Calculation]]),4),"1","")&amp;COLUMN()+1)&lt;&gt;"",INDIRECT("'Triggers'!"&amp;SUBSTITUTE(ADDRESS(1,COLUMN(Table_Triggers[[#Headers],[Output Calculation]]),4),"1","")&amp;COLUMN()+1),"")</f>
        <v/>
      </c>
      <c r="AC27" t="str">
        <f ca="1">IF(INDIRECT("'Triggers'!"&amp;SUBSTITUTE(ADDRESS(1,COLUMN(Table_Triggers[[#Headers],[Output Calculation]]),4),"1","")&amp;COLUMN()+1)&lt;&gt;"",INDIRECT("'Triggers'!"&amp;SUBSTITUTE(ADDRESS(1,COLUMN(Table_Triggers[[#Headers],[Output Calculation]]),4),"1","")&amp;COLUMN()+1),"")</f>
        <v/>
      </c>
      <c r="AD27" t="str">
        <f ca="1">IF(INDIRECT("'Triggers'!"&amp;SUBSTITUTE(ADDRESS(1,COLUMN(Table_Triggers[[#Headers],[Output Calculation]]),4),"1","")&amp;COLUMN()+1)&lt;&gt;"",INDIRECT("'Triggers'!"&amp;SUBSTITUTE(ADDRESS(1,COLUMN(Table_Triggers[[#Headers],[Output Calculation]]),4),"1","")&amp;COLUMN()+1),"")</f>
        <v/>
      </c>
      <c r="AE27" t="str">
        <f ca="1">IF(INDIRECT("'Triggers'!"&amp;SUBSTITUTE(ADDRESS(1,COLUMN(Table_Triggers[[#Headers],[Output Calculation]]),4),"1","")&amp;COLUMN()+1)&lt;&gt;"",INDIRECT("'Triggers'!"&amp;SUBSTITUTE(ADDRESS(1,COLUMN(Table_Triggers[[#Headers],[Output Calculation]]),4),"1","")&amp;COLUMN()+1),"")</f>
        <v/>
      </c>
      <c r="AF27" t="str">
        <f ca="1">IF(INDIRECT("'Triggers'!"&amp;SUBSTITUTE(ADDRESS(1,COLUMN(Table_Triggers[[#Headers],[Output Calculation]]),4),"1","")&amp;COLUMN()+1)&lt;&gt;"",INDIRECT("'Triggers'!"&amp;SUBSTITUTE(ADDRESS(1,COLUMN(Table_Triggers[[#Headers],[Output Calculation]]),4),"1","")&amp;COLUMN()+1),"")</f>
        <v/>
      </c>
      <c r="AG27" t="str">
        <f ca="1">IF(INDIRECT("'Triggers'!"&amp;SUBSTITUTE(ADDRESS(1,COLUMN(Table_Triggers[[#Headers],[Output Calculation]]),4),"1","")&amp;COLUMN()+1)&lt;&gt;"",INDIRECT("'Triggers'!"&amp;SUBSTITUTE(ADDRESS(1,COLUMN(Table_Triggers[[#Headers],[Output Calculation]]),4),"1","")&amp;COLUMN()+1),"")</f>
        <v/>
      </c>
      <c r="AH27" t="str">
        <f ca="1">IF(INDIRECT("'Triggers'!"&amp;SUBSTITUTE(ADDRESS(1,COLUMN(Table_Triggers[[#Headers],[Output Calculation]]),4),"1","")&amp;COLUMN()+1)&lt;&gt;"",INDIRECT("'Triggers'!"&amp;SUBSTITUTE(ADDRESS(1,COLUMN(Table_Triggers[[#Headers],[Output Calculation]]),4),"1","")&amp;COLUMN()+1),"")</f>
        <v/>
      </c>
      <c r="AI27" t="str">
        <f ca="1">IF(INDIRECT("'Triggers'!"&amp;SUBSTITUTE(ADDRESS(1,COLUMN(Table_Triggers[[#Headers],[Output Calculation]]),4),"1","")&amp;COLUMN()+1)&lt;&gt;"",INDIRECT("'Triggers'!"&amp;SUBSTITUTE(ADDRESS(1,COLUMN(Table_Triggers[[#Headers],[Output Calculation]]),4),"1","")&amp;COLUMN()+1),"")</f>
        <v/>
      </c>
      <c r="AJ27" t="str">
        <f ca="1">IF(INDIRECT("'Triggers'!"&amp;SUBSTITUTE(ADDRESS(1,COLUMN(Table_Triggers[[#Headers],[Output Calculation]]),4),"1","")&amp;COLUMN()+1)&lt;&gt;"",INDIRECT("'Triggers'!"&amp;SUBSTITUTE(ADDRESS(1,COLUMN(Table_Triggers[[#Headers],[Output Calculation]]),4),"1","")&amp;COLUMN()+1),"")</f>
        <v/>
      </c>
      <c r="AK27" t="str">
        <f ca="1">IF(INDIRECT("'Triggers'!"&amp;SUBSTITUTE(ADDRESS(1,COLUMN(Table_Triggers[[#Headers],[Output Calculation]]),4),"1","")&amp;COLUMN()+1)&lt;&gt;"",INDIRECT("'Triggers'!"&amp;SUBSTITUTE(ADDRESS(1,COLUMN(Table_Triggers[[#Headers],[Output Calculation]]),4),"1","")&amp;COLUMN()+1),"")</f>
        <v/>
      </c>
      <c r="AL27" t="str">
        <f ca="1">IF(INDIRECT("'Triggers'!"&amp;SUBSTITUTE(ADDRESS(1,COLUMN(Table_Triggers[[#Headers],[Output Calculation]]),4),"1","")&amp;COLUMN()+1)&lt;&gt;"",INDIRECT("'Triggers'!"&amp;SUBSTITUTE(ADDRESS(1,COLUMN(Table_Triggers[[#Headers],[Output Calculation]]),4),"1","")&amp;COLUMN()+1),"")</f>
        <v/>
      </c>
      <c r="AM27" t="str">
        <f ca="1">IF(INDIRECT("'Triggers'!"&amp;SUBSTITUTE(ADDRESS(1,COLUMN(Table_Triggers[[#Headers],[Output Calculation]]),4),"1","")&amp;COLUMN()+1)&lt;&gt;"",INDIRECT("'Triggers'!"&amp;SUBSTITUTE(ADDRESS(1,COLUMN(Table_Triggers[[#Headers],[Output Calculation]]),4),"1","")&amp;COLUMN()+1),"")</f>
        <v/>
      </c>
      <c r="AN27" t="str">
        <f ca="1">IF(INDIRECT("'Triggers'!"&amp;SUBSTITUTE(ADDRESS(1,COLUMN(Table_Triggers[[#Headers],[Output Calculation]]),4),"1","")&amp;COLUMN()+1)&lt;&gt;"",INDIRECT("'Triggers'!"&amp;SUBSTITUTE(ADDRESS(1,COLUMN(Table_Triggers[[#Headers],[Output Calculation]]),4),"1","")&amp;COLUMN()+1),"")</f>
        <v/>
      </c>
      <c r="AO27" t="str">
        <f ca="1">IF(INDIRECT("'Triggers'!"&amp;SUBSTITUTE(ADDRESS(1,COLUMN(Table_Triggers[[#Headers],[Output Calculation]]),4),"1","")&amp;COLUMN()+1)&lt;&gt;"",INDIRECT("'Triggers'!"&amp;SUBSTITUTE(ADDRESS(1,COLUMN(Table_Triggers[[#Headers],[Output Calculation]]),4),"1","")&amp;COLUMN()+1),"")</f>
        <v/>
      </c>
      <c r="AP27" t="str">
        <f ca="1">IF(INDIRECT("'Triggers'!"&amp;SUBSTITUTE(ADDRESS(1,COLUMN(Table_Triggers[[#Headers],[Output Calculation]]),4),"1","")&amp;COLUMN()+1)&lt;&gt;"",INDIRECT("'Triggers'!"&amp;SUBSTITUTE(ADDRESS(1,COLUMN(Table_Triggers[[#Headers],[Output Calculation]]),4),"1","")&amp;COLUMN()+1),"")</f>
        <v/>
      </c>
      <c r="AQ27" t="str">
        <f ca="1">IF(INDIRECT("'Triggers'!"&amp;SUBSTITUTE(ADDRESS(1,COLUMN(Table_Triggers[[#Headers],[Output Calculation]]),4),"1","")&amp;COLUMN()+1)&lt;&gt;"",INDIRECT("'Triggers'!"&amp;SUBSTITUTE(ADDRESS(1,COLUMN(Table_Triggers[[#Headers],[Output Calculation]]),4),"1","")&amp;COLUMN()+1),"")</f>
        <v/>
      </c>
      <c r="AR27" t="str">
        <f ca="1">IF(INDIRECT("'Triggers'!"&amp;SUBSTITUTE(ADDRESS(1,COLUMN(Table_Triggers[[#Headers],[Output Calculation]]),4),"1","")&amp;COLUMN()+1)&lt;&gt;"",INDIRECT("'Triggers'!"&amp;SUBSTITUTE(ADDRESS(1,COLUMN(Table_Triggers[[#Headers],[Output Calculation]]),4),"1","")&amp;COLUMN()+1),"")</f>
        <v/>
      </c>
      <c r="AS27" t="str">
        <f ca="1">IF(INDIRECT("'Triggers'!"&amp;SUBSTITUTE(ADDRESS(1,COLUMN(Table_Triggers[[#Headers],[Output Calculation]]),4),"1","")&amp;COLUMN()+1)&lt;&gt;"",INDIRECT("'Triggers'!"&amp;SUBSTITUTE(ADDRESS(1,COLUMN(Table_Triggers[[#Headers],[Output Calculation]]),4),"1","")&amp;COLUMN()+1),"")</f>
        <v/>
      </c>
      <c r="AT27" t="str">
        <f ca="1">IF(INDIRECT("'Triggers'!"&amp;SUBSTITUTE(ADDRESS(1,COLUMN(Table_Triggers[[#Headers],[Output Calculation]]),4),"1","")&amp;COLUMN()+1)&lt;&gt;"",INDIRECT("'Triggers'!"&amp;SUBSTITUTE(ADDRESS(1,COLUMN(Table_Triggers[[#Headers],[Output Calculation]]),4),"1","")&amp;COLUMN()+1),"")</f>
        <v/>
      </c>
      <c r="AU27" t="str">
        <f ca="1">IF(INDIRECT("'Triggers'!"&amp;SUBSTITUTE(ADDRESS(1,COLUMN(Table_Triggers[[#Headers],[Output Calculation]]),4),"1","")&amp;COLUMN()+1)&lt;&gt;"",INDIRECT("'Triggers'!"&amp;SUBSTITUTE(ADDRESS(1,COLUMN(Table_Triggers[[#Headers],[Output Calculation]]),4),"1","")&amp;COLUMN()+1),"")</f>
        <v/>
      </c>
      <c r="AV27" t="str">
        <f ca="1">IF(INDIRECT("'Triggers'!"&amp;SUBSTITUTE(ADDRESS(1,COLUMN(Table_Triggers[[#Headers],[Output Calculation]]),4),"1","")&amp;COLUMN()+1)&lt;&gt;"",INDIRECT("'Triggers'!"&amp;SUBSTITUTE(ADDRESS(1,COLUMN(Table_Triggers[[#Headers],[Output Calculation]]),4),"1","")&amp;COLUMN()+1),"")</f>
        <v/>
      </c>
      <c r="AW27" t="str">
        <f ca="1">IF(INDIRECT("'Triggers'!"&amp;SUBSTITUTE(ADDRESS(1,COLUMN(Table_Triggers[[#Headers],[Output Calculation]]),4),"1","")&amp;COLUMN()+1)&lt;&gt;"",INDIRECT("'Triggers'!"&amp;SUBSTITUTE(ADDRESS(1,COLUMN(Table_Triggers[[#Headers],[Output Calculation]]),4),"1","")&amp;COLUMN()+1),"")</f>
        <v/>
      </c>
      <c r="AX27" t="str">
        <f ca="1">IF(INDIRECT("'Triggers'!"&amp;SUBSTITUTE(ADDRESS(1,COLUMN(Table_Triggers[[#Headers],[Output Calculation]]),4),"1","")&amp;COLUMN()+1)&lt;&gt;"",INDIRECT("'Triggers'!"&amp;SUBSTITUTE(ADDRESS(1,COLUMN(Table_Triggers[[#Headers],[Output Calculation]]),4),"1","")&amp;COLUMN()+1),"")</f>
        <v/>
      </c>
      <c r="AY27" t="str">
        <f ca="1">IF(INDIRECT("'Triggers'!"&amp;SUBSTITUTE(ADDRESS(1,COLUMN(Table_Triggers[[#Headers],[Output Calculation]]),4),"1","")&amp;COLUMN()+1)&lt;&gt;"",INDIRECT("'Triggers'!"&amp;SUBSTITUTE(ADDRESS(1,COLUMN(Table_Triggers[[#Headers],[Output Calculation]]),4),"1","")&amp;COLUMN()+1),"")</f>
        <v/>
      </c>
      <c r="AZ27" t="str">
        <f ca="1">IF(INDIRECT("'Triggers'!"&amp;SUBSTITUTE(ADDRESS(1,COLUMN(Table_Triggers[[#Headers],[Output Calculation]]),4),"1","")&amp;COLUMN()+1)&lt;&gt;"",INDIRECT("'Triggers'!"&amp;SUBSTITUTE(ADDRESS(1,COLUMN(Table_Triggers[[#Headers],[Output Calculation]]),4),"1","")&amp;COLUMN()+1),"")</f>
        <v/>
      </c>
      <c r="BA27" t="str">
        <f ca="1">IF(INDIRECT("'Triggers'!"&amp;SUBSTITUTE(ADDRESS(1,COLUMN(Table_Triggers[[#Headers],[Output Calculation]]),4),"1","")&amp;COLUMN()+1)&lt;&gt;"",INDIRECT("'Triggers'!"&amp;SUBSTITUTE(ADDRESS(1,COLUMN(Table_Triggers[[#Headers],[Output Calculation]]),4),"1","")&amp;COLUMN()+1),"")</f>
        <v/>
      </c>
      <c r="BB27" s="69" t="s">
        <v>966</v>
      </c>
    </row>
    <row r="28" spans="2:54" ht="21" customHeight="1">
      <c r="B28" s="2" t="s">
        <v>320</v>
      </c>
      <c r="C28" s="69" t="s">
        <v>989</v>
      </c>
      <c r="D28" t="str">
        <f ca="1" xml:space="preserve">
"""total"": {"&amp;
"""premium"": """&amp;TEXT(Table_Premium_Breakdown[[#Totals],[Premium]],"$#,##0.00")&amp;""","&amp;
"""ESL"": """&amp;TEXT(Table_Premium_Breakdown[[#Totals],[ESL]],"$#,##0.00")&amp;""","&amp;
"""GST"": """&amp;TEXT(Table_Premium_Breakdown[[#Totals],[GST]],"$#,##0.00")&amp;""","&amp;
"""stampDuty"": """&amp;TEXT(Table_Premium_Breakdown[[#Totals],[Stamp Duty]],"$#,##0.00")&amp;""","&amp;
"""serviceFees"": """&amp;TEXT(Table_Premium_Breakdown[[#Totals],[Service Fees]],"$#,##0.00")&amp;""","&amp;
"""interest"": """&amp;TEXT(Table_Premium_Breakdown[[#Totals],[Interest]],"$#,##0.00")&amp;""","&amp;
"""merchantFees"": """&amp;TEXT(Table_Premium_Breakdown[[#Totals],[Merchant Fees]],"$#,##0.00")&amp;""","&amp;
"""transactionCosts"": """&amp;TEXT(Table_Premium_Breakdown[[#Totals],[Transaction Costs]],"$#,##0.00")&amp;""","&amp;
"""payable"": """&amp;TEXT(Table_Premium_Breakdown[[#Totals],[Total]],"$#,##0.00")&amp;""""&amp;
"},"&amp;
"""instalments"": {"&amp;
"""instalmentsPerYear"": """&amp;Totals_Instalment_Yearly_Instalments&amp;""","&amp;
"""instalmentAmount"": """&amp;TEXT(Totals_Instalment_Instalment_Amount,"$#,##0.00")&amp;""""&amp;
"}"</f>
        <v>"total": {"premium": "$550.08","ESL": "$0.00","GST": "$55.01","stampDuty": "$60.51","serviceFees": "$0.00","interest": "$0.00","merchantFees": "$0.00","transactionCosts": "$0.00","payable": "$665.60"},"instalments": {"instalmentsPerYear": "12","instalmentAmount": "$55.47"}</v>
      </c>
      <c r="E28" s="70"/>
      <c r="F28" s="70"/>
      <c r="G28" s="70"/>
      <c r="H28" s="70"/>
      <c r="I28" s="70"/>
      <c r="J28" s="70"/>
      <c r="K28" s="70"/>
      <c r="L28" s="70"/>
      <c r="M28" s="70"/>
      <c r="N28" s="70"/>
      <c r="O28" s="70"/>
      <c r="P28" s="70"/>
      <c r="Q28" s="70"/>
      <c r="R28" s="70"/>
      <c r="S28" s="70"/>
      <c r="T28" s="70"/>
      <c r="U28" s="70"/>
      <c r="V28" s="70"/>
      <c r="W28" s="70"/>
      <c r="X28" s="70"/>
      <c r="Y28" s="70"/>
      <c r="Z28" s="70"/>
      <c r="AA28" s="70"/>
      <c r="AB28" s="70"/>
      <c r="AC28" s="70"/>
      <c r="AD28" s="70"/>
      <c r="AE28" s="70"/>
      <c r="AF28" s="70"/>
      <c r="AG28" s="70"/>
      <c r="AH28" s="70"/>
      <c r="AI28" s="70"/>
      <c r="AJ28" s="70"/>
      <c r="AK28" s="70"/>
      <c r="AL28" s="70"/>
      <c r="AM28" s="70"/>
      <c r="AN28" s="70"/>
      <c r="AO28" s="70"/>
      <c r="AP28" s="70"/>
      <c r="AQ28" s="70"/>
      <c r="AR28" s="70"/>
      <c r="AS28" s="70"/>
      <c r="AT28" s="70"/>
      <c r="AU28" s="70"/>
      <c r="AV28" s="70"/>
      <c r="AW28" s="70"/>
      <c r="AX28" s="70"/>
      <c r="AY28" s="70"/>
      <c r="AZ28" s="70"/>
      <c r="BA28" s="70"/>
      <c r="BB28" s="69" t="s">
        <v>980</v>
      </c>
    </row>
  </sheetData>
  <pageMargins left="0.7" right="0.7" top="0.75" bottom="0.75" header="0.3" footer="0.3"/>
  <pageSetup paperSize="9" orientation="portrait" r:id="rId1"/>
  <tableParts count="2">
    <tablePart r:id="rId2"/>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2:F401"/>
  <sheetViews>
    <sheetView topLeftCell="A21" zoomScaleNormal="100" workbookViewId="0">
      <selection activeCell="C29" sqref="C29"/>
    </sheetView>
  </sheetViews>
  <sheetFormatPr defaultColWidth="9" defaultRowHeight="21" customHeight="1"/>
  <cols>
    <col min="1" max="1" width="9.140625" style="2" customWidth="1"/>
    <col min="2" max="2" width="25.85546875" style="2" customWidth="1"/>
    <col min="3" max="6" width="21" style="2" customWidth="1"/>
    <col min="7" max="16384" width="9" style="2"/>
  </cols>
  <sheetData>
    <row r="2" spans="2:6" ht="47.25" thickBot="1">
      <c r="B2" s="11" t="s">
        <v>990</v>
      </c>
      <c r="C2" s="11"/>
      <c r="D2" s="11"/>
      <c r="E2" s="11"/>
      <c r="F2" s="11"/>
    </row>
    <row r="4" spans="2:6" ht="29.25" thickBot="1">
      <c r="B4" s="3" t="s">
        <v>991</v>
      </c>
      <c r="C4" s="3"/>
      <c r="D4" s="3"/>
      <c r="E4" s="3"/>
      <c r="F4" s="3"/>
    </row>
    <row r="6" spans="2:6" ht="15">
      <c r="B6" t="s">
        <v>992</v>
      </c>
      <c r="C6" t="s">
        <v>6</v>
      </c>
    </row>
    <row r="7" spans="2:6" ht="21" customHeight="1">
      <c r="B7" t="s">
        <v>321</v>
      </c>
      <c r="C7" s="85">
        <v>0.08</v>
      </c>
    </row>
    <row r="8" spans="2:6" ht="21" customHeight="1">
      <c r="B8" t="s">
        <v>319</v>
      </c>
      <c r="C8" s="85">
        <v>0.03</v>
      </c>
    </row>
    <row r="9" spans="2:6" ht="21" customHeight="1">
      <c r="B9" t="s">
        <v>311</v>
      </c>
      <c r="C9" s="85">
        <v>0.2</v>
      </c>
    </row>
    <row r="11" spans="2:6" ht="29.25" thickBot="1">
      <c r="B11" s="3" t="s">
        <v>308</v>
      </c>
      <c r="C11" s="3"/>
      <c r="D11" s="3"/>
      <c r="E11" s="3"/>
      <c r="F11" s="3"/>
    </row>
    <row r="13" spans="2:6" ht="15">
      <c r="B13" t="s">
        <v>993</v>
      </c>
      <c r="C13" t="s">
        <v>994</v>
      </c>
    </row>
    <row r="14" spans="2:6" ht="21" customHeight="1">
      <c r="B14">
        <v>200</v>
      </c>
      <c r="C14" s="85">
        <v>0</v>
      </c>
    </row>
    <row r="15" spans="2:6" ht="21" customHeight="1">
      <c r="B15">
        <v>75</v>
      </c>
      <c r="C15" s="85">
        <v>0.18</v>
      </c>
    </row>
    <row r="16" spans="2:6" ht="21" customHeight="1">
      <c r="B16">
        <v>65</v>
      </c>
      <c r="C16" s="85">
        <v>0.12</v>
      </c>
    </row>
    <row r="17" spans="2:6" ht="21" customHeight="1">
      <c r="B17">
        <v>55</v>
      </c>
      <c r="C17" s="85">
        <v>0.08</v>
      </c>
    </row>
    <row r="18" spans="2:6" ht="21" customHeight="1">
      <c r="B18">
        <v>45</v>
      </c>
      <c r="C18" s="85">
        <v>0</v>
      </c>
    </row>
    <row r="19" spans="2:6" ht="21" customHeight="1">
      <c r="B19">
        <v>25</v>
      </c>
      <c r="C19" s="85">
        <v>0.21</v>
      </c>
    </row>
    <row r="20" spans="2:6" ht="21" customHeight="1">
      <c r="B20">
        <v>16</v>
      </c>
      <c r="C20" s="85">
        <v>0.08</v>
      </c>
    </row>
    <row r="21" spans="2:6" ht="21" customHeight="1">
      <c r="B21">
        <v>10</v>
      </c>
      <c r="C21" s="85">
        <v>0.23</v>
      </c>
    </row>
    <row r="22" spans="2:6" ht="21" customHeight="1">
      <c r="B22">
        <v>5</v>
      </c>
      <c r="C22" s="85">
        <v>0.09</v>
      </c>
    </row>
    <row r="24" spans="2:6" ht="29.25" thickBot="1">
      <c r="B24" s="3" t="s">
        <v>309</v>
      </c>
      <c r="C24" s="3"/>
      <c r="D24" s="3"/>
      <c r="E24" s="3"/>
      <c r="F24" s="3"/>
    </row>
    <row r="26" spans="2:6" ht="15">
      <c r="B26" t="s">
        <v>995</v>
      </c>
      <c r="C26" t="s">
        <v>994</v>
      </c>
    </row>
    <row r="27" spans="2:6" ht="21" customHeight="1">
      <c r="B27" t="s">
        <v>88</v>
      </c>
      <c r="C27" s="84">
        <v>0.19</v>
      </c>
    </row>
    <row r="28" spans="2:6" ht="21" customHeight="1">
      <c r="B28" t="s">
        <v>254</v>
      </c>
      <c r="C28" s="84">
        <v>0.2</v>
      </c>
    </row>
    <row r="29" spans="2:6" ht="21" customHeight="1">
      <c r="B29" t="s">
        <v>255</v>
      </c>
      <c r="C29" s="84">
        <v>0</v>
      </c>
    </row>
    <row r="30" spans="2:6" ht="21" customHeight="1">
      <c r="B30" t="s">
        <v>256</v>
      </c>
      <c r="C30" s="84">
        <v>0.37</v>
      </c>
    </row>
    <row r="31" spans="2:6" ht="21" customHeight="1">
      <c r="B31" t="s">
        <v>257</v>
      </c>
      <c r="C31" s="84">
        <v>0.09</v>
      </c>
    </row>
    <row r="32" spans="2:6" ht="21" customHeight="1">
      <c r="B32" t="s">
        <v>258</v>
      </c>
      <c r="C32" s="84">
        <v>0.23</v>
      </c>
    </row>
    <row r="34" spans="2:6" ht="29.25" thickBot="1">
      <c r="B34" s="3" t="s">
        <v>996</v>
      </c>
      <c r="C34" s="3"/>
      <c r="D34" s="3"/>
      <c r="E34" s="3"/>
      <c r="F34" s="3"/>
    </row>
    <row r="36" spans="2:6" ht="15">
      <c r="B36" s="1" t="s">
        <v>997</v>
      </c>
      <c r="C36" s="80" t="s">
        <v>73</v>
      </c>
      <c r="D36" s="96" t="s">
        <v>239</v>
      </c>
      <c r="E36" s="96" t="s">
        <v>241</v>
      </c>
      <c r="F36" s="96" t="s">
        <v>998</v>
      </c>
    </row>
    <row r="37" spans="2:6" ht="21" customHeight="1">
      <c r="B37" s="83">
        <v>1</v>
      </c>
      <c r="C37" s="4">
        <v>24.681999999999999</v>
      </c>
      <c r="D37" s="4">
        <v>33.719000000000001</v>
      </c>
      <c r="E37" s="4">
        <v>80.730999999999995</v>
      </c>
      <c r="F37" s="4">
        <v>17.529199999999999</v>
      </c>
    </row>
    <row r="38" spans="2:6" ht="21" customHeight="1">
      <c r="B38" s="83">
        <v>2</v>
      </c>
      <c r="C38" s="4">
        <v>25.791303370786515</v>
      </c>
      <c r="D38" s="4">
        <v>35.072089887640452</v>
      </c>
      <c r="E38" s="4">
        <v>83.581853932584266</v>
      </c>
      <c r="F38" s="4">
        <v>18.317029213483146</v>
      </c>
    </row>
    <row r="39" spans="2:6" ht="21" customHeight="1">
      <c r="B39" s="83">
        <v>3</v>
      </c>
      <c r="C39" s="4">
        <v>26.900606741573029</v>
      </c>
      <c r="D39" s="4">
        <v>36.425179775280895</v>
      </c>
      <c r="E39" s="4">
        <v>86.432707865168538</v>
      </c>
      <c r="F39" s="4">
        <v>19.104858426966292</v>
      </c>
    </row>
    <row r="40" spans="2:6" ht="21" customHeight="1">
      <c r="B40" s="83">
        <v>4</v>
      </c>
      <c r="C40" s="4">
        <v>28.009910112359545</v>
      </c>
      <c r="D40" s="4">
        <v>37.778269662921346</v>
      </c>
      <c r="E40" s="4">
        <v>89.28356179775281</v>
      </c>
      <c r="F40" s="4">
        <v>19.892687640449434</v>
      </c>
    </row>
    <row r="41" spans="2:6" ht="21" customHeight="1">
      <c r="B41" s="83">
        <v>5</v>
      </c>
      <c r="C41" s="4">
        <v>29.119213483146059</v>
      </c>
      <c r="D41" s="4">
        <v>39.13135955056179</v>
      </c>
      <c r="E41" s="4">
        <v>92.134415730337082</v>
      </c>
      <c r="F41" s="4">
        <v>20.680516853932581</v>
      </c>
    </row>
    <row r="42" spans="2:6" ht="21" customHeight="1">
      <c r="B42" s="83">
        <v>6</v>
      </c>
      <c r="C42" s="4">
        <v>30.228516853932575</v>
      </c>
      <c r="D42" s="4">
        <v>40.48444943820224</v>
      </c>
      <c r="E42" s="4">
        <v>94.985269662921354</v>
      </c>
      <c r="F42" s="4">
        <v>21.468346067415723</v>
      </c>
    </row>
    <row r="43" spans="2:6" ht="21" customHeight="1">
      <c r="B43" s="83">
        <v>7</v>
      </c>
      <c r="C43" s="4">
        <v>31.337820224719092</v>
      </c>
      <c r="D43" s="4">
        <v>41.837539325842691</v>
      </c>
      <c r="E43" s="4">
        <v>97.836123595505626</v>
      </c>
      <c r="F43" s="4">
        <v>22.256175280898869</v>
      </c>
    </row>
    <row r="44" spans="2:6" ht="21" customHeight="1">
      <c r="B44" s="83">
        <v>8</v>
      </c>
      <c r="C44" s="4">
        <v>32.447123595505609</v>
      </c>
      <c r="D44" s="4">
        <v>43.190629213483135</v>
      </c>
      <c r="E44" s="4">
        <v>100.6869775280899</v>
      </c>
      <c r="F44" s="4">
        <v>23.044004494382015</v>
      </c>
    </row>
    <row r="45" spans="2:6" ht="21" customHeight="1">
      <c r="B45" s="83">
        <v>9</v>
      </c>
      <c r="C45" s="4">
        <v>33.556426966292122</v>
      </c>
      <c r="D45" s="4">
        <v>44.543719101123585</v>
      </c>
      <c r="E45" s="4">
        <v>103.53783146067417</v>
      </c>
      <c r="F45" s="4">
        <v>23.831833707865158</v>
      </c>
    </row>
    <row r="46" spans="2:6" ht="21" customHeight="1">
      <c r="B46" s="83">
        <v>10</v>
      </c>
      <c r="C46" s="4">
        <v>34.665730337078635</v>
      </c>
      <c r="D46" s="4">
        <v>45.896808988764029</v>
      </c>
      <c r="E46" s="4">
        <v>106.38868539325844</v>
      </c>
      <c r="F46" s="4">
        <v>24.619662921348304</v>
      </c>
    </row>
    <row r="47" spans="2:6" ht="21" customHeight="1">
      <c r="B47" s="83">
        <v>11</v>
      </c>
      <c r="C47" s="4">
        <v>35.775033707865148</v>
      </c>
      <c r="D47" s="4">
        <v>47.24989887640448</v>
      </c>
      <c r="E47" s="4">
        <v>109.23953932584271</v>
      </c>
      <c r="F47" s="4">
        <v>25.40749213483145</v>
      </c>
    </row>
    <row r="48" spans="2:6" ht="21" customHeight="1">
      <c r="B48" s="83">
        <v>12</v>
      </c>
      <c r="C48" s="4">
        <v>36.884337078651669</v>
      </c>
      <c r="D48" s="4">
        <v>48.60298876404493</v>
      </c>
      <c r="E48" s="4">
        <v>112.09039325842699</v>
      </c>
      <c r="F48" s="4">
        <v>26.195321348314593</v>
      </c>
    </row>
    <row r="49" spans="2:6" ht="21" customHeight="1">
      <c r="B49" s="83">
        <v>13</v>
      </c>
      <c r="C49" s="4">
        <v>37.993640449438182</v>
      </c>
      <c r="D49" s="4">
        <v>49.956078651685374</v>
      </c>
      <c r="E49" s="4">
        <v>114.94124719101126</v>
      </c>
      <c r="F49" s="4">
        <v>26.983150561797739</v>
      </c>
    </row>
    <row r="50" spans="2:6" ht="21" customHeight="1">
      <c r="B50" s="83">
        <v>14</v>
      </c>
      <c r="C50" s="4">
        <v>39.102943820224695</v>
      </c>
      <c r="D50" s="4">
        <v>51.309168539325825</v>
      </c>
      <c r="E50" s="4">
        <v>117.79210112359553</v>
      </c>
      <c r="F50" s="4">
        <v>27.770979775280885</v>
      </c>
    </row>
    <row r="51" spans="2:6" ht="21" customHeight="1">
      <c r="B51" s="83">
        <v>15</v>
      </c>
      <c r="C51" s="4">
        <v>40.212247191011208</v>
      </c>
      <c r="D51" s="4">
        <v>52.662258426966268</v>
      </c>
      <c r="E51" s="4">
        <v>120.6429550561798</v>
      </c>
      <c r="F51" s="4">
        <v>28.558808988764028</v>
      </c>
    </row>
    <row r="52" spans="2:6" ht="21" customHeight="1">
      <c r="B52" s="83">
        <v>16</v>
      </c>
      <c r="C52" s="4">
        <v>41.321550561797729</v>
      </c>
      <c r="D52" s="4">
        <v>54.015348314606719</v>
      </c>
      <c r="E52" s="4">
        <v>123.49380898876407</v>
      </c>
      <c r="F52" s="4">
        <v>29.346638202247174</v>
      </c>
    </row>
    <row r="53" spans="2:6" ht="21" customHeight="1">
      <c r="B53" s="83">
        <v>17</v>
      </c>
      <c r="C53" s="4">
        <v>42.430853932584242</v>
      </c>
      <c r="D53" s="4">
        <v>55.368438202247169</v>
      </c>
      <c r="E53" s="4">
        <v>126.34466292134834</v>
      </c>
      <c r="F53" s="4">
        <v>30.13446741573032</v>
      </c>
    </row>
    <row r="54" spans="2:6" ht="21" customHeight="1">
      <c r="B54" s="83">
        <v>18</v>
      </c>
      <c r="C54" s="4">
        <v>43.540157303370755</v>
      </c>
      <c r="D54" s="4">
        <v>56.721528089887613</v>
      </c>
      <c r="E54" s="4">
        <v>129.19551685393262</v>
      </c>
      <c r="F54" s="4">
        <v>30.922296629213463</v>
      </c>
    </row>
    <row r="55" spans="2:6" ht="21" customHeight="1">
      <c r="B55" s="83">
        <v>19</v>
      </c>
      <c r="C55" s="4">
        <v>44.649460674157275</v>
      </c>
      <c r="D55" s="4">
        <v>58.074617977528064</v>
      </c>
      <c r="E55" s="4">
        <v>132.04637078651689</v>
      </c>
      <c r="F55" s="4">
        <v>31.710125842696609</v>
      </c>
    </row>
    <row r="56" spans="2:6" ht="21" customHeight="1">
      <c r="B56" s="83">
        <v>20</v>
      </c>
      <c r="C56" s="4">
        <v>45.758764044943788</v>
      </c>
      <c r="D56" s="4">
        <v>59.427707865168507</v>
      </c>
      <c r="E56" s="4">
        <v>134.89722471910116</v>
      </c>
      <c r="F56" s="4">
        <v>32.497955056179755</v>
      </c>
    </row>
    <row r="57" spans="2:6" ht="21" customHeight="1">
      <c r="B57" s="83">
        <v>21</v>
      </c>
      <c r="C57" s="4">
        <v>46.868067415730302</v>
      </c>
      <c r="D57" s="4">
        <v>60.780797752808958</v>
      </c>
      <c r="E57" s="4">
        <v>137.74807865168543</v>
      </c>
      <c r="F57" s="4">
        <v>33.285784269662898</v>
      </c>
    </row>
    <row r="58" spans="2:6" ht="21" customHeight="1">
      <c r="B58" s="83">
        <v>22</v>
      </c>
      <c r="C58" s="4">
        <v>47.977370786516815</v>
      </c>
      <c r="D58" s="4">
        <v>62.133887640449416</v>
      </c>
      <c r="E58" s="4">
        <v>140.5989325842697</v>
      </c>
      <c r="F58" s="4">
        <v>34.07361348314604</v>
      </c>
    </row>
    <row r="59" spans="2:6" ht="21" customHeight="1">
      <c r="B59" s="83">
        <v>23</v>
      </c>
      <c r="C59" s="4">
        <v>49.086674157303335</v>
      </c>
      <c r="D59" s="4">
        <v>63.486977528089866</v>
      </c>
      <c r="E59" s="4">
        <v>143.44978651685398</v>
      </c>
      <c r="F59" s="4">
        <v>34.86144269662919</v>
      </c>
    </row>
    <row r="60" spans="2:6" ht="21" customHeight="1">
      <c r="B60" s="83">
        <v>24</v>
      </c>
      <c r="C60" s="4">
        <v>50.195977528089848</v>
      </c>
      <c r="D60" s="4">
        <v>64.840067415730317</v>
      </c>
      <c r="E60" s="4">
        <v>146.30064044943825</v>
      </c>
      <c r="F60" s="4">
        <v>35.649271910112333</v>
      </c>
    </row>
    <row r="61" spans="2:6" ht="21" customHeight="1">
      <c r="B61" s="83">
        <v>25</v>
      </c>
      <c r="C61" s="4">
        <v>51.305280898876362</v>
      </c>
      <c r="D61" s="4">
        <v>66.193157303370782</v>
      </c>
      <c r="E61" s="4">
        <v>149.15149438202252</v>
      </c>
      <c r="F61" s="4">
        <v>36.437101123595475</v>
      </c>
    </row>
    <row r="62" spans="2:6" ht="21" customHeight="1">
      <c r="B62" s="83">
        <v>26</v>
      </c>
      <c r="C62" s="4">
        <v>52.414584269662882</v>
      </c>
      <c r="D62" s="4">
        <v>67.546247191011233</v>
      </c>
      <c r="E62" s="4">
        <v>152.00234831460679</v>
      </c>
      <c r="F62" s="4">
        <v>37.224930337078625</v>
      </c>
    </row>
    <row r="63" spans="2:6" ht="21" customHeight="1">
      <c r="B63" s="83">
        <v>27</v>
      </c>
      <c r="C63" s="4">
        <v>53.523887640449395</v>
      </c>
      <c r="D63" s="4">
        <v>68.899337078651683</v>
      </c>
      <c r="E63" s="4">
        <v>154.85320224719106</v>
      </c>
      <c r="F63" s="4">
        <v>38.012759550561768</v>
      </c>
    </row>
    <row r="64" spans="2:6" ht="21" customHeight="1">
      <c r="B64" s="83">
        <v>28</v>
      </c>
      <c r="C64" s="4">
        <v>54.633191011235908</v>
      </c>
      <c r="D64" s="4">
        <v>70.252426966292148</v>
      </c>
      <c r="E64" s="4">
        <v>157.70405617977534</v>
      </c>
      <c r="F64" s="4">
        <v>38.80058876404491</v>
      </c>
    </row>
    <row r="65" spans="2:6" ht="21" customHeight="1">
      <c r="B65" s="83">
        <v>29</v>
      </c>
      <c r="C65" s="4">
        <v>55.742494382022421</v>
      </c>
      <c r="D65" s="4">
        <v>71.605516853932599</v>
      </c>
      <c r="E65" s="4">
        <v>160.55491011235961</v>
      </c>
      <c r="F65" s="4">
        <v>39.58841797752806</v>
      </c>
    </row>
    <row r="66" spans="2:6" ht="21" customHeight="1">
      <c r="B66" s="83">
        <v>30</v>
      </c>
      <c r="C66" s="4">
        <v>56.851797752808942</v>
      </c>
      <c r="D66" s="4">
        <v>72.95860674157305</v>
      </c>
      <c r="E66" s="4">
        <v>163.40576404494388</v>
      </c>
      <c r="F66" s="4">
        <v>40.376247191011203</v>
      </c>
    </row>
    <row r="67" spans="2:6" ht="21" customHeight="1">
      <c r="B67" s="83">
        <v>31</v>
      </c>
      <c r="C67" s="4">
        <v>57.961101123595455</v>
      </c>
      <c r="D67" s="4">
        <v>74.3116966292135</v>
      </c>
      <c r="E67" s="4">
        <v>166.25661797752815</v>
      </c>
      <c r="F67" s="4">
        <v>41.164076404494345</v>
      </c>
    </row>
    <row r="68" spans="2:6" ht="21" customHeight="1">
      <c r="B68" s="83">
        <v>32</v>
      </c>
      <c r="C68" s="4">
        <v>59.070404494381968</v>
      </c>
      <c r="D68" s="4">
        <v>75.664786516853965</v>
      </c>
      <c r="E68" s="4">
        <v>169.10747191011242</v>
      </c>
      <c r="F68" s="4">
        <v>41.951905617977495</v>
      </c>
    </row>
    <row r="69" spans="2:6" ht="21" customHeight="1">
      <c r="B69" s="83">
        <v>33</v>
      </c>
      <c r="C69" s="4">
        <v>60.179707865168481</v>
      </c>
      <c r="D69" s="4">
        <v>77.017876404494416</v>
      </c>
      <c r="E69" s="4">
        <v>171.95832584269669</v>
      </c>
      <c r="F69" s="4">
        <v>42.739734831460638</v>
      </c>
    </row>
    <row r="70" spans="2:6" ht="21" customHeight="1">
      <c r="B70" s="83">
        <v>34</v>
      </c>
      <c r="C70" s="4">
        <v>61.289011235955002</v>
      </c>
      <c r="D70" s="4">
        <v>78.370966292134867</v>
      </c>
      <c r="E70" s="4">
        <v>174.80917977528097</v>
      </c>
      <c r="F70" s="4">
        <v>43.52756404494378</v>
      </c>
    </row>
    <row r="71" spans="2:6" ht="21" customHeight="1">
      <c r="B71" s="83">
        <v>35</v>
      </c>
      <c r="C71" s="4">
        <v>62.398314606741515</v>
      </c>
      <c r="D71" s="4">
        <v>79.724056179775332</v>
      </c>
      <c r="E71" s="4">
        <v>177.66003370786524</v>
      </c>
      <c r="F71" s="4">
        <v>44.31539325842693</v>
      </c>
    </row>
    <row r="72" spans="2:6" ht="21" customHeight="1">
      <c r="B72" s="83">
        <v>36</v>
      </c>
      <c r="C72" s="4">
        <v>63.507617977528028</v>
      </c>
      <c r="D72" s="4">
        <v>81.077146067415782</v>
      </c>
      <c r="E72" s="4">
        <v>180.51088764044951</v>
      </c>
      <c r="F72" s="4">
        <v>45.103222471910072</v>
      </c>
    </row>
    <row r="73" spans="2:6" ht="21" customHeight="1">
      <c r="B73" s="83">
        <v>37</v>
      </c>
      <c r="C73" s="4">
        <v>64.616921348314548</v>
      </c>
      <c r="D73" s="4">
        <v>82.430235955056233</v>
      </c>
      <c r="E73" s="4">
        <v>183.36174157303378</v>
      </c>
      <c r="F73" s="4">
        <v>45.891051685393215</v>
      </c>
    </row>
    <row r="74" spans="2:6" ht="21" customHeight="1">
      <c r="B74" s="83">
        <v>38</v>
      </c>
      <c r="C74" s="4">
        <v>65.726224719101054</v>
      </c>
      <c r="D74" s="4">
        <v>83.783325842696684</v>
      </c>
      <c r="E74" s="4">
        <v>186.21259550561805</v>
      </c>
      <c r="F74" s="4">
        <v>46.678880898876365</v>
      </c>
    </row>
    <row r="75" spans="2:6" ht="21" customHeight="1">
      <c r="B75" s="83">
        <v>39</v>
      </c>
      <c r="C75" s="4">
        <v>66.835528089887575</v>
      </c>
      <c r="D75" s="4">
        <v>85.136415730337148</v>
      </c>
      <c r="E75" s="4">
        <v>189.06344943820233</v>
      </c>
      <c r="F75" s="4">
        <v>47.466710112359507</v>
      </c>
    </row>
    <row r="76" spans="2:6" ht="21" customHeight="1">
      <c r="B76" s="83">
        <v>40</v>
      </c>
      <c r="C76" s="4">
        <v>67.944831460674095</v>
      </c>
      <c r="D76" s="4">
        <v>86.489505617977599</v>
      </c>
      <c r="E76" s="4">
        <v>191.9143033707866</v>
      </c>
      <c r="F76" s="4">
        <v>48.25453932584265</v>
      </c>
    </row>
    <row r="77" spans="2:6" ht="21" customHeight="1">
      <c r="B77" s="83">
        <v>41</v>
      </c>
      <c r="C77" s="4">
        <v>69.054134831460601</v>
      </c>
      <c r="D77" s="4">
        <v>87.84259550561805</v>
      </c>
      <c r="E77" s="4">
        <v>194.76515730337087</v>
      </c>
      <c r="F77" s="4">
        <v>49.042368539325793</v>
      </c>
    </row>
    <row r="78" spans="2:6" ht="21" customHeight="1">
      <c r="B78" s="83">
        <v>42</v>
      </c>
      <c r="C78" s="4">
        <v>70.163438202247121</v>
      </c>
      <c r="D78" s="4">
        <v>89.195685393258515</v>
      </c>
      <c r="E78" s="4">
        <v>197.61601123595514</v>
      </c>
      <c r="F78" s="4">
        <v>49.830197752808942</v>
      </c>
    </row>
    <row r="79" spans="2:6" ht="21" customHeight="1">
      <c r="B79" s="83">
        <v>43</v>
      </c>
      <c r="C79" s="4">
        <v>71.272741573033642</v>
      </c>
      <c r="D79" s="4">
        <v>90.548775280898965</v>
      </c>
      <c r="E79" s="4">
        <v>200.46686516853941</v>
      </c>
      <c r="F79" s="4">
        <v>50.618026966292085</v>
      </c>
    </row>
    <row r="80" spans="2:6" ht="21" customHeight="1">
      <c r="B80" s="83">
        <v>44</v>
      </c>
      <c r="C80" s="4">
        <v>72.382044943820148</v>
      </c>
      <c r="D80" s="4">
        <v>91.901865168539416</v>
      </c>
      <c r="E80" s="4">
        <v>203.31771910112369</v>
      </c>
      <c r="F80" s="4">
        <v>51.405856179775228</v>
      </c>
    </row>
    <row r="81" spans="2:6" ht="21" customHeight="1">
      <c r="B81" s="83">
        <v>45</v>
      </c>
      <c r="C81" s="4">
        <v>73.491348314606668</v>
      </c>
      <c r="D81" s="4">
        <v>93.254955056179867</v>
      </c>
      <c r="E81" s="4">
        <v>206.16857303370796</v>
      </c>
      <c r="F81" s="4">
        <v>52.193685393258377</v>
      </c>
    </row>
    <row r="82" spans="2:6" ht="21" customHeight="1">
      <c r="B82" s="83">
        <v>46</v>
      </c>
      <c r="C82" s="4">
        <v>74.600651685393188</v>
      </c>
      <c r="D82" s="4">
        <v>94.608044943820332</v>
      </c>
      <c r="E82" s="4">
        <v>209.01942696629223</v>
      </c>
      <c r="F82" s="4">
        <v>52.98151460674152</v>
      </c>
    </row>
    <row r="83" spans="2:6" ht="21" customHeight="1">
      <c r="B83" s="83">
        <v>47</v>
      </c>
      <c r="C83" s="4">
        <v>75.709955056179695</v>
      </c>
      <c r="D83" s="4">
        <v>95.961134831460782</v>
      </c>
      <c r="E83" s="4">
        <v>211.8702808988765</v>
      </c>
      <c r="F83" s="4">
        <v>53.769343820224663</v>
      </c>
    </row>
    <row r="84" spans="2:6" ht="21" customHeight="1">
      <c r="B84" s="83">
        <v>48</v>
      </c>
      <c r="C84" s="4">
        <v>76.819258426966215</v>
      </c>
      <c r="D84" s="4">
        <v>97.314224719101233</v>
      </c>
      <c r="E84" s="4">
        <v>214.72113483146077</v>
      </c>
      <c r="F84" s="4">
        <v>54.557173033707812</v>
      </c>
    </row>
    <row r="85" spans="2:6" ht="21" customHeight="1">
      <c r="B85" s="83">
        <v>49</v>
      </c>
      <c r="C85" s="4">
        <v>77.928561797752721</v>
      </c>
      <c r="D85" s="4">
        <v>98.667314606741684</v>
      </c>
      <c r="E85" s="4">
        <v>217.57198876404502</v>
      </c>
      <c r="F85" s="4">
        <v>55.345002247190955</v>
      </c>
    </row>
    <row r="86" spans="2:6" ht="21" customHeight="1">
      <c r="B86" s="83">
        <v>50</v>
      </c>
      <c r="C86" s="4">
        <v>79.037865168539255</v>
      </c>
      <c r="D86" s="4">
        <v>100.02040449438215</v>
      </c>
      <c r="E86" s="4">
        <v>220.42284269662929</v>
      </c>
      <c r="F86" s="4">
        <v>56.132831460674105</v>
      </c>
    </row>
    <row r="87" spans="2:6" ht="21" customHeight="1">
      <c r="B87" s="83">
        <v>51</v>
      </c>
      <c r="C87" s="4">
        <v>80.147168539325776</v>
      </c>
      <c r="D87" s="4">
        <v>101.3734943820226</v>
      </c>
      <c r="E87" s="4">
        <v>223.27369662921356</v>
      </c>
      <c r="F87" s="4">
        <v>56.920660674157254</v>
      </c>
    </row>
    <row r="88" spans="2:6" ht="21" customHeight="1">
      <c r="B88" s="83">
        <v>52</v>
      </c>
      <c r="C88" s="4">
        <v>81.256471910112296</v>
      </c>
      <c r="D88" s="4">
        <v>102.72658426966305</v>
      </c>
      <c r="E88" s="4">
        <v>226.12455056179783</v>
      </c>
      <c r="F88" s="4">
        <v>57.708489887640411</v>
      </c>
    </row>
    <row r="89" spans="2:6" ht="21" customHeight="1">
      <c r="B89" s="83">
        <v>53</v>
      </c>
      <c r="C89" s="4">
        <v>82.365775280898816</v>
      </c>
      <c r="D89" s="4">
        <v>104.07967415730351</v>
      </c>
      <c r="E89" s="4">
        <v>228.9754044943821</v>
      </c>
      <c r="F89" s="4">
        <v>58.496319101123561</v>
      </c>
    </row>
    <row r="90" spans="2:6" ht="21" customHeight="1">
      <c r="B90" s="83">
        <v>54</v>
      </c>
      <c r="C90" s="4">
        <v>83.475078651685351</v>
      </c>
      <c r="D90" s="4">
        <v>105.43276404494397</v>
      </c>
      <c r="E90" s="4">
        <v>231.82625842696638</v>
      </c>
      <c r="F90" s="4">
        <v>59.284148314606711</v>
      </c>
    </row>
    <row r="91" spans="2:6" ht="21" customHeight="1">
      <c r="B91" s="83">
        <v>55</v>
      </c>
      <c r="C91" s="4">
        <v>84.584382022471871</v>
      </c>
      <c r="D91" s="4">
        <v>106.78585393258442</v>
      </c>
      <c r="E91" s="4">
        <v>234.67711235955065</v>
      </c>
      <c r="F91" s="4">
        <v>60.07197752808986</v>
      </c>
    </row>
    <row r="92" spans="2:6" ht="21" customHeight="1">
      <c r="B92" s="83">
        <v>56</v>
      </c>
      <c r="C92" s="4">
        <v>85.693685393258392</v>
      </c>
      <c r="D92" s="4">
        <v>108.13894382022487</v>
      </c>
      <c r="E92" s="4">
        <v>237.52796629213492</v>
      </c>
      <c r="F92" s="4">
        <v>60.85980674157301</v>
      </c>
    </row>
    <row r="93" spans="2:6" ht="21" customHeight="1">
      <c r="B93" s="83">
        <v>57</v>
      </c>
      <c r="C93" s="4">
        <v>86.802988764044912</v>
      </c>
      <c r="D93" s="4">
        <v>109.49203370786533</v>
      </c>
      <c r="E93" s="4">
        <v>240.37882022471919</v>
      </c>
      <c r="F93" s="4">
        <v>61.647635955056167</v>
      </c>
    </row>
    <row r="94" spans="2:6" ht="21" customHeight="1">
      <c r="B94" s="83">
        <v>58</v>
      </c>
      <c r="C94" s="4">
        <v>87.912292134831446</v>
      </c>
      <c r="D94" s="4">
        <v>110.84512359550578</v>
      </c>
      <c r="E94" s="4">
        <v>243.22967415730346</v>
      </c>
      <c r="F94" s="4">
        <v>62.435465168539316</v>
      </c>
    </row>
    <row r="95" spans="2:6" ht="21" customHeight="1">
      <c r="B95" s="83">
        <v>59</v>
      </c>
      <c r="C95" s="4">
        <v>89.021595505617967</v>
      </c>
      <c r="D95" s="4">
        <v>112.19821348314623</v>
      </c>
      <c r="E95" s="4">
        <v>246.08052808988774</v>
      </c>
      <c r="F95" s="4">
        <v>63.223294382022466</v>
      </c>
    </row>
    <row r="96" spans="2:6" ht="21" customHeight="1">
      <c r="B96" s="83">
        <v>60</v>
      </c>
      <c r="C96" s="4">
        <v>90.130898876404487</v>
      </c>
      <c r="D96" s="4">
        <v>113.5513033707867</v>
      </c>
      <c r="E96" s="4">
        <v>248.93138202247201</v>
      </c>
      <c r="F96" s="4">
        <v>64.011123595505623</v>
      </c>
    </row>
    <row r="97" spans="2:6" ht="21" customHeight="1">
      <c r="B97" s="83">
        <v>61</v>
      </c>
      <c r="C97" s="4">
        <v>91.240202247191007</v>
      </c>
      <c r="D97" s="4">
        <v>114.90439325842715</v>
      </c>
      <c r="E97" s="4">
        <v>251.78223595505628</v>
      </c>
      <c r="F97" s="4">
        <v>64.798952808988773</v>
      </c>
    </row>
    <row r="98" spans="2:6" ht="21" customHeight="1">
      <c r="B98" s="83">
        <v>62</v>
      </c>
      <c r="C98" s="4">
        <v>92.349505617977542</v>
      </c>
      <c r="D98" s="4">
        <v>116.2574831460676</v>
      </c>
      <c r="E98" s="4">
        <v>254.63308988764055</v>
      </c>
      <c r="F98" s="4">
        <v>65.586782022471922</v>
      </c>
    </row>
    <row r="99" spans="2:6" ht="21" customHeight="1">
      <c r="B99" s="83">
        <v>63</v>
      </c>
      <c r="C99" s="4">
        <v>93.458808988764062</v>
      </c>
      <c r="D99" s="4">
        <v>117.61057303370805</v>
      </c>
      <c r="E99" s="4">
        <v>257.48394382022485</v>
      </c>
      <c r="F99" s="4">
        <v>66.374611235955072</v>
      </c>
    </row>
    <row r="100" spans="2:6" ht="21" customHeight="1">
      <c r="B100" s="83">
        <v>64</v>
      </c>
      <c r="C100" s="4">
        <v>94.568112359550582</v>
      </c>
      <c r="D100" s="4">
        <v>118.96366292134852</v>
      </c>
      <c r="E100" s="4">
        <v>260.3347977528091</v>
      </c>
      <c r="F100" s="4">
        <v>67.162440449438222</v>
      </c>
    </row>
    <row r="101" spans="2:6" ht="21" customHeight="1">
      <c r="B101" s="83">
        <v>65</v>
      </c>
      <c r="C101" s="4">
        <v>95.677415730337117</v>
      </c>
      <c r="D101" s="4">
        <v>120.31675280898897</v>
      </c>
      <c r="E101" s="4">
        <v>263.1856516853934</v>
      </c>
      <c r="F101" s="4">
        <v>67.950269662921372</v>
      </c>
    </row>
    <row r="102" spans="2:6" ht="21" customHeight="1">
      <c r="B102" s="83">
        <v>66</v>
      </c>
      <c r="C102" s="4">
        <v>96.786719101123637</v>
      </c>
      <c r="D102" s="4">
        <v>121.66984269662942</v>
      </c>
      <c r="E102" s="4">
        <v>266.03650561797764</v>
      </c>
      <c r="F102" s="4">
        <v>68.738098876404521</v>
      </c>
    </row>
    <row r="103" spans="2:6" ht="21" customHeight="1">
      <c r="B103" s="83">
        <v>67</v>
      </c>
      <c r="C103" s="4">
        <v>97.896022471910157</v>
      </c>
      <c r="D103" s="4">
        <v>123.02293258426988</v>
      </c>
      <c r="E103" s="4">
        <v>268.88735955056194</v>
      </c>
      <c r="F103" s="4">
        <v>69.525928089887671</v>
      </c>
    </row>
    <row r="104" spans="2:6" ht="21" customHeight="1">
      <c r="B104" s="83">
        <v>68</v>
      </c>
      <c r="C104" s="4">
        <v>99.005325842696678</v>
      </c>
      <c r="D104" s="4">
        <v>124.37602247191033</v>
      </c>
      <c r="E104" s="4">
        <v>271.73821348314618</v>
      </c>
      <c r="F104" s="4">
        <v>70.313757303370821</v>
      </c>
    </row>
    <row r="105" spans="2:6" ht="21" customHeight="1">
      <c r="B105" s="83">
        <v>69</v>
      </c>
      <c r="C105" s="4">
        <v>100.11462921348321</v>
      </c>
      <c r="D105" s="4">
        <v>125.72911235955078</v>
      </c>
      <c r="E105" s="4">
        <v>274.58906741573048</v>
      </c>
      <c r="F105" s="4">
        <v>71.101586516853985</v>
      </c>
    </row>
    <row r="106" spans="2:6" ht="21" customHeight="1">
      <c r="B106" s="83">
        <v>70</v>
      </c>
      <c r="C106" s="4">
        <v>101.22393258426973</v>
      </c>
      <c r="D106" s="4">
        <v>127.08220224719123</v>
      </c>
      <c r="E106" s="4">
        <v>277.43992134831473</v>
      </c>
      <c r="F106" s="4">
        <v>71.889415730337134</v>
      </c>
    </row>
    <row r="107" spans="2:6" ht="21" customHeight="1">
      <c r="B107" s="83">
        <v>71</v>
      </c>
      <c r="C107" s="4">
        <v>102.33323595505625</v>
      </c>
      <c r="D107" s="4">
        <v>128.43529213483168</v>
      </c>
      <c r="E107" s="4">
        <v>280.29077528089903</v>
      </c>
      <c r="F107" s="4">
        <v>72.677244943820284</v>
      </c>
    </row>
    <row r="108" spans="2:6" ht="21" customHeight="1">
      <c r="B108" s="83">
        <v>72</v>
      </c>
      <c r="C108" s="4">
        <v>103.44253932584277</v>
      </c>
      <c r="D108" s="4">
        <v>129.78838202247215</v>
      </c>
      <c r="E108" s="4">
        <v>283.14162921348327</v>
      </c>
      <c r="F108" s="4">
        <v>73.465074157303434</v>
      </c>
    </row>
    <row r="109" spans="2:6" ht="21" customHeight="1">
      <c r="B109" s="83">
        <v>73</v>
      </c>
      <c r="C109" s="4">
        <v>104.55184269662931</v>
      </c>
      <c r="D109" s="4">
        <v>131.14147191011261</v>
      </c>
      <c r="E109" s="4">
        <v>285.99248314606757</v>
      </c>
      <c r="F109" s="4">
        <v>74.252903370786584</v>
      </c>
    </row>
    <row r="110" spans="2:6" ht="21" customHeight="1">
      <c r="B110" s="83">
        <v>74</v>
      </c>
      <c r="C110" s="4">
        <v>105.66114606741583</v>
      </c>
      <c r="D110" s="4">
        <v>132.49456179775305</v>
      </c>
      <c r="E110" s="4">
        <v>288.84333707865181</v>
      </c>
      <c r="F110" s="4">
        <v>75.040732584269733</v>
      </c>
    </row>
    <row r="111" spans="2:6" ht="21" customHeight="1">
      <c r="B111" s="83">
        <v>75</v>
      </c>
      <c r="C111" s="4">
        <v>106.77044943820235</v>
      </c>
      <c r="D111" s="4">
        <v>133.84765168539352</v>
      </c>
      <c r="E111" s="4">
        <v>291.69419101123611</v>
      </c>
      <c r="F111" s="4">
        <v>75.828561797752883</v>
      </c>
    </row>
    <row r="112" spans="2:6" ht="21" customHeight="1">
      <c r="B112" s="83">
        <v>76</v>
      </c>
      <c r="C112" s="4">
        <v>107.87975280898887</v>
      </c>
      <c r="D112" s="4">
        <v>135.20074157303398</v>
      </c>
      <c r="E112" s="4">
        <v>294.54504494382036</v>
      </c>
      <c r="F112" s="4">
        <v>76.616391011236033</v>
      </c>
    </row>
    <row r="113" spans="2:6" ht="21" customHeight="1">
      <c r="B113" s="83">
        <v>77</v>
      </c>
      <c r="C113" s="4">
        <v>108.9890561797754</v>
      </c>
      <c r="D113" s="4">
        <v>136.55383146067442</v>
      </c>
      <c r="E113" s="4">
        <v>297.39589887640466</v>
      </c>
      <c r="F113" s="4">
        <v>77.404220224719182</v>
      </c>
    </row>
    <row r="114" spans="2:6" ht="21" customHeight="1">
      <c r="B114" s="83">
        <v>78</v>
      </c>
      <c r="C114" s="4">
        <v>110.09835955056192</v>
      </c>
      <c r="D114" s="4">
        <v>137.90692134831488</v>
      </c>
      <c r="E114" s="4">
        <v>300.24675280898884</v>
      </c>
      <c r="F114" s="4">
        <v>78.192049438202332</v>
      </c>
    </row>
    <row r="115" spans="2:6" ht="21" customHeight="1">
      <c r="B115" s="83">
        <v>79</v>
      </c>
      <c r="C115" s="4">
        <v>111.20766292134844</v>
      </c>
      <c r="D115" s="4">
        <v>139.26001123595535</v>
      </c>
      <c r="E115" s="4">
        <v>303.09760674157309</v>
      </c>
      <c r="F115" s="4">
        <v>78.979878651685482</v>
      </c>
    </row>
    <row r="116" spans="2:6" ht="21" customHeight="1">
      <c r="B116" s="83">
        <v>80</v>
      </c>
      <c r="C116" s="4">
        <v>112.31696629213496</v>
      </c>
      <c r="D116" s="4">
        <v>140.61310112359578</v>
      </c>
      <c r="E116" s="4">
        <v>305.94846067415733</v>
      </c>
      <c r="F116" s="4">
        <v>79.767707865168646</v>
      </c>
    </row>
    <row r="117" spans="2:6" ht="21" customHeight="1">
      <c r="B117" s="83">
        <v>81</v>
      </c>
      <c r="C117" s="4">
        <v>113.4262696629215</v>
      </c>
      <c r="D117" s="4">
        <v>141.96619101123625</v>
      </c>
      <c r="E117" s="4">
        <v>308.79931460674158</v>
      </c>
      <c r="F117" s="4">
        <v>80.555537078651795</v>
      </c>
    </row>
    <row r="118" spans="2:6" ht="21" customHeight="1">
      <c r="B118" s="83">
        <v>82</v>
      </c>
      <c r="C118" s="4">
        <v>114.53557303370802</v>
      </c>
      <c r="D118" s="4">
        <v>143.31928089887668</v>
      </c>
      <c r="E118" s="4">
        <v>311.65016853932582</v>
      </c>
      <c r="F118" s="4">
        <v>81.343366292134945</v>
      </c>
    </row>
    <row r="119" spans="2:6" ht="21" customHeight="1">
      <c r="B119" s="83">
        <v>83</v>
      </c>
      <c r="C119" s="4">
        <v>115.64487640449454</v>
      </c>
      <c r="D119" s="4">
        <v>144.67237078651715</v>
      </c>
      <c r="E119" s="4">
        <v>314.50102247191006</v>
      </c>
      <c r="F119" s="4">
        <v>82.131195505618095</v>
      </c>
    </row>
    <row r="120" spans="2:6" ht="21" customHeight="1">
      <c r="B120" s="83">
        <v>84</v>
      </c>
      <c r="C120" s="4">
        <v>116.75417977528106</v>
      </c>
      <c r="D120" s="4">
        <v>146.02546067415761</v>
      </c>
      <c r="E120" s="4">
        <v>317.35187640449431</v>
      </c>
      <c r="F120" s="4">
        <v>82.919024719101245</v>
      </c>
    </row>
    <row r="121" spans="2:6" ht="21" customHeight="1">
      <c r="B121" s="83">
        <v>85</v>
      </c>
      <c r="C121" s="4">
        <v>117.86348314606759</v>
      </c>
      <c r="D121" s="4">
        <v>147.37855056179805</v>
      </c>
      <c r="E121" s="4">
        <v>320.20273033707855</v>
      </c>
      <c r="F121" s="4">
        <v>83.706853932584394</v>
      </c>
    </row>
    <row r="122" spans="2:6" ht="21" customHeight="1">
      <c r="B122" s="83">
        <v>86</v>
      </c>
      <c r="C122" s="4">
        <v>118.97278651685411</v>
      </c>
      <c r="D122" s="4">
        <v>148.73164044943852</v>
      </c>
      <c r="E122" s="4">
        <v>323.05358426966279</v>
      </c>
      <c r="F122" s="4">
        <v>84.494683146067544</v>
      </c>
    </row>
    <row r="123" spans="2:6" ht="21" customHeight="1">
      <c r="B123" s="83">
        <v>87</v>
      </c>
      <c r="C123" s="4">
        <v>120.08208988764063</v>
      </c>
      <c r="D123" s="4">
        <v>150.08473033707898</v>
      </c>
      <c r="E123" s="4">
        <v>325.90443820224704</v>
      </c>
      <c r="F123" s="4">
        <v>85.282512359550694</v>
      </c>
    </row>
    <row r="124" spans="2:6" ht="21" customHeight="1">
      <c r="B124" s="83">
        <v>88</v>
      </c>
      <c r="C124" s="4">
        <v>121.19139325842715</v>
      </c>
      <c r="D124" s="4">
        <v>151.43782022471942</v>
      </c>
      <c r="E124" s="4">
        <v>328.75529213483128</v>
      </c>
      <c r="F124" s="4">
        <v>86.070341573033843</v>
      </c>
    </row>
    <row r="125" spans="2:6" ht="21" customHeight="1">
      <c r="B125" s="83">
        <v>89</v>
      </c>
      <c r="C125" s="4">
        <v>122.30069662921369</v>
      </c>
      <c r="D125" s="4">
        <v>152.79091011235988</v>
      </c>
      <c r="E125" s="4">
        <v>331.60614606741552</v>
      </c>
      <c r="F125" s="4">
        <v>86.858170786516993</v>
      </c>
    </row>
    <row r="126" spans="2:6" ht="21" customHeight="1">
      <c r="B126" s="83">
        <v>90</v>
      </c>
      <c r="C126" s="4">
        <v>123.41000000000021</v>
      </c>
      <c r="D126" s="4">
        <v>154.14400000000035</v>
      </c>
      <c r="E126" s="4">
        <v>334.45699999999971</v>
      </c>
      <c r="F126" s="4">
        <v>87.646000000000157</v>
      </c>
    </row>
    <row r="127" spans="2:6" ht="21" customHeight="1">
      <c r="B127" s="83">
        <v>91</v>
      </c>
      <c r="C127" s="4">
        <v>124.30752727272748</v>
      </c>
      <c r="D127" s="4">
        <v>155.33511272727307</v>
      </c>
      <c r="E127" s="4">
        <v>336.17646545454522</v>
      </c>
      <c r="F127" s="4">
        <v>88.283425454545608</v>
      </c>
    </row>
    <row r="128" spans="2:6" ht="21" customHeight="1">
      <c r="B128" s="83">
        <v>92</v>
      </c>
      <c r="C128" s="4">
        <v>125.20505454545477</v>
      </c>
      <c r="D128" s="4">
        <v>156.52622545454582</v>
      </c>
      <c r="E128" s="4">
        <v>337.89593090909068</v>
      </c>
      <c r="F128" s="4">
        <v>88.920850909091072</v>
      </c>
    </row>
    <row r="129" spans="2:6" ht="21" customHeight="1">
      <c r="B129" s="83">
        <v>93</v>
      </c>
      <c r="C129" s="4">
        <v>126.10258181818205</v>
      </c>
      <c r="D129" s="4">
        <v>157.71733818181855</v>
      </c>
      <c r="E129" s="4">
        <v>339.61539636363614</v>
      </c>
      <c r="F129" s="4">
        <v>89.558276363636537</v>
      </c>
    </row>
    <row r="130" spans="2:6" ht="21" customHeight="1">
      <c r="B130" s="83">
        <v>94</v>
      </c>
      <c r="C130" s="4">
        <v>127.00010909090933</v>
      </c>
      <c r="D130" s="4">
        <v>158.9084509090913</v>
      </c>
      <c r="E130" s="4">
        <v>341.33486181818159</v>
      </c>
      <c r="F130" s="4">
        <v>90.195701818181988</v>
      </c>
    </row>
    <row r="131" spans="2:6" ht="21" customHeight="1">
      <c r="B131" s="83">
        <v>95</v>
      </c>
      <c r="C131" s="4">
        <v>127.89763636363661</v>
      </c>
      <c r="D131" s="4">
        <v>160.09956363636402</v>
      </c>
      <c r="E131" s="4">
        <v>343.05432727272705</v>
      </c>
      <c r="F131" s="4">
        <v>90.833127272727452</v>
      </c>
    </row>
    <row r="132" spans="2:6" ht="21" customHeight="1">
      <c r="B132" s="83">
        <v>96</v>
      </c>
      <c r="C132" s="4">
        <v>128.7951636363639</v>
      </c>
      <c r="D132" s="4">
        <v>161.29067636363678</v>
      </c>
      <c r="E132" s="4">
        <v>344.77379272727251</v>
      </c>
      <c r="F132" s="4">
        <v>91.470552727272917</v>
      </c>
    </row>
    <row r="133" spans="2:6" ht="21" customHeight="1">
      <c r="B133" s="83">
        <v>97</v>
      </c>
      <c r="C133" s="4">
        <v>129.69269090909117</v>
      </c>
      <c r="D133" s="4">
        <v>162.4817890909095</v>
      </c>
      <c r="E133" s="4">
        <v>346.49325818181796</v>
      </c>
      <c r="F133" s="4">
        <v>92.107978181818368</v>
      </c>
    </row>
    <row r="134" spans="2:6" ht="21" customHeight="1">
      <c r="B134" s="83">
        <v>98</v>
      </c>
      <c r="C134" s="4">
        <v>130.59021818181844</v>
      </c>
      <c r="D134" s="4">
        <v>163.67290181818225</v>
      </c>
      <c r="E134" s="4">
        <v>348.21272363636342</v>
      </c>
      <c r="F134" s="4">
        <v>92.745403636363832</v>
      </c>
    </row>
    <row r="135" spans="2:6" ht="21" customHeight="1">
      <c r="B135" s="83">
        <v>99</v>
      </c>
      <c r="C135" s="4">
        <v>131.48774545454575</v>
      </c>
      <c r="D135" s="4">
        <v>164.86401454545498</v>
      </c>
      <c r="E135" s="4">
        <v>349.93218909090893</v>
      </c>
      <c r="F135" s="4">
        <v>93.382829090909297</v>
      </c>
    </row>
    <row r="136" spans="2:6" ht="21" customHeight="1">
      <c r="B136" s="83">
        <v>100</v>
      </c>
      <c r="C136" s="4">
        <v>132.38527272727302</v>
      </c>
      <c r="D136" s="4">
        <v>166.05512727272773</v>
      </c>
      <c r="E136" s="4">
        <v>351.65165454545439</v>
      </c>
      <c r="F136" s="4">
        <v>94.020254545454748</v>
      </c>
    </row>
    <row r="137" spans="2:6" ht="21" customHeight="1">
      <c r="B137" s="83">
        <v>101</v>
      </c>
      <c r="C137" s="4">
        <v>133.28280000000029</v>
      </c>
      <c r="D137" s="4">
        <v>167.24624000000045</v>
      </c>
      <c r="E137" s="4">
        <v>353.37111999999985</v>
      </c>
      <c r="F137" s="4">
        <v>94.657680000000212</v>
      </c>
    </row>
    <row r="138" spans="2:6" ht="21" customHeight="1">
      <c r="B138" s="83">
        <v>102</v>
      </c>
      <c r="C138" s="4">
        <v>134.18032727272757</v>
      </c>
      <c r="D138" s="4">
        <v>168.43735272727321</v>
      </c>
      <c r="E138" s="4">
        <v>355.09058545454531</v>
      </c>
      <c r="F138" s="4">
        <v>95.295105454545677</v>
      </c>
    </row>
    <row r="139" spans="2:6" ht="21" customHeight="1">
      <c r="B139" s="83">
        <v>103</v>
      </c>
      <c r="C139" s="4">
        <v>135.07785454545487</v>
      </c>
      <c r="D139" s="4">
        <v>169.62846545454593</v>
      </c>
      <c r="E139" s="4">
        <v>356.81005090909076</v>
      </c>
      <c r="F139" s="4">
        <v>95.932530909091128</v>
      </c>
    </row>
    <row r="140" spans="2:6" ht="21" customHeight="1">
      <c r="B140" s="83">
        <v>104</v>
      </c>
      <c r="C140" s="4">
        <v>135.97538181818214</v>
      </c>
      <c r="D140" s="4">
        <v>170.81957818181868</v>
      </c>
      <c r="E140" s="4">
        <v>358.52951636363622</v>
      </c>
      <c r="F140" s="4">
        <v>96.569956363636592</v>
      </c>
    </row>
    <row r="141" spans="2:6" ht="21" customHeight="1">
      <c r="B141" s="83">
        <v>105</v>
      </c>
      <c r="C141" s="4">
        <v>136.87290909090942</v>
      </c>
      <c r="D141" s="4">
        <v>172.01069090909144</v>
      </c>
      <c r="E141" s="4">
        <v>360.24898181818168</v>
      </c>
      <c r="F141" s="4">
        <v>97.207381818182057</v>
      </c>
    </row>
    <row r="142" spans="2:6" ht="21" customHeight="1">
      <c r="B142" s="83">
        <v>106</v>
      </c>
      <c r="C142" s="4">
        <v>137.77043636363669</v>
      </c>
      <c r="D142" s="4">
        <v>173.20180363636416</v>
      </c>
      <c r="E142" s="4">
        <v>361.96844727272713</v>
      </c>
      <c r="F142" s="4">
        <v>97.844807272727508</v>
      </c>
    </row>
    <row r="143" spans="2:6" ht="21" customHeight="1">
      <c r="B143" s="83">
        <v>107</v>
      </c>
      <c r="C143" s="4">
        <v>138.66796363636399</v>
      </c>
      <c r="D143" s="4">
        <v>174.39291636363691</v>
      </c>
      <c r="E143" s="4">
        <v>363.68791272727265</v>
      </c>
      <c r="F143" s="4">
        <v>98.482232727272972</v>
      </c>
    </row>
    <row r="144" spans="2:6" ht="21" customHeight="1">
      <c r="B144" s="83">
        <v>108</v>
      </c>
      <c r="C144" s="4">
        <v>139.56549090909127</v>
      </c>
      <c r="D144" s="4">
        <v>175.58402909090964</v>
      </c>
      <c r="E144" s="4">
        <v>365.4073781818181</v>
      </c>
      <c r="F144" s="4">
        <v>99.119658181818437</v>
      </c>
    </row>
    <row r="145" spans="2:6" ht="21" customHeight="1">
      <c r="B145" s="83">
        <v>109</v>
      </c>
      <c r="C145" s="4">
        <v>140.46301818181854</v>
      </c>
      <c r="D145" s="4">
        <v>176.77514181818239</v>
      </c>
      <c r="E145" s="4">
        <v>367.12684363636356</v>
      </c>
      <c r="F145" s="4">
        <v>99.757083636363902</v>
      </c>
    </row>
    <row r="146" spans="2:6" ht="21" customHeight="1">
      <c r="B146" s="83">
        <v>110</v>
      </c>
      <c r="C146" s="4">
        <v>141.36054545454581</v>
      </c>
      <c r="D146" s="4">
        <v>177.96625454545512</v>
      </c>
      <c r="E146" s="4">
        <v>368.84630909090902</v>
      </c>
      <c r="F146" s="4">
        <v>100.39450909090935</v>
      </c>
    </row>
    <row r="147" spans="2:6" ht="21" customHeight="1">
      <c r="B147" s="83">
        <v>111</v>
      </c>
      <c r="C147" s="4">
        <v>142.25807272727309</v>
      </c>
      <c r="D147" s="4">
        <v>179.15736727272787</v>
      </c>
      <c r="E147" s="4">
        <v>370.56577454545447</v>
      </c>
      <c r="F147" s="4">
        <v>101.03193454545482</v>
      </c>
    </row>
    <row r="148" spans="2:6" ht="21" customHeight="1">
      <c r="B148" s="83">
        <v>112</v>
      </c>
      <c r="C148" s="4">
        <v>143.15560000000039</v>
      </c>
      <c r="D148" s="4">
        <v>180.34848000000059</v>
      </c>
      <c r="E148" s="4">
        <v>372.28523999999993</v>
      </c>
      <c r="F148" s="4">
        <v>101.66936000000028</v>
      </c>
    </row>
    <row r="149" spans="2:6" ht="21" customHeight="1">
      <c r="B149" s="83">
        <v>113</v>
      </c>
      <c r="C149" s="4">
        <v>144.05312727272766</v>
      </c>
      <c r="D149" s="4">
        <v>181.53959272727334</v>
      </c>
      <c r="E149" s="4">
        <v>374.00470545454539</v>
      </c>
      <c r="F149" s="4">
        <v>102.30678545454573</v>
      </c>
    </row>
    <row r="150" spans="2:6" ht="21" customHeight="1">
      <c r="B150" s="83">
        <v>114</v>
      </c>
      <c r="C150" s="4">
        <v>144.95065454545494</v>
      </c>
      <c r="D150" s="4">
        <v>182.73070545454607</v>
      </c>
      <c r="E150" s="4">
        <v>375.7241709090909</v>
      </c>
      <c r="F150" s="4">
        <v>102.9442109090912</v>
      </c>
    </row>
    <row r="151" spans="2:6" ht="21" customHeight="1">
      <c r="B151" s="83">
        <v>115</v>
      </c>
      <c r="C151" s="4">
        <v>145.84818181818221</v>
      </c>
      <c r="D151" s="4">
        <v>183.92181818181882</v>
      </c>
      <c r="E151" s="4">
        <v>377.44363636363636</v>
      </c>
      <c r="F151" s="4">
        <v>103.58163636363666</v>
      </c>
    </row>
    <row r="152" spans="2:6" ht="21" customHeight="1">
      <c r="B152" s="83">
        <v>116</v>
      </c>
      <c r="C152" s="4">
        <v>146.74570909090951</v>
      </c>
      <c r="D152" s="4">
        <v>185.11293090909155</v>
      </c>
      <c r="E152" s="4">
        <v>379.16310181818181</v>
      </c>
      <c r="F152" s="4">
        <v>104.21906181818211</v>
      </c>
    </row>
    <row r="153" spans="2:6" ht="21" customHeight="1">
      <c r="B153" s="83">
        <v>117</v>
      </c>
      <c r="C153" s="4">
        <v>147.64323636363679</v>
      </c>
      <c r="D153" s="4">
        <v>186.3040436363643</v>
      </c>
      <c r="E153" s="4">
        <v>380.88256727272727</v>
      </c>
      <c r="F153" s="4">
        <v>104.85648727272758</v>
      </c>
    </row>
    <row r="154" spans="2:6" ht="21" customHeight="1">
      <c r="B154" s="83">
        <v>118</v>
      </c>
      <c r="C154" s="4">
        <v>148.54076363636406</v>
      </c>
      <c r="D154" s="4">
        <v>187.49515636363702</v>
      </c>
      <c r="E154" s="4">
        <v>382.60203272727273</v>
      </c>
      <c r="F154" s="4">
        <v>105.49391272727304</v>
      </c>
    </row>
    <row r="155" spans="2:6" ht="21" customHeight="1">
      <c r="B155" s="83">
        <v>119</v>
      </c>
      <c r="C155" s="4">
        <v>149.43829090909134</v>
      </c>
      <c r="D155" s="4">
        <v>188.68626909090978</v>
      </c>
      <c r="E155" s="4">
        <v>384.32149818181819</v>
      </c>
      <c r="F155" s="4">
        <v>106.13133818181849</v>
      </c>
    </row>
    <row r="156" spans="2:6" ht="21" customHeight="1">
      <c r="B156" s="83">
        <v>120</v>
      </c>
      <c r="C156" s="4">
        <v>150.33581818181864</v>
      </c>
      <c r="D156" s="4">
        <v>189.8773818181825</v>
      </c>
      <c r="E156" s="4">
        <v>386.04096363636364</v>
      </c>
      <c r="F156" s="4">
        <v>106.76876363636396</v>
      </c>
    </row>
    <row r="157" spans="2:6" ht="21" customHeight="1">
      <c r="B157" s="83">
        <v>121</v>
      </c>
      <c r="C157" s="4">
        <v>151.23334545454591</v>
      </c>
      <c r="D157" s="4">
        <v>191.06849454545525</v>
      </c>
      <c r="E157" s="4">
        <v>387.7604290909091</v>
      </c>
      <c r="F157" s="4">
        <v>107.40618909090942</v>
      </c>
    </row>
    <row r="158" spans="2:6" ht="21" customHeight="1">
      <c r="B158" s="83">
        <v>122</v>
      </c>
      <c r="C158" s="4">
        <v>152.13087272727319</v>
      </c>
      <c r="D158" s="4">
        <v>192.259607272728</v>
      </c>
      <c r="E158" s="4">
        <v>389.47989454545461</v>
      </c>
      <c r="F158" s="4">
        <v>108.04361454545487</v>
      </c>
    </row>
    <row r="159" spans="2:6" ht="21" customHeight="1">
      <c r="B159" s="83">
        <v>123</v>
      </c>
      <c r="C159" s="4">
        <v>153.02840000000046</v>
      </c>
      <c r="D159" s="4">
        <v>193.45072000000073</v>
      </c>
      <c r="E159" s="4">
        <v>391.19936000000007</v>
      </c>
      <c r="F159" s="4">
        <v>108.68104000000034</v>
      </c>
    </row>
    <row r="160" spans="2:6" ht="21" customHeight="1">
      <c r="B160" s="83">
        <v>124</v>
      </c>
      <c r="C160" s="4">
        <v>153.92592727272776</v>
      </c>
      <c r="D160" s="4">
        <v>194.64183272727348</v>
      </c>
      <c r="E160" s="4">
        <v>392.91882545454553</v>
      </c>
      <c r="F160" s="4">
        <v>109.3184654545458</v>
      </c>
    </row>
    <row r="161" spans="2:6" ht="21" customHeight="1">
      <c r="B161" s="83">
        <v>125</v>
      </c>
      <c r="C161" s="4">
        <v>154.82345454545504</v>
      </c>
      <c r="D161" s="4">
        <v>195.83294545454621</v>
      </c>
      <c r="E161" s="4">
        <v>394.63829090909098</v>
      </c>
      <c r="F161" s="4">
        <v>109.95589090909125</v>
      </c>
    </row>
    <row r="162" spans="2:6" ht="21" customHeight="1">
      <c r="B162" s="83">
        <v>126</v>
      </c>
      <c r="C162" s="4">
        <v>155.72098181818231</v>
      </c>
      <c r="D162" s="4">
        <v>197.02405818181896</v>
      </c>
      <c r="E162" s="4">
        <v>396.35775636363644</v>
      </c>
      <c r="F162" s="4">
        <v>110.59331636363672</v>
      </c>
    </row>
    <row r="163" spans="2:6" ht="21" customHeight="1">
      <c r="B163" s="83">
        <v>127</v>
      </c>
      <c r="C163" s="4">
        <v>156.61850909090958</v>
      </c>
      <c r="D163" s="4">
        <v>198.21517090909168</v>
      </c>
      <c r="E163" s="4">
        <v>398.0772218181819</v>
      </c>
      <c r="F163" s="4">
        <v>111.23074181818218</v>
      </c>
    </row>
    <row r="164" spans="2:6" ht="21" customHeight="1">
      <c r="B164" s="83">
        <v>128</v>
      </c>
      <c r="C164" s="4">
        <v>157.51603636363689</v>
      </c>
      <c r="D164" s="4">
        <v>199.40628363636444</v>
      </c>
      <c r="E164" s="4">
        <v>399.79668727272735</v>
      </c>
      <c r="F164" s="4">
        <v>111.86816727272765</v>
      </c>
    </row>
    <row r="165" spans="2:6" ht="21" customHeight="1">
      <c r="B165" s="83">
        <v>129</v>
      </c>
      <c r="C165" s="4">
        <v>158.41356363636413</v>
      </c>
      <c r="D165" s="4">
        <v>200.59739636363716</v>
      </c>
      <c r="E165" s="4">
        <v>401.51615272727281</v>
      </c>
      <c r="F165" s="4">
        <v>112.50559272727308</v>
      </c>
    </row>
    <row r="166" spans="2:6" ht="21" customHeight="1">
      <c r="B166" s="83">
        <v>130</v>
      </c>
      <c r="C166" s="4">
        <v>159.3110909090914</v>
      </c>
      <c r="D166" s="4">
        <v>201.78850909090991</v>
      </c>
      <c r="E166" s="4">
        <v>403.23561818181832</v>
      </c>
      <c r="F166" s="4">
        <v>113.14301818181853</v>
      </c>
    </row>
    <row r="167" spans="2:6" ht="21" customHeight="1">
      <c r="B167" s="83">
        <v>131</v>
      </c>
      <c r="C167" s="4">
        <v>160.20861818181865</v>
      </c>
      <c r="D167" s="4">
        <v>202.97962181818264</v>
      </c>
      <c r="E167" s="4">
        <v>404.95508363636378</v>
      </c>
      <c r="F167" s="4">
        <v>113.78044363636398</v>
      </c>
    </row>
    <row r="168" spans="2:6" ht="21" customHeight="1">
      <c r="B168" s="83">
        <v>132</v>
      </c>
      <c r="C168" s="4">
        <v>161.10614545454592</v>
      </c>
      <c r="D168" s="4">
        <v>204.17073454545539</v>
      </c>
      <c r="E168" s="4">
        <v>406.67454909090924</v>
      </c>
      <c r="F168" s="4">
        <v>114.41786909090943</v>
      </c>
    </row>
    <row r="169" spans="2:6" ht="21" customHeight="1">
      <c r="B169" s="83">
        <v>133</v>
      </c>
      <c r="C169" s="4">
        <v>162.0036727272732</v>
      </c>
      <c r="D169" s="4">
        <v>205.36184727272811</v>
      </c>
      <c r="E169" s="4">
        <v>408.3940145454547</v>
      </c>
      <c r="F169" s="4">
        <v>115.05529454545488</v>
      </c>
    </row>
    <row r="170" spans="2:6" ht="21" customHeight="1">
      <c r="B170" s="83">
        <v>134</v>
      </c>
      <c r="C170" s="4">
        <v>162.90120000000044</v>
      </c>
      <c r="D170" s="4">
        <v>206.55296000000087</v>
      </c>
      <c r="E170" s="4">
        <v>410.11348000000015</v>
      </c>
      <c r="F170" s="4">
        <v>115.69272000000032</v>
      </c>
    </row>
    <row r="171" spans="2:6" ht="21" customHeight="1">
      <c r="B171" s="83">
        <v>135</v>
      </c>
      <c r="C171" s="4">
        <v>163.79872727272772</v>
      </c>
      <c r="D171" s="4">
        <v>207.74407272727359</v>
      </c>
      <c r="E171" s="4">
        <v>411.83294545454561</v>
      </c>
      <c r="F171" s="4">
        <v>116.33014545454577</v>
      </c>
    </row>
    <row r="172" spans="2:6" ht="21" customHeight="1">
      <c r="B172" s="83">
        <v>136</v>
      </c>
      <c r="C172" s="4">
        <v>164.69625454545499</v>
      </c>
      <c r="D172" s="4">
        <v>208.93518545454634</v>
      </c>
      <c r="E172" s="4">
        <v>413.55241090909107</v>
      </c>
      <c r="F172" s="4">
        <v>116.96757090909122</v>
      </c>
    </row>
    <row r="173" spans="2:6" ht="21" customHeight="1">
      <c r="B173" s="83">
        <v>137</v>
      </c>
      <c r="C173" s="4">
        <v>165.59378181818224</v>
      </c>
      <c r="D173" s="4">
        <v>210.12629818181907</v>
      </c>
      <c r="E173" s="4">
        <v>415.27187636363652</v>
      </c>
      <c r="F173" s="4">
        <v>117.60499636363667</v>
      </c>
    </row>
    <row r="174" spans="2:6" ht="21" customHeight="1">
      <c r="B174" s="83">
        <v>138</v>
      </c>
      <c r="C174" s="4">
        <v>166.49130909090951</v>
      </c>
      <c r="D174" s="4">
        <v>211.31741090909182</v>
      </c>
      <c r="E174" s="4">
        <v>416.99134181818204</v>
      </c>
      <c r="F174" s="4">
        <v>118.24242181818212</v>
      </c>
    </row>
    <row r="175" spans="2:6" ht="21" customHeight="1">
      <c r="B175" s="83">
        <v>139</v>
      </c>
      <c r="C175" s="4">
        <v>167.38883636363676</v>
      </c>
      <c r="D175" s="4">
        <v>212.50852363636457</v>
      </c>
      <c r="E175" s="4">
        <v>418.71080727272749</v>
      </c>
      <c r="F175" s="4">
        <v>118.87984727272756</v>
      </c>
    </row>
    <row r="176" spans="2:6" ht="21" customHeight="1">
      <c r="B176" s="83">
        <v>140</v>
      </c>
      <c r="C176" s="4">
        <v>168.28636363636403</v>
      </c>
      <c r="D176" s="4">
        <v>213.6996363636373</v>
      </c>
      <c r="E176" s="4">
        <v>420.43027272727295</v>
      </c>
      <c r="F176" s="4">
        <v>119.51727272727301</v>
      </c>
    </row>
    <row r="177" spans="2:6" ht="21" customHeight="1">
      <c r="B177" s="83">
        <v>141</v>
      </c>
      <c r="C177" s="4">
        <v>169.1838909090913</v>
      </c>
      <c r="D177" s="4">
        <v>214.89074909091005</v>
      </c>
      <c r="E177" s="4">
        <v>422.14973818181841</v>
      </c>
      <c r="F177" s="4">
        <v>120.15469818181846</v>
      </c>
    </row>
    <row r="178" spans="2:6" ht="21" customHeight="1">
      <c r="B178" s="83">
        <v>142</v>
      </c>
      <c r="C178" s="4">
        <v>170.08141818181855</v>
      </c>
      <c r="D178" s="4">
        <v>216.08186181818277</v>
      </c>
      <c r="E178" s="4">
        <v>423.86920363636386</v>
      </c>
      <c r="F178" s="4">
        <v>120.79212363636391</v>
      </c>
    </row>
    <row r="179" spans="2:6" ht="21" customHeight="1">
      <c r="B179" s="83">
        <v>143</v>
      </c>
      <c r="C179" s="4">
        <v>170.97894545454582</v>
      </c>
      <c r="D179" s="4">
        <v>217.27297454545553</v>
      </c>
      <c r="E179" s="4">
        <v>425.58866909090932</v>
      </c>
      <c r="F179" s="4">
        <v>121.42954909090936</v>
      </c>
    </row>
    <row r="180" spans="2:6" ht="21" customHeight="1">
      <c r="B180" s="83">
        <v>144</v>
      </c>
      <c r="C180" s="4">
        <v>171.8764727272731</v>
      </c>
      <c r="D180" s="4">
        <v>218.46408727272825</v>
      </c>
      <c r="E180" s="4">
        <v>427.30813454545478</v>
      </c>
      <c r="F180" s="4">
        <v>122.0669745454548</v>
      </c>
    </row>
    <row r="181" spans="2:6" ht="21" customHeight="1">
      <c r="B181" s="83">
        <v>145</v>
      </c>
      <c r="C181" s="4">
        <v>172.77400000000034</v>
      </c>
      <c r="D181" s="4">
        <v>219.655200000001</v>
      </c>
      <c r="E181" s="4">
        <v>429.02760000000023</v>
      </c>
      <c r="F181" s="4">
        <v>122.70440000000025</v>
      </c>
    </row>
    <row r="182" spans="2:6" ht="21" customHeight="1">
      <c r="B182" s="83">
        <v>146</v>
      </c>
      <c r="C182" s="4">
        <v>173.67152727272762</v>
      </c>
      <c r="D182" s="4">
        <v>220.84631272727373</v>
      </c>
      <c r="E182" s="4">
        <v>430.74706545454575</v>
      </c>
      <c r="F182" s="4">
        <v>123.3418254545457</v>
      </c>
    </row>
    <row r="183" spans="2:6" ht="21" customHeight="1">
      <c r="B183" s="83">
        <v>147</v>
      </c>
      <c r="C183" s="4">
        <v>174.56905454545486</v>
      </c>
      <c r="D183" s="4">
        <v>222.03742545454648</v>
      </c>
      <c r="E183" s="4">
        <v>432.4665309090912</v>
      </c>
      <c r="F183" s="4">
        <v>123.97925090909115</v>
      </c>
    </row>
    <row r="184" spans="2:6" ht="21" customHeight="1">
      <c r="B184" s="83">
        <v>148</v>
      </c>
      <c r="C184" s="4">
        <v>175.46658181818214</v>
      </c>
      <c r="D184" s="4">
        <v>223.2285381818192</v>
      </c>
      <c r="E184" s="4">
        <v>434.18599636363666</v>
      </c>
      <c r="F184" s="4">
        <v>124.6166763636366</v>
      </c>
    </row>
    <row r="185" spans="2:6" ht="21" customHeight="1">
      <c r="B185" s="83">
        <v>149</v>
      </c>
      <c r="C185" s="4">
        <v>176.36410909090941</v>
      </c>
      <c r="D185" s="4">
        <v>224.41965090909196</v>
      </c>
      <c r="E185" s="4">
        <v>435.90546181818212</v>
      </c>
      <c r="F185" s="4">
        <v>125.25410181818204</v>
      </c>
    </row>
    <row r="186" spans="2:6" ht="21" customHeight="1">
      <c r="B186" s="83">
        <v>150</v>
      </c>
      <c r="C186" s="4">
        <v>177.26163636363665</v>
      </c>
      <c r="D186" s="4">
        <v>225.61076363636468</v>
      </c>
      <c r="E186" s="4">
        <v>437.62492727272758</v>
      </c>
      <c r="F186" s="4">
        <v>125.89152727272749</v>
      </c>
    </row>
    <row r="187" spans="2:6" ht="21" customHeight="1">
      <c r="B187" s="83">
        <v>151</v>
      </c>
      <c r="C187" s="4">
        <v>178.15916363636393</v>
      </c>
      <c r="D187" s="4">
        <v>226.80187636363743</v>
      </c>
      <c r="E187" s="4">
        <v>439.34439272727303</v>
      </c>
      <c r="F187" s="4">
        <v>126.52895272727294</v>
      </c>
    </row>
    <row r="188" spans="2:6" ht="21" customHeight="1">
      <c r="B188" s="83">
        <v>152</v>
      </c>
      <c r="C188" s="4">
        <v>179.0566909090912</v>
      </c>
      <c r="D188" s="4">
        <v>227.99298909091016</v>
      </c>
      <c r="E188" s="4">
        <v>441.06385818181849</v>
      </c>
      <c r="F188" s="4">
        <v>127.16637818181839</v>
      </c>
    </row>
    <row r="189" spans="2:6" ht="21" customHeight="1">
      <c r="B189" s="83">
        <v>153</v>
      </c>
      <c r="C189" s="4">
        <v>179.95421818181845</v>
      </c>
      <c r="D189" s="4">
        <v>229.18410181818291</v>
      </c>
      <c r="E189" s="4">
        <v>442.78332363636395</v>
      </c>
      <c r="F189" s="4">
        <v>127.80380363636384</v>
      </c>
    </row>
    <row r="190" spans="2:6" ht="21" customHeight="1">
      <c r="B190" s="83">
        <v>154</v>
      </c>
      <c r="C190" s="4">
        <v>180.85174545454572</v>
      </c>
      <c r="D190" s="4">
        <v>230.37521454545563</v>
      </c>
      <c r="E190" s="4">
        <v>444.50278909090946</v>
      </c>
      <c r="F190" s="4">
        <v>128.44122909090927</v>
      </c>
    </row>
    <row r="191" spans="2:6" ht="21" customHeight="1">
      <c r="B191" s="83">
        <v>155</v>
      </c>
      <c r="C191" s="4">
        <v>181.74927272727297</v>
      </c>
      <c r="D191" s="4">
        <v>231.56632727272839</v>
      </c>
      <c r="E191" s="4">
        <v>446.22225454545492</v>
      </c>
      <c r="F191" s="4">
        <v>129.07865454545473</v>
      </c>
    </row>
    <row r="192" spans="2:6" ht="21" customHeight="1">
      <c r="B192" s="83">
        <v>156</v>
      </c>
      <c r="C192" s="4">
        <v>182.64680000000024</v>
      </c>
      <c r="D192" s="4">
        <v>232.75744000000114</v>
      </c>
      <c r="E192" s="4">
        <v>447.94172000000037</v>
      </c>
      <c r="F192" s="4">
        <v>129.71608000000018</v>
      </c>
    </row>
    <row r="193" spans="2:6" ht="21" customHeight="1">
      <c r="B193" s="83">
        <v>157</v>
      </c>
      <c r="C193" s="4">
        <v>183.54432727272751</v>
      </c>
      <c r="D193" s="4">
        <v>233.94855272727386</v>
      </c>
      <c r="E193" s="4">
        <v>449.66118545454583</v>
      </c>
      <c r="F193" s="4">
        <v>130.35350545454563</v>
      </c>
    </row>
    <row r="194" spans="2:6" ht="21" customHeight="1">
      <c r="B194" s="83">
        <v>158</v>
      </c>
      <c r="C194" s="4">
        <v>184.44185454545476</v>
      </c>
      <c r="D194" s="4">
        <v>235.13966545454662</v>
      </c>
      <c r="E194" s="4">
        <v>451.38065090909129</v>
      </c>
      <c r="F194" s="4">
        <v>130.99093090909108</v>
      </c>
    </row>
    <row r="195" spans="2:6" ht="21" customHeight="1">
      <c r="B195" s="83">
        <v>159</v>
      </c>
      <c r="C195" s="4">
        <v>185.33938181818203</v>
      </c>
      <c r="D195" s="4">
        <v>236.33077818181934</v>
      </c>
      <c r="E195" s="4">
        <v>453.10011636363674</v>
      </c>
      <c r="F195" s="4">
        <v>131.62835636363653</v>
      </c>
    </row>
    <row r="196" spans="2:6" ht="21" customHeight="1">
      <c r="B196" s="83">
        <v>160</v>
      </c>
      <c r="C196" s="4">
        <v>186.23690909090931</v>
      </c>
      <c r="D196" s="4">
        <v>237.52189090909209</v>
      </c>
      <c r="E196" s="4">
        <v>454.8195818181822</v>
      </c>
      <c r="F196" s="4">
        <v>132.26578181818198</v>
      </c>
    </row>
    <row r="197" spans="2:6" ht="21" customHeight="1">
      <c r="B197" s="83">
        <v>161</v>
      </c>
      <c r="C197" s="4">
        <v>187.13443636363655</v>
      </c>
      <c r="D197" s="4">
        <v>238.71300363636482</v>
      </c>
      <c r="E197" s="4">
        <v>456.53904727272766</v>
      </c>
      <c r="F197" s="4">
        <v>132.90320727272743</v>
      </c>
    </row>
    <row r="198" spans="2:6" ht="21" customHeight="1">
      <c r="B198" s="83">
        <v>162</v>
      </c>
      <c r="C198" s="4">
        <v>188.03196363636383</v>
      </c>
      <c r="D198" s="4">
        <v>239.90411636363757</v>
      </c>
      <c r="E198" s="4">
        <v>458.25851272727317</v>
      </c>
      <c r="F198" s="4">
        <v>133.54063272727285</v>
      </c>
    </row>
    <row r="199" spans="2:6" ht="21" customHeight="1">
      <c r="B199" s="83">
        <v>163</v>
      </c>
      <c r="C199" s="4">
        <v>188.92949090909107</v>
      </c>
      <c r="D199" s="4">
        <v>241.09522909091029</v>
      </c>
      <c r="E199" s="4">
        <v>459.97797818181863</v>
      </c>
      <c r="F199" s="4">
        <v>134.1780581818183</v>
      </c>
    </row>
    <row r="200" spans="2:6" ht="21" customHeight="1">
      <c r="B200" s="83">
        <v>164</v>
      </c>
      <c r="C200" s="4">
        <v>189.82701818181835</v>
      </c>
      <c r="D200" s="4">
        <v>242.28634181818305</v>
      </c>
      <c r="E200" s="4">
        <v>461.69744363636408</v>
      </c>
      <c r="F200" s="4">
        <v>134.81548363636375</v>
      </c>
    </row>
    <row r="201" spans="2:6" ht="21" customHeight="1">
      <c r="B201" s="83">
        <v>165</v>
      </c>
      <c r="C201" s="4">
        <v>190.72454545454562</v>
      </c>
      <c r="D201" s="4">
        <v>243.47745454545577</v>
      </c>
      <c r="E201" s="4">
        <v>463.41690909090954</v>
      </c>
      <c r="F201" s="4">
        <v>135.4529090909092</v>
      </c>
    </row>
    <row r="202" spans="2:6" ht="21" customHeight="1">
      <c r="B202" s="83">
        <v>166</v>
      </c>
      <c r="C202" s="4">
        <v>191.62207272727287</v>
      </c>
      <c r="D202" s="4">
        <v>244.66856727272852</v>
      </c>
      <c r="E202" s="4">
        <v>465.136374545455</v>
      </c>
      <c r="F202" s="4">
        <v>136.09033454545465</v>
      </c>
    </row>
    <row r="203" spans="2:6" ht="21" customHeight="1">
      <c r="B203" s="83">
        <v>167</v>
      </c>
      <c r="C203" s="4">
        <v>192.51960000000014</v>
      </c>
      <c r="D203" s="4">
        <v>245.85968000000125</v>
      </c>
      <c r="E203" s="4">
        <v>466.85584000000046</v>
      </c>
      <c r="F203" s="4">
        <v>136.7277600000001</v>
      </c>
    </row>
    <row r="204" spans="2:6" ht="21" customHeight="1">
      <c r="B204" s="83">
        <v>168</v>
      </c>
      <c r="C204" s="4">
        <v>193.41712727272741</v>
      </c>
      <c r="D204" s="4">
        <v>247.050792727274</v>
      </c>
      <c r="E204" s="4">
        <v>468.57530545454591</v>
      </c>
      <c r="F204" s="4">
        <v>137.36518545454555</v>
      </c>
    </row>
    <row r="205" spans="2:6" ht="21" customHeight="1">
      <c r="B205" s="83">
        <v>169</v>
      </c>
      <c r="C205" s="4">
        <v>194.31465454545466</v>
      </c>
      <c r="D205" s="4">
        <v>248.24190545454672</v>
      </c>
      <c r="E205" s="4">
        <v>470.29477090909137</v>
      </c>
      <c r="F205" s="4">
        <v>138.002610909091</v>
      </c>
    </row>
    <row r="206" spans="2:6" ht="21" customHeight="1">
      <c r="B206" s="83">
        <v>170</v>
      </c>
      <c r="C206" s="4">
        <v>195.21218181818193</v>
      </c>
      <c r="D206" s="4">
        <v>249.43301818181948</v>
      </c>
      <c r="E206" s="4">
        <v>472.01423636363688</v>
      </c>
      <c r="F206" s="4">
        <v>138.64003636363645</v>
      </c>
    </row>
    <row r="207" spans="2:6" ht="21" customHeight="1">
      <c r="B207" s="83">
        <v>171</v>
      </c>
      <c r="C207" s="4">
        <v>196.10970909090918</v>
      </c>
      <c r="D207" s="4">
        <v>250.6241309090922</v>
      </c>
      <c r="E207" s="4">
        <v>473.73370181818234</v>
      </c>
      <c r="F207" s="4">
        <v>139.27746181818191</v>
      </c>
    </row>
    <row r="208" spans="2:6" ht="21" customHeight="1">
      <c r="B208" s="83">
        <v>172</v>
      </c>
      <c r="C208" s="4">
        <v>197.00723636363645</v>
      </c>
      <c r="D208" s="4">
        <v>251.81524363636495</v>
      </c>
      <c r="E208" s="4">
        <v>475.4531672727278</v>
      </c>
      <c r="F208" s="4">
        <v>139.91488727272733</v>
      </c>
    </row>
    <row r="209" spans="2:6" ht="21" customHeight="1">
      <c r="B209" s="83">
        <v>173</v>
      </c>
      <c r="C209" s="4">
        <v>197.90476363636373</v>
      </c>
      <c r="D209" s="4">
        <v>253.00635636363771</v>
      </c>
      <c r="E209" s="4">
        <v>477.17263272727325</v>
      </c>
      <c r="F209" s="4">
        <v>140.55231272727278</v>
      </c>
    </row>
    <row r="210" spans="2:6" ht="21" customHeight="1">
      <c r="B210" s="83">
        <v>174</v>
      </c>
      <c r="C210" s="4">
        <v>198.80229090909097</v>
      </c>
      <c r="D210" s="4">
        <v>254.19746909091043</v>
      </c>
      <c r="E210" s="4">
        <v>478.89209818181871</v>
      </c>
      <c r="F210" s="4">
        <v>141.18973818181823</v>
      </c>
    </row>
    <row r="211" spans="2:6" ht="21" customHeight="1">
      <c r="B211" s="83">
        <v>175</v>
      </c>
      <c r="C211" s="4">
        <v>199.69981818181824</v>
      </c>
      <c r="D211" s="4">
        <v>255.38858181818318</v>
      </c>
      <c r="E211" s="4">
        <v>480.61156363636417</v>
      </c>
      <c r="F211" s="4">
        <v>141.82716363636368</v>
      </c>
    </row>
    <row r="212" spans="2:6" ht="21" customHeight="1">
      <c r="B212" s="83">
        <v>176</v>
      </c>
      <c r="C212" s="4">
        <v>200.59734545454552</v>
      </c>
      <c r="D212" s="4">
        <v>256.57969454545594</v>
      </c>
      <c r="E212" s="4">
        <v>482.33102909090962</v>
      </c>
      <c r="F212" s="4">
        <v>142.46458909090913</v>
      </c>
    </row>
    <row r="213" spans="2:6" ht="21" customHeight="1">
      <c r="B213" s="83">
        <v>177</v>
      </c>
      <c r="C213" s="4">
        <v>201.49487272727276</v>
      </c>
      <c r="D213" s="4">
        <v>257.77080727272863</v>
      </c>
      <c r="E213" s="4">
        <v>484.05049454545514</v>
      </c>
      <c r="F213" s="4">
        <v>143.10201454545458</v>
      </c>
    </row>
    <row r="214" spans="2:6" ht="21" customHeight="1">
      <c r="B214" s="83">
        <v>178</v>
      </c>
      <c r="C214" s="4">
        <v>202.39240000000004</v>
      </c>
      <c r="D214" s="4">
        <v>258.96192000000138</v>
      </c>
      <c r="E214" s="4">
        <v>485.76996000000059</v>
      </c>
      <c r="F214" s="4">
        <v>143.73944000000003</v>
      </c>
    </row>
    <row r="215" spans="2:6" ht="21" customHeight="1">
      <c r="B215" s="83">
        <v>179</v>
      </c>
      <c r="C215" s="4">
        <v>203.28992727272728</v>
      </c>
      <c r="D215" s="4">
        <v>260.15303272727414</v>
      </c>
      <c r="E215" s="4">
        <v>487.48942545454605</v>
      </c>
      <c r="F215" s="4">
        <v>144.37686545454548</v>
      </c>
    </row>
    <row r="216" spans="2:6" ht="21" customHeight="1">
      <c r="B216" s="83">
        <v>180</v>
      </c>
      <c r="C216" s="4">
        <v>204.18745454545456</v>
      </c>
      <c r="D216" s="4">
        <v>261.34414545454689</v>
      </c>
      <c r="E216" s="4">
        <v>489.20889090909151</v>
      </c>
      <c r="F216" s="4">
        <v>145.01429090909093</v>
      </c>
    </row>
    <row r="217" spans="2:6" ht="21" customHeight="1">
      <c r="B217" s="83">
        <v>181</v>
      </c>
      <c r="C217" s="4">
        <v>205.08498181818183</v>
      </c>
      <c r="D217" s="4">
        <v>262.53525818181959</v>
      </c>
      <c r="E217" s="4">
        <v>490.92835636363696</v>
      </c>
      <c r="F217" s="4">
        <v>145.65171636363638</v>
      </c>
    </row>
    <row r="218" spans="2:6" ht="21" customHeight="1">
      <c r="B218" s="83">
        <v>182</v>
      </c>
      <c r="C218" s="4">
        <v>205.98250909090908</v>
      </c>
      <c r="D218" s="4">
        <v>263.72637090909234</v>
      </c>
      <c r="E218" s="4">
        <v>492.64782181818242</v>
      </c>
      <c r="F218" s="4">
        <v>146.28914181818183</v>
      </c>
    </row>
    <row r="219" spans="2:6" ht="21" customHeight="1">
      <c r="B219" s="83">
        <v>183</v>
      </c>
      <c r="C219" s="4">
        <v>206.88003636363635</v>
      </c>
      <c r="D219" s="4">
        <v>264.91748363636509</v>
      </c>
      <c r="E219" s="4">
        <v>494.36728727272788</v>
      </c>
      <c r="F219" s="4">
        <v>146.92656727272725</v>
      </c>
    </row>
    <row r="220" spans="2:6" ht="21" customHeight="1">
      <c r="B220" s="83">
        <v>184</v>
      </c>
      <c r="C220" s="4">
        <v>207.77756363636362</v>
      </c>
      <c r="D220" s="4">
        <v>266.10859636363784</v>
      </c>
      <c r="E220" s="4">
        <v>496.08675272727334</v>
      </c>
      <c r="F220" s="4">
        <v>147.5639927272727</v>
      </c>
    </row>
    <row r="221" spans="2:6" ht="21" customHeight="1">
      <c r="B221" s="83">
        <v>185</v>
      </c>
      <c r="C221" s="4">
        <v>208.67509090909087</v>
      </c>
      <c r="D221" s="4">
        <v>267.29970909091054</v>
      </c>
      <c r="E221" s="4">
        <v>497.80621818181885</v>
      </c>
      <c r="F221" s="4">
        <v>148.20141818181816</v>
      </c>
    </row>
    <row r="222" spans="2:6" ht="21" customHeight="1">
      <c r="B222" s="83">
        <v>186</v>
      </c>
      <c r="C222" s="4">
        <v>209.57261818181814</v>
      </c>
      <c r="D222" s="4">
        <v>268.49082181818329</v>
      </c>
      <c r="E222" s="4">
        <v>499.52568363636431</v>
      </c>
      <c r="F222" s="4">
        <v>148.83884363636361</v>
      </c>
    </row>
    <row r="223" spans="2:6" ht="21" customHeight="1">
      <c r="B223" s="83">
        <v>187</v>
      </c>
      <c r="C223" s="4">
        <v>210.47014545454539</v>
      </c>
      <c r="D223" s="4">
        <v>269.68193454545604</v>
      </c>
      <c r="E223" s="4">
        <v>501.24514909090976</v>
      </c>
      <c r="F223" s="4">
        <v>149.47626909090906</v>
      </c>
    </row>
    <row r="224" spans="2:6" ht="21" customHeight="1">
      <c r="B224" s="83">
        <v>188</v>
      </c>
      <c r="C224" s="4">
        <v>211.36767272727266</v>
      </c>
      <c r="D224" s="4">
        <v>270.8730472727288</v>
      </c>
      <c r="E224" s="4">
        <v>502.96461454545522</v>
      </c>
      <c r="F224" s="4">
        <v>150.11369454545451</v>
      </c>
    </row>
    <row r="225" spans="2:6" ht="21" customHeight="1">
      <c r="B225" s="83">
        <v>189</v>
      </c>
      <c r="C225" s="4">
        <v>212.26519999999994</v>
      </c>
      <c r="D225" s="4">
        <v>272.06416000000149</v>
      </c>
      <c r="E225" s="4">
        <v>504.68408000000068</v>
      </c>
      <c r="F225" s="4">
        <v>150.75111999999996</v>
      </c>
    </row>
    <row r="226" spans="2:6" ht="21" customHeight="1">
      <c r="B226" s="83">
        <v>190</v>
      </c>
      <c r="C226" s="4">
        <v>213.16272727272718</v>
      </c>
      <c r="D226" s="4">
        <v>273.25527272727425</v>
      </c>
      <c r="E226" s="4">
        <v>506.40354545454613</v>
      </c>
      <c r="F226" s="4">
        <v>151.38854545454541</v>
      </c>
    </row>
    <row r="227" spans="2:6" ht="21" customHeight="1">
      <c r="B227" s="83">
        <v>191</v>
      </c>
      <c r="C227" s="4">
        <v>214.06025454545446</v>
      </c>
      <c r="D227" s="4">
        <v>274.446385454547</v>
      </c>
      <c r="E227" s="4">
        <v>508.12301090909159</v>
      </c>
      <c r="F227" s="4">
        <v>152.02597090909086</v>
      </c>
    </row>
    <row r="228" spans="2:6" ht="21" customHeight="1">
      <c r="B228" s="83">
        <v>192</v>
      </c>
      <c r="C228" s="4">
        <v>214.9577818181817</v>
      </c>
      <c r="D228" s="4">
        <v>275.63749818181975</v>
      </c>
      <c r="E228" s="4">
        <v>509.84247636363705</v>
      </c>
      <c r="F228" s="4">
        <v>152.66339636363631</v>
      </c>
    </row>
    <row r="229" spans="2:6" ht="21" customHeight="1">
      <c r="B229" s="83">
        <v>193</v>
      </c>
      <c r="C229" s="4">
        <v>215.85530909090897</v>
      </c>
      <c r="D229" s="4">
        <v>276.8286109090925</v>
      </c>
      <c r="E229" s="4">
        <v>511.56194181818256</v>
      </c>
      <c r="F229" s="4">
        <v>153.30082181818173</v>
      </c>
    </row>
    <row r="230" spans="2:6" ht="21" customHeight="1">
      <c r="B230" s="83">
        <v>194</v>
      </c>
      <c r="C230" s="4">
        <v>216.75283636363625</v>
      </c>
      <c r="D230" s="4">
        <v>278.0197236363652</v>
      </c>
      <c r="E230" s="4">
        <v>513.28140727272796</v>
      </c>
      <c r="F230" s="4">
        <v>153.93824727272718</v>
      </c>
    </row>
    <row r="231" spans="2:6" ht="21" customHeight="1">
      <c r="B231" s="83">
        <v>195</v>
      </c>
      <c r="C231" s="4">
        <v>217.65036363636349</v>
      </c>
      <c r="D231" s="4">
        <v>279.21083636363795</v>
      </c>
      <c r="E231" s="4">
        <v>515.00087272727342</v>
      </c>
      <c r="F231" s="4">
        <v>154.57567272727263</v>
      </c>
    </row>
    <row r="232" spans="2:6" ht="21" customHeight="1">
      <c r="B232" s="83">
        <v>196</v>
      </c>
      <c r="C232" s="4">
        <v>218.54789090909077</v>
      </c>
      <c r="D232" s="4">
        <v>280.4019490909107</v>
      </c>
      <c r="E232" s="4">
        <v>516.72033818181887</v>
      </c>
      <c r="F232" s="4">
        <v>155.21309818181808</v>
      </c>
    </row>
    <row r="233" spans="2:6" ht="21" customHeight="1">
      <c r="B233" s="83">
        <v>197</v>
      </c>
      <c r="C233" s="4">
        <v>219.44541818181804</v>
      </c>
      <c r="D233" s="4">
        <v>281.59306181818346</v>
      </c>
      <c r="E233" s="4">
        <v>518.43980363636445</v>
      </c>
      <c r="F233" s="4">
        <v>155.85052363636353</v>
      </c>
    </row>
    <row r="234" spans="2:6" ht="21" customHeight="1">
      <c r="B234" s="83">
        <v>198</v>
      </c>
      <c r="C234" s="4">
        <v>220.34294545454529</v>
      </c>
      <c r="D234" s="4">
        <v>282.78417454545615</v>
      </c>
      <c r="E234" s="4">
        <v>520.1592690909099</v>
      </c>
      <c r="F234" s="4">
        <v>156.48794909090898</v>
      </c>
    </row>
    <row r="235" spans="2:6" ht="21" customHeight="1">
      <c r="B235" s="83">
        <v>199</v>
      </c>
      <c r="C235" s="4">
        <v>221.24047272727256</v>
      </c>
      <c r="D235" s="4">
        <v>283.97528727272891</v>
      </c>
      <c r="E235" s="4">
        <v>521.87873454545536</v>
      </c>
      <c r="F235" s="4">
        <v>157.12537454545443</v>
      </c>
    </row>
    <row r="236" spans="2:6" ht="21" customHeight="1">
      <c r="B236" s="83">
        <v>200</v>
      </c>
      <c r="C236" s="4">
        <v>222.13799999999981</v>
      </c>
      <c r="D236" s="4">
        <v>285.16640000000166</v>
      </c>
      <c r="E236" s="4">
        <v>523.59820000000082</v>
      </c>
      <c r="F236" s="4">
        <v>157.76279999999988</v>
      </c>
    </row>
    <row r="237" spans="2:6" ht="21" customHeight="1">
      <c r="B237" s="83">
        <v>201</v>
      </c>
      <c r="C237" s="4">
        <v>223.03552727272708</v>
      </c>
      <c r="D237" s="4">
        <v>286.35751272727441</v>
      </c>
      <c r="E237" s="4">
        <v>525.31766545454627</v>
      </c>
      <c r="F237" s="4">
        <v>158.40022545454534</v>
      </c>
    </row>
    <row r="238" spans="2:6" ht="21" customHeight="1">
      <c r="B238" s="83">
        <v>202</v>
      </c>
      <c r="C238" s="4">
        <v>223.93305454545435</v>
      </c>
      <c r="D238" s="4">
        <v>287.54862545454711</v>
      </c>
      <c r="E238" s="4">
        <v>527.03713090909173</v>
      </c>
      <c r="F238" s="4">
        <v>159.03765090909079</v>
      </c>
    </row>
    <row r="239" spans="2:6" ht="21" customHeight="1">
      <c r="B239" s="83">
        <v>203</v>
      </c>
      <c r="C239" s="4">
        <v>224.8305818181816</v>
      </c>
      <c r="D239" s="4">
        <v>288.73973818181986</v>
      </c>
      <c r="E239" s="4">
        <v>528.75659636363719</v>
      </c>
      <c r="F239" s="4">
        <v>159.67507636363621</v>
      </c>
    </row>
    <row r="240" spans="2:6" ht="21" customHeight="1">
      <c r="B240" s="83">
        <v>204</v>
      </c>
      <c r="C240" s="4">
        <v>225.72810909090887</v>
      </c>
      <c r="D240" s="4">
        <v>289.93085090909261</v>
      </c>
      <c r="E240" s="4">
        <v>530.47606181818264</v>
      </c>
      <c r="F240" s="4">
        <v>160.31250181818166</v>
      </c>
    </row>
    <row r="241" spans="2:6" ht="21" customHeight="1">
      <c r="B241" s="83">
        <v>205</v>
      </c>
      <c r="C241" s="4">
        <v>226.62563636363615</v>
      </c>
      <c r="D241" s="4">
        <v>291.12196363636536</v>
      </c>
      <c r="E241" s="4">
        <v>532.1955272727281</v>
      </c>
      <c r="F241" s="4">
        <v>160.94992727272711</v>
      </c>
    </row>
    <row r="242" spans="2:6" ht="21" customHeight="1">
      <c r="B242" s="83">
        <v>206</v>
      </c>
      <c r="C242" s="4">
        <v>227.52316363636339</v>
      </c>
      <c r="D242" s="4">
        <v>292.31307636363806</v>
      </c>
      <c r="E242" s="4">
        <v>533.91499272727356</v>
      </c>
      <c r="F242" s="4">
        <v>161.58735272727256</v>
      </c>
    </row>
    <row r="243" spans="2:6" ht="21" customHeight="1">
      <c r="B243" s="83">
        <v>207</v>
      </c>
      <c r="C243" s="4">
        <v>228.42069090909067</v>
      </c>
      <c r="D243" s="4">
        <v>293.50418909091081</v>
      </c>
      <c r="E243" s="4">
        <v>535.63445818181901</v>
      </c>
      <c r="F243" s="4">
        <v>162.22477818181801</v>
      </c>
    </row>
    <row r="244" spans="2:6" ht="21" customHeight="1">
      <c r="B244" s="83">
        <v>208</v>
      </c>
      <c r="C244" s="4">
        <v>229.31821818181791</v>
      </c>
      <c r="D244" s="4">
        <v>294.69530181818357</v>
      </c>
      <c r="E244" s="4">
        <v>537.35392363636447</v>
      </c>
      <c r="F244" s="4">
        <v>162.86220363636346</v>
      </c>
    </row>
    <row r="245" spans="2:6" ht="21" customHeight="1">
      <c r="B245" s="83">
        <v>209</v>
      </c>
      <c r="C245" s="4">
        <v>230.21574545454519</v>
      </c>
      <c r="D245" s="4">
        <v>295.88641454545632</v>
      </c>
      <c r="E245" s="4">
        <v>539.07338909090993</v>
      </c>
      <c r="F245" s="4">
        <v>163.49962909090891</v>
      </c>
    </row>
    <row r="246" spans="2:6" ht="21" customHeight="1">
      <c r="B246" s="83">
        <v>210</v>
      </c>
      <c r="C246" s="4">
        <v>231.11327272727246</v>
      </c>
      <c r="D246" s="4">
        <v>297.07752727272907</v>
      </c>
      <c r="E246" s="4">
        <v>540.79285454545538</v>
      </c>
      <c r="F246" s="4">
        <v>164.13705454545436</v>
      </c>
    </row>
    <row r="247" spans="2:6" ht="21" customHeight="1">
      <c r="B247" s="83">
        <v>211</v>
      </c>
      <c r="C247" s="4">
        <v>232.0107999999997</v>
      </c>
      <c r="D247" s="4">
        <v>298.26864000000177</v>
      </c>
      <c r="E247" s="4">
        <v>542.51232000000084</v>
      </c>
      <c r="F247" s="4">
        <v>164.77447999999981</v>
      </c>
    </row>
    <row r="248" spans="2:6" ht="21" customHeight="1">
      <c r="B248" s="83">
        <v>212</v>
      </c>
      <c r="C248" s="4">
        <v>232.90832727272698</v>
      </c>
      <c r="D248" s="4">
        <v>299.45975272727452</v>
      </c>
      <c r="E248" s="4">
        <v>544.2317854545463</v>
      </c>
      <c r="F248" s="4">
        <v>165.41190545454526</v>
      </c>
    </row>
    <row r="249" spans="2:6" ht="21" customHeight="1">
      <c r="B249" s="83">
        <v>213</v>
      </c>
      <c r="C249" s="4">
        <v>233.80585454545425</v>
      </c>
      <c r="D249" s="4">
        <v>300.65086545454727</v>
      </c>
      <c r="E249" s="4">
        <v>545.95125090909187</v>
      </c>
      <c r="F249" s="4">
        <v>166.04933090909071</v>
      </c>
    </row>
    <row r="250" spans="2:6" ht="21" customHeight="1">
      <c r="B250" s="83">
        <v>214</v>
      </c>
      <c r="C250" s="4">
        <v>234.7033818181815</v>
      </c>
      <c r="D250" s="4">
        <v>301.84197818182002</v>
      </c>
      <c r="E250" s="4">
        <v>547.67071636363733</v>
      </c>
      <c r="F250" s="4">
        <v>166.68675636363614</v>
      </c>
    </row>
    <row r="251" spans="2:6" ht="21" customHeight="1">
      <c r="B251" s="83">
        <v>215</v>
      </c>
      <c r="C251" s="4">
        <v>235.60090909090877</v>
      </c>
      <c r="D251" s="4">
        <v>303.03309090909272</v>
      </c>
      <c r="E251" s="4">
        <v>549.39018181818278</v>
      </c>
      <c r="F251" s="4">
        <v>167.32418181818159</v>
      </c>
    </row>
    <row r="252" spans="2:6" ht="21" customHeight="1">
      <c r="B252" s="83">
        <v>216</v>
      </c>
      <c r="C252" s="4">
        <v>236.49843636363602</v>
      </c>
      <c r="D252" s="4">
        <v>304.22420363636547</v>
      </c>
      <c r="E252" s="4">
        <v>551.10964727272824</v>
      </c>
      <c r="F252" s="4">
        <v>167.96160727272704</v>
      </c>
    </row>
    <row r="253" spans="2:6" ht="21" customHeight="1">
      <c r="B253" s="83">
        <v>217</v>
      </c>
      <c r="C253" s="4">
        <v>237.39596363636329</v>
      </c>
      <c r="D253" s="4">
        <v>305.41531636363823</v>
      </c>
      <c r="E253" s="4">
        <v>552.8291127272737</v>
      </c>
      <c r="F253" s="4">
        <v>168.59903272727249</v>
      </c>
    </row>
    <row r="254" spans="2:6" ht="21" customHeight="1">
      <c r="B254" s="83">
        <v>218</v>
      </c>
      <c r="C254" s="4">
        <v>238.29349090909056</v>
      </c>
      <c r="D254" s="4">
        <v>306.60642909091098</v>
      </c>
      <c r="E254" s="4">
        <v>554.54857818181915</v>
      </c>
      <c r="F254" s="4">
        <v>169.23645818181794</v>
      </c>
    </row>
    <row r="255" spans="2:6" ht="21" customHeight="1">
      <c r="B255" s="83">
        <v>219</v>
      </c>
      <c r="C255" s="4">
        <v>239.19101818181781</v>
      </c>
      <c r="D255" s="4">
        <v>307.79754181818367</v>
      </c>
      <c r="E255" s="4">
        <v>556.26804363636461</v>
      </c>
      <c r="F255" s="4">
        <v>169.87388363636339</v>
      </c>
    </row>
    <row r="256" spans="2:6" ht="21" customHeight="1">
      <c r="B256" s="83">
        <v>220</v>
      </c>
      <c r="C256" s="4">
        <v>240.08854545454508</v>
      </c>
      <c r="D256" s="4">
        <v>308.98865454545643</v>
      </c>
      <c r="E256" s="4">
        <v>557.98750909091007</v>
      </c>
      <c r="F256" s="4">
        <v>170.51130909090884</v>
      </c>
    </row>
    <row r="257" spans="2:6" ht="21" customHeight="1">
      <c r="B257" s="83">
        <v>221</v>
      </c>
      <c r="C257" s="4">
        <v>240.98607272727236</v>
      </c>
      <c r="D257" s="4">
        <v>310.17976727272918</v>
      </c>
      <c r="E257" s="4">
        <v>559.70697454545552</v>
      </c>
      <c r="F257" s="4">
        <v>171.14873454545429</v>
      </c>
    </row>
    <row r="258" spans="2:6" ht="21" customHeight="1">
      <c r="B258" s="83">
        <v>222</v>
      </c>
      <c r="C258" s="4">
        <v>241.8835999999996</v>
      </c>
      <c r="D258" s="4">
        <v>311.37088000000193</v>
      </c>
      <c r="E258" s="4">
        <v>561.42644000000098</v>
      </c>
      <c r="F258" s="4">
        <v>171.78615999999974</v>
      </c>
    </row>
    <row r="259" spans="2:6" ht="21" customHeight="1">
      <c r="B259" s="83">
        <v>223</v>
      </c>
      <c r="C259" s="4">
        <v>242.78112727272688</v>
      </c>
      <c r="D259" s="4">
        <v>312.56199272727463</v>
      </c>
      <c r="E259" s="4">
        <v>563.14590545454644</v>
      </c>
      <c r="F259" s="4">
        <v>172.42358545454519</v>
      </c>
    </row>
    <row r="260" spans="2:6" ht="21" customHeight="1">
      <c r="B260" s="83">
        <v>224</v>
      </c>
      <c r="C260" s="4">
        <v>243.67865454545412</v>
      </c>
      <c r="D260" s="4">
        <v>313.75310545454738</v>
      </c>
      <c r="E260" s="4">
        <v>564.86537090909189</v>
      </c>
      <c r="F260" s="4">
        <v>173.06101090909061</v>
      </c>
    </row>
    <row r="261" spans="2:6" ht="21" customHeight="1">
      <c r="B261" s="83">
        <v>225</v>
      </c>
      <c r="C261" s="4">
        <v>244.5761818181814</v>
      </c>
      <c r="D261" s="4">
        <v>314.94421818182013</v>
      </c>
      <c r="E261" s="4">
        <v>566.58483636363735</v>
      </c>
      <c r="F261" s="4">
        <v>173.69843636363606</v>
      </c>
    </row>
    <row r="262" spans="2:6" ht="21" customHeight="1">
      <c r="B262" s="83">
        <v>226</v>
      </c>
      <c r="C262" s="4">
        <v>245.47370909090867</v>
      </c>
      <c r="D262" s="4">
        <v>316.13533090909289</v>
      </c>
      <c r="E262" s="4">
        <v>568.30430181818281</v>
      </c>
      <c r="F262" s="4">
        <v>174.33586181818151</v>
      </c>
    </row>
    <row r="263" spans="2:6" ht="21" customHeight="1">
      <c r="B263" s="83">
        <v>227</v>
      </c>
      <c r="C263" s="4">
        <v>246.37123636363592</v>
      </c>
      <c r="D263" s="4">
        <v>317.32644363636564</v>
      </c>
      <c r="E263" s="4">
        <v>570.02376727272826</v>
      </c>
      <c r="F263" s="4">
        <v>174.97328727272696</v>
      </c>
    </row>
    <row r="264" spans="2:6" ht="21" customHeight="1">
      <c r="B264" s="83">
        <v>228</v>
      </c>
      <c r="C264" s="4">
        <v>247.26876363636319</v>
      </c>
      <c r="D264" s="4">
        <v>318.51755636363833</v>
      </c>
      <c r="E264" s="4">
        <v>571.74323272727372</v>
      </c>
      <c r="F264" s="4">
        <v>175.61071272727241</v>
      </c>
    </row>
    <row r="265" spans="2:6" ht="21" customHeight="1">
      <c r="B265" s="83">
        <v>229</v>
      </c>
      <c r="C265" s="4">
        <v>248.16629090909046</v>
      </c>
      <c r="D265" s="4">
        <v>319.70866909091109</v>
      </c>
      <c r="E265" s="4">
        <v>573.46269818181929</v>
      </c>
      <c r="F265" s="4">
        <v>176.24813818181786</v>
      </c>
    </row>
    <row r="266" spans="2:6" ht="21" customHeight="1">
      <c r="B266" s="83">
        <v>230</v>
      </c>
      <c r="C266" s="4">
        <v>249.06381818181771</v>
      </c>
      <c r="D266" s="4">
        <v>320.89978181818384</v>
      </c>
      <c r="E266" s="4">
        <v>575.18216363636475</v>
      </c>
      <c r="F266" s="4">
        <v>176.88556363636332</v>
      </c>
    </row>
    <row r="267" spans="2:6" ht="21" customHeight="1">
      <c r="B267" s="83">
        <v>231</v>
      </c>
      <c r="C267" s="4">
        <v>249.96134545454498</v>
      </c>
      <c r="D267" s="4">
        <v>322.09089454545659</v>
      </c>
      <c r="E267" s="4">
        <v>576.90162909091021</v>
      </c>
      <c r="F267" s="4">
        <v>177.52298909090877</v>
      </c>
    </row>
    <row r="268" spans="2:6" ht="21" customHeight="1">
      <c r="B268" s="83">
        <v>232</v>
      </c>
      <c r="C268" s="4">
        <v>250.85887272727223</v>
      </c>
      <c r="D268" s="4">
        <v>323.28200727272929</v>
      </c>
      <c r="E268" s="4">
        <v>578.62109454545566</v>
      </c>
      <c r="F268" s="4">
        <v>178.16041454545422</v>
      </c>
    </row>
    <row r="269" spans="2:6" ht="21" customHeight="1">
      <c r="B269" s="83">
        <v>233</v>
      </c>
      <c r="C269" s="4">
        <v>251.7563999999995</v>
      </c>
      <c r="D269" s="4">
        <v>324.47312000000204</v>
      </c>
      <c r="E269" s="4">
        <v>580.34056000000112</v>
      </c>
      <c r="F269" s="4">
        <v>178.79783999999967</v>
      </c>
    </row>
    <row r="270" spans="2:6" ht="21" customHeight="1">
      <c r="B270" s="83">
        <v>234</v>
      </c>
      <c r="C270" s="4">
        <v>252.65392727272678</v>
      </c>
      <c r="D270" s="4">
        <v>325.66423272727479</v>
      </c>
      <c r="E270" s="4">
        <v>582.06002545454658</v>
      </c>
      <c r="F270" s="4">
        <v>179.43526545454509</v>
      </c>
    </row>
    <row r="271" spans="2:6" ht="21" customHeight="1">
      <c r="B271" s="83">
        <v>235</v>
      </c>
      <c r="C271" s="4">
        <v>253.55145454545402</v>
      </c>
      <c r="D271" s="4">
        <v>326.85534545454755</v>
      </c>
      <c r="E271" s="4">
        <v>583.77949090909203</v>
      </c>
      <c r="F271" s="4">
        <v>180.07269090909054</v>
      </c>
    </row>
    <row r="272" spans="2:6" ht="21" customHeight="1">
      <c r="B272" s="83">
        <v>236</v>
      </c>
      <c r="C272" s="4">
        <v>254.4489818181813</v>
      </c>
      <c r="D272" s="4">
        <v>328.04645818182024</v>
      </c>
      <c r="E272" s="4">
        <v>585.49895636363749</v>
      </c>
      <c r="F272" s="4">
        <v>180.71011636363599</v>
      </c>
    </row>
    <row r="273" spans="2:6" ht="21" customHeight="1">
      <c r="B273" s="83">
        <v>237</v>
      </c>
      <c r="C273" s="4">
        <v>255.34650909090857</v>
      </c>
      <c r="D273" s="4">
        <v>329.23757090909299</v>
      </c>
      <c r="E273" s="4">
        <v>587.21842181818295</v>
      </c>
      <c r="F273" s="4">
        <v>181.34754181818144</v>
      </c>
    </row>
    <row r="274" spans="2:6" ht="21" customHeight="1">
      <c r="B274" s="83">
        <v>238</v>
      </c>
      <c r="C274" s="4">
        <v>256.24403636363581</v>
      </c>
      <c r="D274" s="4">
        <v>330.42868363636575</v>
      </c>
      <c r="E274" s="4">
        <v>588.9378872727284</v>
      </c>
      <c r="F274" s="4">
        <v>181.98496727272689</v>
      </c>
    </row>
    <row r="275" spans="2:6" ht="21" customHeight="1">
      <c r="B275" s="83">
        <v>239</v>
      </c>
      <c r="C275" s="4">
        <v>257.14156363636306</v>
      </c>
      <c r="D275" s="4">
        <v>331.6197963636385</v>
      </c>
      <c r="E275" s="4">
        <v>590.65735272727386</v>
      </c>
      <c r="F275" s="4">
        <v>182.62239272727234</v>
      </c>
    </row>
    <row r="276" spans="2:6" ht="21" customHeight="1">
      <c r="B276" s="83">
        <v>240</v>
      </c>
      <c r="C276" s="4">
        <v>258.03909090909036</v>
      </c>
      <c r="D276" s="4">
        <v>332.8109090909112</v>
      </c>
      <c r="E276" s="4">
        <v>592.37681818181932</v>
      </c>
      <c r="F276" s="4">
        <v>183.25981818181779</v>
      </c>
    </row>
    <row r="277" spans="2:6" ht="21" customHeight="1">
      <c r="B277" s="83">
        <v>241</v>
      </c>
      <c r="C277" s="4">
        <v>258.93661818181761</v>
      </c>
      <c r="D277" s="4">
        <v>334.00202181818395</v>
      </c>
      <c r="E277" s="4">
        <v>594.09628363636477</v>
      </c>
      <c r="F277" s="4">
        <v>183.89724363636324</v>
      </c>
    </row>
    <row r="278" spans="2:6" ht="21" customHeight="1">
      <c r="B278" s="83">
        <v>242</v>
      </c>
      <c r="C278" s="4">
        <v>259.83414545454485</v>
      </c>
      <c r="D278" s="4">
        <v>335.1931345454567</v>
      </c>
      <c r="E278" s="4">
        <v>595.81574909091023</v>
      </c>
      <c r="F278" s="4">
        <v>184.53466909090869</v>
      </c>
    </row>
    <row r="279" spans="2:6" ht="21" customHeight="1">
      <c r="B279" s="83">
        <v>243</v>
      </c>
      <c r="C279" s="4">
        <v>260.73167272727216</v>
      </c>
      <c r="D279" s="4">
        <v>336.38424727272945</v>
      </c>
      <c r="E279" s="4">
        <v>597.53521454545569</v>
      </c>
      <c r="F279" s="4">
        <v>185.17209454545414</v>
      </c>
    </row>
    <row r="280" spans="2:6" ht="21" customHeight="1">
      <c r="B280" s="83">
        <v>244</v>
      </c>
      <c r="C280" s="4">
        <v>261.6291999999994</v>
      </c>
      <c r="D280" s="4">
        <v>337.57536000000221</v>
      </c>
      <c r="E280" s="4">
        <v>599.25468000000126</v>
      </c>
      <c r="F280" s="4">
        <v>185.80951999999959</v>
      </c>
    </row>
    <row r="281" spans="2:6" ht="21" customHeight="1">
      <c r="B281" s="83">
        <v>245</v>
      </c>
      <c r="C281" s="4">
        <v>262.52672727272665</v>
      </c>
      <c r="D281" s="4">
        <v>338.7664727272749</v>
      </c>
      <c r="E281" s="4">
        <v>600.97414545454671</v>
      </c>
      <c r="F281" s="4">
        <v>186.44694545454502</v>
      </c>
    </row>
    <row r="282" spans="2:6" ht="21" customHeight="1">
      <c r="B282" s="83">
        <v>246</v>
      </c>
      <c r="C282" s="4">
        <v>263.42425454545395</v>
      </c>
      <c r="D282" s="4">
        <v>339.95758545454765</v>
      </c>
      <c r="E282" s="4">
        <v>602.69361090909217</v>
      </c>
      <c r="F282" s="4">
        <v>187.08437090909047</v>
      </c>
    </row>
    <row r="283" spans="2:6" ht="21" customHeight="1">
      <c r="B283" s="83">
        <v>247</v>
      </c>
      <c r="C283" s="4">
        <v>264.32178181818119</v>
      </c>
      <c r="D283" s="4">
        <v>341.14869818182041</v>
      </c>
      <c r="E283" s="4">
        <v>604.41307636363763</v>
      </c>
      <c r="F283" s="4">
        <v>187.72179636363592</v>
      </c>
    </row>
    <row r="284" spans="2:6" ht="21" customHeight="1">
      <c r="B284" s="83">
        <v>248</v>
      </c>
      <c r="C284" s="4">
        <v>265.21930909090844</v>
      </c>
      <c r="D284" s="4">
        <v>342.33981090909316</v>
      </c>
      <c r="E284" s="4">
        <v>606.13254181818309</v>
      </c>
      <c r="F284" s="4">
        <v>188.35922181818137</v>
      </c>
    </row>
    <row r="285" spans="2:6" ht="21" customHeight="1">
      <c r="B285" s="83">
        <v>249</v>
      </c>
      <c r="C285" s="4">
        <v>266.11683636363574</v>
      </c>
      <c r="D285" s="4">
        <v>343.53092363636586</v>
      </c>
      <c r="E285" s="4">
        <v>607.85200727272854</v>
      </c>
      <c r="F285" s="4">
        <v>188.99664727272682</v>
      </c>
    </row>
    <row r="286" spans="2:6" ht="21" customHeight="1">
      <c r="B286" s="83">
        <v>250</v>
      </c>
      <c r="C286" s="4">
        <v>267.01436363636299</v>
      </c>
      <c r="D286" s="4">
        <v>344.72203636363861</v>
      </c>
      <c r="E286" s="4">
        <v>609.571472727274</v>
      </c>
      <c r="F286" s="4">
        <v>189.63407272727227</v>
      </c>
    </row>
    <row r="287" spans="2:6" ht="21" customHeight="1">
      <c r="B287" s="83">
        <v>251</v>
      </c>
      <c r="C287" s="4">
        <v>267.91189090909023</v>
      </c>
      <c r="D287" s="4">
        <v>345.91314909091136</v>
      </c>
      <c r="E287" s="4">
        <v>611.29093818181946</v>
      </c>
      <c r="F287" s="4">
        <v>190.27149818181772</v>
      </c>
    </row>
    <row r="288" spans="2:6" ht="21" customHeight="1">
      <c r="B288" s="83">
        <v>252</v>
      </c>
      <c r="C288" s="4">
        <v>268.80941818181748</v>
      </c>
      <c r="D288" s="4">
        <v>347.10426181818411</v>
      </c>
      <c r="E288" s="4">
        <v>613.01040363636491</v>
      </c>
      <c r="F288" s="4">
        <v>190.90892363636317</v>
      </c>
    </row>
    <row r="289" spans="2:6" ht="21" customHeight="1">
      <c r="B289" s="83">
        <v>253</v>
      </c>
      <c r="C289" s="4">
        <v>269.70694545454478</v>
      </c>
      <c r="D289" s="4">
        <v>348.29537454545681</v>
      </c>
      <c r="E289" s="4">
        <v>614.72986909091037</v>
      </c>
      <c r="F289" s="4">
        <v>191.54634909090862</v>
      </c>
    </row>
    <row r="290" spans="2:6" ht="21" customHeight="1">
      <c r="B290" s="83">
        <v>254</v>
      </c>
      <c r="C290" s="4">
        <v>270.60447272727203</v>
      </c>
      <c r="D290" s="4">
        <v>349.48648727272956</v>
      </c>
      <c r="E290" s="4">
        <v>616.44933454545583</v>
      </c>
      <c r="F290" s="4">
        <v>192.18377454545407</v>
      </c>
    </row>
    <row r="291" spans="2:6" ht="21" customHeight="1">
      <c r="B291" s="83">
        <v>255</v>
      </c>
      <c r="C291" s="4">
        <v>271.50199999999927</v>
      </c>
      <c r="D291" s="4">
        <v>350.67760000000231</v>
      </c>
      <c r="E291" s="4">
        <v>618.16880000000128</v>
      </c>
      <c r="F291" s="4">
        <v>192.82119999999949</v>
      </c>
    </row>
    <row r="292" spans="2:6" ht="21" customHeight="1">
      <c r="B292" s="83">
        <v>256</v>
      </c>
      <c r="C292" s="4">
        <v>272.39952727272657</v>
      </c>
      <c r="D292" s="4">
        <v>351.86871272727507</v>
      </c>
      <c r="E292" s="4">
        <v>619.88826545454674</v>
      </c>
      <c r="F292" s="4">
        <v>193.45862545454494</v>
      </c>
    </row>
    <row r="293" spans="2:6" ht="21" customHeight="1">
      <c r="B293" s="83">
        <v>257</v>
      </c>
      <c r="C293" s="4">
        <v>273.29705454545382</v>
      </c>
      <c r="D293" s="4">
        <v>353.05982545454776</v>
      </c>
      <c r="E293" s="4">
        <v>621.6077309090922</v>
      </c>
      <c r="F293" s="4">
        <v>194.09605090909039</v>
      </c>
    </row>
    <row r="294" spans="2:6" ht="21" customHeight="1">
      <c r="B294" s="83">
        <v>258</v>
      </c>
      <c r="C294" s="4">
        <v>274.19458181818106</v>
      </c>
      <c r="D294" s="4">
        <v>354.25093818182052</v>
      </c>
      <c r="E294" s="4">
        <v>623.32719636363765</v>
      </c>
      <c r="F294" s="4">
        <v>194.73347636363584</v>
      </c>
    </row>
    <row r="295" spans="2:6" ht="21" customHeight="1">
      <c r="B295" s="83">
        <v>259</v>
      </c>
      <c r="C295" s="4">
        <v>275.09210909090837</v>
      </c>
      <c r="D295" s="4">
        <v>355.44205090909327</v>
      </c>
      <c r="E295" s="4">
        <v>625.04666181818311</v>
      </c>
      <c r="F295" s="4">
        <v>195.3709018181813</v>
      </c>
    </row>
    <row r="296" spans="2:6" ht="21" customHeight="1">
      <c r="B296" s="83">
        <v>260</v>
      </c>
      <c r="C296" s="4">
        <v>275.98963636363561</v>
      </c>
      <c r="D296" s="4">
        <v>356.63316363636602</v>
      </c>
      <c r="E296" s="4">
        <v>626.76612727272868</v>
      </c>
      <c r="F296" s="4">
        <v>196.00832727272675</v>
      </c>
    </row>
    <row r="297" spans="2:6" ht="21" customHeight="1">
      <c r="B297" s="83">
        <v>261</v>
      </c>
      <c r="C297" s="4">
        <v>276.88716363636286</v>
      </c>
      <c r="D297" s="4">
        <v>357.82427636363877</v>
      </c>
      <c r="E297" s="4">
        <v>628.48559272727414</v>
      </c>
      <c r="F297" s="4">
        <v>196.6457527272722</v>
      </c>
    </row>
    <row r="298" spans="2:6" ht="21" customHeight="1">
      <c r="B298" s="83">
        <v>262</v>
      </c>
      <c r="C298" s="4">
        <v>277.78469090909016</v>
      </c>
      <c r="D298" s="4">
        <v>359.01538909091147</v>
      </c>
      <c r="E298" s="4">
        <v>630.2050581818196</v>
      </c>
      <c r="F298" s="4">
        <v>197.28317818181765</v>
      </c>
    </row>
    <row r="299" spans="2:6" ht="21" customHeight="1">
      <c r="B299" s="83">
        <v>263</v>
      </c>
      <c r="C299" s="4">
        <v>278.6822181818174</v>
      </c>
      <c r="D299" s="4">
        <v>360.20650181818422</v>
      </c>
      <c r="E299" s="4">
        <v>631.92452363636505</v>
      </c>
      <c r="F299" s="4">
        <v>197.9206036363631</v>
      </c>
    </row>
    <row r="300" spans="2:6" ht="21" customHeight="1">
      <c r="B300" s="83">
        <v>264</v>
      </c>
      <c r="C300" s="4">
        <v>279.57974545454465</v>
      </c>
      <c r="D300" s="4">
        <v>361.39761454545697</v>
      </c>
      <c r="E300" s="4">
        <v>633.64398909091051</v>
      </c>
      <c r="F300" s="4">
        <v>198.55802909090855</v>
      </c>
    </row>
    <row r="301" spans="2:6" ht="21" customHeight="1">
      <c r="B301" s="83">
        <v>265</v>
      </c>
      <c r="C301" s="4">
        <v>280.47727272727195</v>
      </c>
      <c r="D301" s="4">
        <v>362.58872727272973</v>
      </c>
      <c r="E301" s="4">
        <v>635.36345454545597</v>
      </c>
      <c r="F301" s="4">
        <v>199.19545454545397</v>
      </c>
    </row>
    <row r="302" spans="2:6" ht="21" customHeight="1">
      <c r="B302" s="83">
        <v>266</v>
      </c>
      <c r="C302" s="4">
        <v>281.3747999999992</v>
      </c>
      <c r="D302" s="4">
        <v>363.77984000000242</v>
      </c>
      <c r="E302" s="4">
        <v>637.08292000000142</v>
      </c>
      <c r="F302" s="4">
        <v>199.83287999999942</v>
      </c>
    </row>
    <row r="303" spans="2:6" ht="21" customHeight="1">
      <c r="B303" s="83">
        <v>267</v>
      </c>
      <c r="C303" s="4">
        <v>282.27232727272644</v>
      </c>
      <c r="D303" s="4">
        <v>364.97095272727518</v>
      </c>
      <c r="E303" s="4">
        <v>638.80238545454688</v>
      </c>
      <c r="F303" s="4">
        <v>200.47030545454487</v>
      </c>
    </row>
    <row r="304" spans="2:6" ht="21" customHeight="1">
      <c r="B304" s="83">
        <v>268</v>
      </c>
      <c r="C304" s="4">
        <v>283.16985454545369</v>
      </c>
      <c r="D304" s="4">
        <v>366.16206545454793</v>
      </c>
      <c r="E304" s="4">
        <v>640.52185090909234</v>
      </c>
      <c r="F304" s="4">
        <v>201.10773090909032</v>
      </c>
    </row>
    <row r="305" spans="2:6" ht="21" customHeight="1">
      <c r="B305" s="83">
        <v>269</v>
      </c>
      <c r="C305" s="4">
        <v>284.06738181818099</v>
      </c>
      <c r="D305" s="4">
        <v>367.35317818182068</v>
      </c>
      <c r="E305" s="4">
        <v>642.24131636363779</v>
      </c>
      <c r="F305" s="4">
        <v>201.74515636363577</v>
      </c>
    </row>
    <row r="306" spans="2:6" ht="21" customHeight="1">
      <c r="B306" s="83">
        <v>270</v>
      </c>
      <c r="C306" s="4">
        <v>284.96490909090824</v>
      </c>
      <c r="D306" s="4">
        <v>368.54429090909338</v>
      </c>
      <c r="E306" s="4">
        <v>643.96078181818325</v>
      </c>
      <c r="F306" s="4">
        <v>202.38258181818122</v>
      </c>
    </row>
    <row r="307" spans="2:6" ht="21" customHeight="1">
      <c r="B307" s="83">
        <v>271</v>
      </c>
      <c r="C307" s="4">
        <v>285.86243636363548</v>
      </c>
      <c r="D307" s="4">
        <v>369.73540363636613</v>
      </c>
      <c r="E307" s="4">
        <v>645.68024727272871</v>
      </c>
      <c r="F307" s="4">
        <v>203.02000727272667</v>
      </c>
    </row>
    <row r="308" spans="2:6" ht="21" customHeight="1">
      <c r="B308" s="83">
        <v>272</v>
      </c>
      <c r="C308" s="4">
        <v>286.75996363636278</v>
      </c>
      <c r="D308" s="4">
        <v>370.92651636363888</v>
      </c>
      <c r="E308" s="4">
        <v>647.39971272727416</v>
      </c>
      <c r="F308" s="4">
        <v>203.65743272727212</v>
      </c>
    </row>
    <row r="309" spans="2:6" ht="21" customHeight="1">
      <c r="B309" s="83">
        <v>273</v>
      </c>
      <c r="C309" s="4">
        <v>287.65749090909003</v>
      </c>
      <c r="D309" s="4">
        <v>372.11762909091163</v>
      </c>
      <c r="E309" s="4">
        <v>649.11917818181962</v>
      </c>
      <c r="F309" s="4">
        <v>204.29485818181757</v>
      </c>
    </row>
    <row r="310" spans="2:6" ht="21" customHeight="1">
      <c r="B310" s="83">
        <v>274</v>
      </c>
      <c r="C310" s="4">
        <v>288.55501818181727</v>
      </c>
      <c r="D310" s="4">
        <v>373.30874181818433</v>
      </c>
      <c r="E310" s="4">
        <v>650.83864363636508</v>
      </c>
      <c r="F310" s="4">
        <v>204.93228363636302</v>
      </c>
    </row>
    <row r="311" spans="2:6" ht="21" customHeight="1">
      <c r="B311" s="83">
        <v>275</v>
      </c>
      <c r="C311" s="4">
        <v>289.45254545454458</v>
      </c>
      <c r="D311" s="4">
        <v>374.49985454545708</v>
      </c>
      <c r="E311" s="4">
        <v>652.55810909091053</v>
      </c>
      <c r="F311" s="4">
        <v>205.56970909090847</v>
      </c>
    </row>
    <row r="312" spans="2:6" ht="21" customHeight="1">
      <c r="B312" s="83">
        <v>276</v>
      </c>
      <c r="C312" s="4">
        <v>290.35007272727182</v>
      </c>
      <c r="D312" s="4">
        <v>375.69096727272984</v>
      </c>
      <c r="E312" s="4">
        <v>654.2775745454561</v>
      </c>
      <c r="F312" s="4">
        <v>206.2071345454539</v>
      </c>
    </row>
    <row r="313" spans="2:6" ht="21" customHeight="1">
      <c r="B313" s="83">
        <v>277</v>
      </c>
      <c r="C313" s="4">
        <v>291.24759999999907</v>
      </c>
      <c r="D313" s="4">
        <v>376.88208000000259</v>
      </c>
      <c r="E313" s="4">
        <v>655.99704000000156</v>
      </c>
      <c r="F313" s="4">
        <v>206.84455999999935</v>
      </c>
    </row>
    <row r="314" spans="2:6" ht="21" customHeight="1">
      <c r="B314" s="83">
        <v>278</v>
      </c>
      <c r="C314" s="4">
        <v>292.14512727272637</v>
      </c>
      <c r="D314" s="4">
        <v>378.07319272727534</v>
      </c>
      <c r="E314" s="4">
        <v>657.71650545454702</v>
      </c>
      <c r="F314" s="4">
        <v>207.4819854545448</v>
      </c>
    </row>
    <row r="315" spans="2:6" ht="21" customHeight="1">
      <c r="B315" s="83">
        <v>279</v>
      </c>
      <c r="C315" s="4">
        <v>293.04265454545362</v>
      </c>
      <c r="D315" s="4">
        <v>379.26430545454804</v>
      </c>
      <c r="E315" s="4">
        <v>659.43597090909248</v>
      </c>
      <c r="F315" s="4">
        <v>208.11941090909025</v>
      </c>
    </row>
    <row r="316" spans="2:6" ht="21" customHeight="1">
      <c r="B316" s="83">
        <v>280</v>
      </c>
      <c r="C316" s="4">
        <v>293.94018181818086</v>
      </c>
      <c r="D316" s="4">
        <v>380.45541818182079</v>
      </c>
      <c r="E316" s="4">
        <v>661.15543636363793</v>
      </c>
      <c r="F316" s="4">
        <v>208.7568363636357</v>
      </c>
    </row>
    <row r="317" spans="2:6" ht="21" customHeight="1">
      <c r="B317" s="83">
        <v>281</v>
      </c>
      <c r="C317" s="4">
        <v>294.83770909090816</v>
      </c>
      <c r="D317" s="4">
        <v>381.64653090909354</v>
      </c>
      <c r="E317" s="4">
        <v>662.87490181818339</v>
      </c>
      <c r="F317" s="4">
        <v>209.39426181818115</v>
      </c>
    </row>
    <row r="318" spans="2:6" ht="21" customHeight="1">
      <c r="B318" s="83">
        <v>282</v>
      </c>
      <c r="C318" s="4">
        <v>295.73523636363541</v>
      </c>
      <c r="D318" s="4">
        <v>382.83764363636629</v>
      </c>
      <c r="E318" s="4">
        <v>664.59436727272885</v>
      </c>
      <c r="F318" s="4">
        <v>210.0316872727266</v>
      </c>
    </row>
    <row r="319" spans="2:6" ht="21" customHeight="1">
      <c r="B319" s="83">
        <v>283</v>
      </c>
      <c r="C319" s="4">
        <v>296.63276363636265</v>
      </c>
      <c r="D319" s="4">
        <v>384.02875636363899</v>
      </c>
      <c r="E319" s="4">
        <v>666.3138327272743</v>
      </c>
      <c r="F319" s="4">
        <v>210.66911272727205</v>
      </c>
    </row>
    <row r="320" spans="2:6" ht="21" customHeight="1">
      <c r="B320" s="83">
        <v>284</v>
      </c>
      <c r="C320" s="4">
        <v>297.5302909090899</v>
      </c>
      <c r="D320" s="4">
        <v>385.21986909091174</v>
      </c>
      <c r="E320" s="4">
        <v>668.03329818181976</v>
      </c>
      <c r="F320" s="4">
        <v>211.3065381818175</v>
      </c>
    </row>
    <row r="321" spans="2:6" ht="21" customHeight="1">
      <c r="B321" s="83">
        <v>285</v>
      </c>
      <c r="C321" s="4">
        <v>298.4278181818172</v>
      </c>
      <c r="D321" s="4">
        <v>386.4109818181845</v>
      </c>
      <c r="E321" s="4">
        <v>669.75276363636522</v>
      </c>
      <c r="F321" s="4">
        <v>211.94396363636295</v>
      </c>
    </row>
    <row r="322" spans="2:6" ht="21" customHeight="1">
      <c r="B322" s="83">
        <v>286</v>
      </c>
      <c r="C322" s="4">
        <v>299.32534545454445</v>
      </c>
      <c r="D322" s="4">
        <v>387.60209454545725</v>
      </c>
      <c r="E322" s="4">
        <v>671.47222909091067</v>
      </c>
      <c r="F322" s="4">
        <v>212.58138909090837</v>
      </c>
    </row>
    <row r="323" spans="2:6" ht="21" customHeight="1">
      <c r="B323" s="83">
        <v>287</v>
      </c>
      <c r="C323" s="4">
        <v>300.22287272727169</v>
      </c>
      <c r="D323" s="4">
        <v>388.79320727272994</v>
      </c>
      <c r="E323" s="4">
        <v>673.19169454545613</v>
      </c>
      <c r="F323" s="4">
        <v>213.21881454545382</v>
      </c>
    </row>
    <row r="324" spans="2:6" ht="21" customHeight="1">
      <c r="B324" s="83">
        <v>288</v>
      </c>
      <c r="C324" s="4">
        <v>301.12039999999899</v>
      </c>
      <c r="D324" s="4">
        <v>389.9843200000027</v>
      </c>
      <c r="E324" s="4">
        <v>674.91116000000159</v>
      </c>
      <c r="F324" s="4">
        <v>213.85623999999927</v>
      </c>
    </row>
    <row r="325" spans="2:6" ht="21" customHeight="1">
      <c r="B325" s="83">
        <v>289</v>
      </c>
      <c r="C325" s="4">
        <v>302.01792727272624</v>
      </c>
      <c r="D325" s="4">
        <v>391.17543272727545</v>
      </c>
      <c r="E325" s="4">
        <v>676.63062545454704</v>
      </c>
      <c r="F325" s="4">
        <v>214.49366545454473</v>
      </c>
    </row>
    <row r="326" spans="2:6" ht="21" customHeight="1">
      <c r="B326" s="83">
        <v>290</v>
      </c>
      <c r="C326" s="4">
        <v>302.91545454545349</v>
      </c>
      <c r="D326" s="4">
        <v>392.3665454545482</v>
      </c>
      <c r="E326" s="4">
        <v>678.3500909090925</v>
      </c>
      <c r="F326" s="4">
        <v>215.13109090909018</v>
      </c>
    </row>
    <row r="327" spans="2:6" ht="21" customHeight="1">
      <c r="B327" s="83">
        <v>291</v>
      </c>
      <c r="C327" s="4">
        <v>303.81298181818079</v>
      </c>
      <c r="D327" s="4">
        <v>393.5576581818209</v>
      </c>
      <c r="E327" s="4">
        <v>680.06955636363796</v>
      </c>
      <c r="F327" s="4">
        <v>215.76851636363563</v>
      </c>
    </row>
    <row r="328" spans="2:6" ht="21" customHeight="1">
      <c r="B328" s="83">
        <v>292</v>
      </c>
      <c r="C328" s="4">
        <v>304.71050909090803</v>
      </c>
      <c r="D328" s="4">
        <v>394.74877090909365</v>
      </c>
      <c r="E328" s="4">
        <v>681.78902181818353</v>
      </c>
      <c r="F328" s="4">
        <v>216.40594181818108</v>
      </c>
    </row>
    <row r="329" spans="2:6" ht="21" customHeight="1">
      <c r="B329" s="83">
        <v>293</v>
      </c>
      <c r="C329" s="4">
        <v>305.60803636363528</v>
      </c>
      <c r="D329" s="4">
        <v>395.9398836363664</v>
      </c>
      <c r="E329" s="4">
        <v>683.50848727272898</v>
      </c>
      <c r="F329" s="4">
        <v>217.04336727272653</v>
      </c>
    </row>
    <row r="330" spans="2:6" ht="21" customHeight="1">
      <c r="B330" s="83">
        <v>294</v>
      </c>
      <c r="C330" s="4">
        <v>306.50556363636258</v>
      </c>
      <c r="D330" s="4">
        <v>397.13099636363916</v>
      </c>
      <c r="E330" s="4">
        <v>685.22795272727444</v>
      </c>
      <c r="F330" s="4">
        <v>217.68079272727198</v>
      </c>
    </row>
    <row r="331" spans="2:6" ht="21" customHeight="1">
      <c r="B331" s="83">
        <v>295</v>
      </c>
      <c r="C331" s="4">
        <v>307.40309090908983</v>
      </c>
      <c r="D331" s="4">
        <v>398.32210909091191</v>
      </c>
      <c r="E331" s="4">
        <v>686.9474181818199</v>
      </c>
      <c r="F331" s="4">
        <v>218.31821818181743</v>
      </c>
    </row>
    <row r="332" spans="2:6" ht="21" customHeight="1">
      <c r="B332" s="83">
        <v>296</v>
      </c>
      <c r="C332" s="4">
        <v>308.30061818181707</v>
      </c>
      <c r="D332" s="4">
        <v>399.5132218181846</v>
      </c>
      <c r="E332" s="4">
        <v>688.66688363636536</v>
      </c>
      <c r="F332" s="4">
        <v>218.95564363636285</v>
      </c>
    </row>
    <row r="333" spans="2:6" ht="21" customHeight="1">
      <c r="B333" s="83">
        <v>297</v>
      </c>
      <c r="C333" s="4">
        <v>309.19814545454432</v>
      </c>
      <c r="D333" s="4">
        <v>400.70433454545736</v>
      </c>
      <c r="E333" s="4">
        <v>690.38634909091081</v>
      </c>
      <c r="F333" s="4">
        <v>219.5930690909083</v>
      </c>
    </row>
    <row r="334" spans="2:6" ht="21" customHeight="1">
      <c r="B334" s="83">
        <v>298</v>
      </c>
      <c r="C334" s="4">
        <v>310.09567272727162</v>
      </c>
      <c r="D334" s="4">
        <v>401.89544727273011</v>
      </c>
      <c r="E334" s="4">
        <v>692.10581454545627</v>
      </c>
      <c r="F334" s="4">
        <v>220.23049454545375</v>
      </c>
    </row>
    <row r="335" spans="2:6" ht="21" customHeight="1">
      <c r="B335" s="83">
        <v>299</v>
      </c>
      <c r="C335" s="4">
        <v>310.99319999999886</v>
      </c>
      <c r="D335" s="4">
        <v>403.08656000000286</v>
      </c>
      <c r="E335" s="4">
        <v>693.82528000000173</v>
      </c>
      <c r="F335" s="4">
        <v>220.8679199999992</v>
      </c>
    </row>
    <row r="336" spans="2:6" ht="21" customHeight="1">
      <c r="B336" s="83">
        <v>300</v>
      </c>
      <c r="C336" s="4">
        <v>311.89072727272611</v>
      </c>
      <c r="D336" s="4">
        <v>404.27767272727556</v>
      </c>
      <c r="E336" s="4">
        <v>695.54474545454718</v>
      </c>
      <c r="F336" s="4">
        <v>221.50534545454465</v>
      </c>
    </row>
    <row r="337" spans="2:6" ht="21" customHeight="1">
      <c r="B337" s="83">
        <v>301</v>
      </c>
      <c r="C337" s="4">
        <v>312.78825454545341</v>
      </c>
      <c r="D337" s="4">
        <v>405.46878545454831</v>
      </c>
      <c r="E337" s="4">
        <v>697.26421090909264</v>
      </c>
      <c r="F337" s="4">
        <v>222.1427709090901</v>
      </c>
    </row>
    <row r="338" spans="2:6" ht="21" customHeight="1">
      <c r="B338" s="83">
        <v>302</v>
      </c>
      <c r="C338" s="4">
        <v>313.68578181818066</v>
      </c>
      <c r="D338" s="4">
        <v>406.65989818182106</v>
      </c>
      <c r="E338" s="4">
        <v>698.9836763636381</v>
      </c>
      <c r="F338" s="4">
        <v>222.78019636363555</v>
      </c>
    </row>
    <row r="339" spans="2:6" ht="21" customHeight="1">
      <c r="B339" s="83">
        <v>303</v>
      </c>
      <c r="C339" s="4">
        <v>314.5833090909079</v>
      </c>
      <c r="D339" s="4">
        <v>407.85101090909382</v>
      </c>
      <c r="E339" s="4">
        <v>700.70314181818355</v>
      </c>
      <c r="F339" s="4">
        <v>223.417621818181</v>
      </c>
    </row>
    <row r="340" spans="2:6" ht="21" customHeight="1">
      <c r="B340" s="83">
        <v>304</v>
      </c>
      <c r="C340" s="4">
        <v>315.48083636363521</v>
      </c>
      <c r="D340" s="4">
        <v>409.04212363636651</v>
      </c>
      <c r="E340" s="4">
        <v>702.42260727272901</v>
      </c>
      <c r="F340" s="4">
        <v>224.05504727272645</v>
      </c>
    </row>
    <row r="341" spans="2:6" ht="21" customHeight="1">
      <c r="B341" s="83">
        <v>305</v>
      </c>
      <c r="C341" s="4">
        <v>316.37836363636245</v>
      </c>
      <c r="D341" s="4">
        <v>410.23323636363926</v>
      </c>
      <c r="E341" s="4">
        <v>704.14207272727447</v>
      </c>
      <c r="F341" s="4">
        <v>224.69247272727191</v>
      </c>
    </row>
    <row r="342" spans="2:6" ht="21" customHeight="1">
      <c r="B342" s="83">
        <v>306</v>
      </c>
      <c r="C342" s="4">
        <v>317.27589090908975</v>
      </c>
      <c r="D342" s="4">
        <v>411.42434909091202</v>
      </c>
      <c r="E342" s="4">
        <v>705.86153818181992</v>
      </c>
      <c r="F342" s="4">
        <v>225.32989818181736</v>
      </c>
    </row>
    <row r="343" spans="2:6" ht="21" customHeight="1">
      <c r="B343" s="83">
        <v>307</v>
      </c>
      <c r="C343" s="4">
        <v>318.17341818181706</v>
      </c>
      <c r="D343" s="4">
        <v>412.61546181818477</v>
      </c>
      <c r="E343" s="4">
        <v>707.58100363636549</v>
      </c>
      <c r="F343" s="4">
        <v>225.96732363636283</v>
      </c>
    </row>
    <row r="344" spans="2:6" ht="21" customHeight="1">
      <c r="B344" s="83">
        <v>308</v>
      </c>
      <c r="C344" s="4">
        <v>319.07094545454436</v>
      </c>
      <c r="D344" s="4">
        <v>413.80657454545747</v>
      </c>
      <c r="E344" s="4">
        <v>709.30046909091095</v>
      </c>
      <c r="F344" s="4">
        <v>226.60474909090831</v>
      </c>
    </row>
    <row r="345" spans="2:6" ht="21" customHeight="1">
      <c r="B345" s="83">
        <v>309</v>
      </c>
      <c r="C345" s="4">
        <v>319.96847272727166</v>
      </c>
      <c r="D345" s="4">
        <v>414.99768727273022</v>
      </c>
      <c r="E345" s="4">
        <v>711.01993454545641</v>
      </c>
      <c r="F345" s="4">
        <v>227.24217454545379</v>
      </c>
    </row>
    <row r="346" spans="2:6" ht="21" customHeight="1">
      <c r="B346" s="83">
        <v>310</v>
      </c>
      <c r="C346" s="4">
        <v>320.86599999999896</v>
      </c>
      <c r="D346" s="4">
        <v>416.18880000000297</v>
      </c>
      <c r="E346" s="4">
        <v>712.73940000000187</v>
      </c>
      <c r="F346" s="4">
        <v>227.87959999999924</v>
      </c>
    </row>
    <row r="347" spans="2:6" ht="21" customHeight="1">
      <c r="B347" s="83">
        <v>311</v>
      </c>
      <c r="C347" s="4">
        <v>321.76352727272626</v>
      </c>
      <c r="D347" s="4">
        <v>417.37991272727572</v>
      </c>
      <c r="E347" s="4">
        <v>714.45886545454732</v>
      </c>
      <c r="F347" s="4">
        <v>228.51702545454472</v>
      </c>
    </row>
    <row r="348" spans="2:6" ht="21" customHeight="1">
      <c r="B348" s="83">
        <v>312</v>
      </c>
      <c r="C348" s="4">
        <v>322.66105454545351</v>
      </c>
      <c r="D348" s="4">
        <v>418.57102545454848</v>
      </c>
      <c r="E348" s="4">
        <v>716.17833090909278</v>
      </c>
      <c r="F348" s="4">
        <v>229.1544509090902</v>
      </c>
    </row>
    <row r="349" spans="2:6" ht="21" customHeight="1">
      <c r="B349" s="83">
        <v>313</v>
      </c>
      <c r="C349" s="4">
        <v>323.55858181818081</v>
      </c>
      <c r="D349" s="4">
        <v>419.76213818182117</v>
      </c>
      <c r="E349" s="4">
        <v>717.89779636363824</v>
      </c>
      <c r="F349" s="4">
        <v>229.79187636363568</v>
      </c>
    </row>
    <row r="350" spans="2:6" ht="21" customHeight="1">
      <c r="B350" s="83">
        <v>314</v>
      </c>
      <c r="C350" s="4">
        <v>324.45610909090811</v>
      </c>
      <c r="D350" s="4">
        <v>420.95325090909392</v>
      </c>
      <c r="E350" s="4">
        <v>719.61726181818369</v>
      </c>
      <c r="F350" s="4">
        <v>230.42930181818116</v>
      </c>
    </row>
    <row r="351" spans="2:6" ht="21" customHeight="1">
      <c r="B351" s="83">
        <v>315</v>
      </c>
      <c r="C351" s="4">
        <v>325.35363636363542</v>
      </c>
      <c r="D351" s="4">
        <v>422.14436363636668</v>
      </c>
      <c r="E351" s="4">
        <v>721.33672727272915</v>
      </c>
      <c r="F351" s="4">
        <v>231.06672727272661</v>
      </c>
    </row>
    <row r="352" spans="2:6" ht="21" customHeight="1">
      <c r="B352" s="83">
        <v>316</v>
      </c>
      <c r="C352" s="4">
        <v>326.25116363636272</v>
      </c>
      <c r="D352" s="4">
        <v>423.33547636363943</v>
      </c>
      <c r="E352" s="4">
        <v>723.05619272727461</v>
      </c>
      <c r="F352" s="4">
        <v>231.70415272727209</v>
      </c>
    </row>
    <row r="353" spans="2:6" ht="21" customHeight="1">
      <c r="B353" s="83">
        <v>317</v>
      </c>
      <c r="C353" s="4">
        <v>327.14869090909002</v>
      </c>
      <c r="D353" s="4">
        <v>424.52658909091213</v>
      </c>
      <c r="E353" s="4">
        <v>724.77565818182006</v>
      </c>
      <c r="F353" s="4">
        <v>232.34157818181757</v>
      </c>
    </row>
    <row r="354" spans="2:6" ht="21" customHeight="1">
      <c r="B354" s="83">
        <v>318</v>
      </c>
      <c r="C354" s="4">
        <v>328.04621818181732</v>
      </c>
      <c r="D354" s="4">
        <v>425.71770181818488</v>
      </c>
      <c r="E354" s="4">
        <v>726.49512363636552</v>
      </c>
      <c r="F354" s="4">
        <v>232.97900363636305</v>
      </c>
    </row>
    <row r="355" spans="2:6" ht="21" customHeight="1">
      <c r="B355" s="83">
        <v>319</v>
      </c>
      <c r="C355" s="4">
        <v>328.94374545454463</v>
      </c>
      <c r="D355" s="4">
        <v>426.90881454545763</v>
      </c>
      <c r="E355" s="4">
        <v>728.21458909091098</v>
      </c>
      <c r="F355" s="4">
        <v>233.61642909090853</v>
      </c>
    </row>
    <row r="356" spans="2:6" ht="21" customHeight="1">
      <c r="B356" s="83">
        <v>320</v>
      </c>
      <c r="C356" s="4">
        <v>329.84127272727193</v>
      </c>
      <c r="D356" s="4">
        <v>428.09992727273038</v>
      </c>
      <c r="E356" s="4">
        <v>729.93405454545643</v>
      </c>
      <c r="F356" s="4">
        <v>234.25385454545398</v>
      </c>
    </row>
    <row r="357" spans="2:6" ht="21" customHeight="1">
      <c r="B357" s="83">
        <v>321</v>
      </c>
      <c r="C357" s="4">
        <v>330.73879999999923</v>
      </c>
      <c r="D357" s="4">
        <v>429.29104000000308</v>
      </c>
      <c r="E357" s="4">
        <v>731.65352000000189</v>
      </c>
      <c r="F357" s="4">
        <v>234.89127999999945</v>
      </c>
    </row>
    <row r="358" spans="2:6" ht="21" customHeight="1">
      <c r="B358" s="83">
        <v>322</v>
      </c>
      <c r="C358" s="4">
        <v>331.63632727272653</v>
      </c>
      <c r="D358" s="4">
        <v>430.48215272727583</v>
      </c>
      <c r="E358" s="4">
        <v>733.37298545454735</v>
      </c>
      <c r="F358" s="4">
        <v>235.52870545454493</v>
      </c>
    </row>
    <row r="359" spans="2:6" ht="21" customHeight="1">
      <c r="B359" s="83">
        <v>323</v>
      </c>
      <c r="C359" s="4">
        <v>332.53385454545383</v>
      </c>
      <c r="D359" s="4">
        <v>431.67326545454858</v>
      </c>
      <c r="E359" s="4">
        <v>735.09245090909292</v>
      </c>
      <c r="F359" s="4">
        <v>236.16613090909041</v>
      </c>
    </row>
    <row r="360" spans="2:6" ht="21" customHeight="1">
      <c r="B360" s="83">
        <v>324</v>
      </c>
      <c r="C360" s="4">
        <v>333.43138181818114</v>
      </c>
      <c r="D360" s="4">
        <v>432.86437818182134</v>
      </c>
      <c r="E360" s="4">
        <v>736.81191636363837</v>
      </c>
      <c r="F360" s="4">
        <v>236.80355636363586</v>
      </c>
    </row>
    <row r="361" spans="2:6" ht="21" customHeight="1">
      <c r="B361" s="83">
        <v>325</v>
      </c>
      <c r="C361" s="4">
        <v>334.32890909090844</v>
      </c>
      <c r="D361" s="4">
        <v>434.05549090909403</v>
      </c>
      <c r="E361" s="4">
        <v>738.53138181818383</v>
      </c>
      <c r="F361" s="4">
        <v>237.44098181818134</v>
      </c>
    </row>
    <row r="362" spans="2:6" ht="21" customHeight="1">
      <c r="B362" s="83">
        <v>326</v>
      </c>
      <c r="C362" s="4">
        <v>335.22643636363568</v>
      </c>
      <c r="D362" s="4">
        <v>435.24660363636679</v>
      </c>
      <c r="E362" s="4">
        <v>740.25084727272929</v>
      </c>
      <c r="F362" s="4">
        <v>238.07840727272682</v>
      </c>
    </row>
    <row r="363" spans="2:6" ht="21" customHeight="1">
      <c r="B363" s="83">
        <v>327</v>
      </c>
      <c r="C363" s="4">
        <v>336.12396363636299</v>
      </c>
      <c r="D363" s="4">
        <v>436.43771636363954</v>
      </c>
      <c r="E363" s="4">
        <v>741.97031272727475</v>
      </c>
      <c r="F363" s="4">
        <v>238.7158327272723</v>
      </c>
    </row>
    <row r="364" spans="2:6" ht="21" customHeight="1">
      <c r="B364" s="83">
        <v>328</v>
      </c>
      <c r="C364" s="4">
        <v>337.02149090909029</v>
      </c>
      <c r="D364" s="4">
        <v>437.62882909091229</v>
      </c>
      <c r="E364" s="4">
        <v>743.6897781818202</v>
      </c>
      <c r="F364" s="4">
        <v>239.35325818181778</v>
      </c>
    </row>
    <row r="365" spans="2:6" ht="21" customHeight="1">
      <c r="B365" s="83">
        <v>329</v>
      </c>
      <c r="C365" s="4">
        <v>337.91901818181759</v>
      </c>
      <c r="D365" s="4">
        <v>438.81994181818504</v>
      </c>
      <c r="E365" s="4">
        <v>745.40924363636566</v>
      </c>
      <c r="F365" s="4">
        <v>239.99068363636323</v>
      </c>
    </row>
    <row r="366" spans="2:6" ht="21" customHeight="1">
      <c r="B366" s="83">
        <v>330</v>
      </c>
      <c r="C366" s="4">
        <v>338.81654545454489</v>
      </c>
      <c r="D366" s="4">
        <v>440.01105454545774</v>
      </c>
      <c r="E366" s="4">
        <v>747.12870909091112</v>
      </c>
      <c r="F366" s="4">
        <v>240.62810909090871</v>
      </c>
    </row>
    <row r="367" spans="2:6" ht="21" customHeight="1">
      <c r="B367" s="83">
        <v>331</v>
      </c>
      <c r="C367" s="4">
        <v>339.7140727272722</v>
      </c>
      <c r="D367" s="4">
        <v>441.20216727273049</v>
      </c>
      <c r="E367" s="4">
        <v>748.84817454545657</v>
      </c>
      <c r="F367" s="4">
        <v>241.26553454545419</v>
      </c>
    </row>
    <row r="368" spans="2:6" ht="21" customHeight="1">
      <c r="B368" s="83">
        <v>332</v>
      </c>
      <c r="C368" s="4">
        <v>340.6115999999995</v>
      </c>
      <c r="D368" s="4">
        <v>442.39328000000324</v>
      </c>
      <c r="E368" s="4">
        <v>750.56764000000203</v>
      </c>
      <c r="F368" s="4">
        <v>241.90295999999967</v>
      </c>
    </row>
    <row r="369" spans="2:6" ht="21" customHeight="1">
      <c r="B369" s="83">
        <v>333</v>
      </c>
      <c r="C369" s="4">
        <v>341.5091272727268</v>
      </c>
      <c r="D369" s="4">
        <v>443.584392727276</v>
      </c>
      <c r="E369" s="4">
        <v>752.28710545454749</v>
      </c>
      <c r="F369" s="4">
        <v>242.54038545454512</v>
      </c>
    </row>
    <row r="370" spans="2:6" ht="21" customHeight="1">
      <c r="B370" s="83">
        <v>334</v>
      </c>
      <c r="C370" s="4">
        <v>342.4066545454541</v>
      </c>
      <c r="D370" s="4">
        <v>444.77550545454869</v>
      </c>
      <c r="E370" s="4">
        <v>754.00657090909294</v>
      </c>
      <c r="F370" s="4">
        <v>243.1778109090906</v>
      </c>
    </row>
    <row r="371" spans="2:6" ht="21" customHeight="1">
      <c r="B371" s="83">
        <v>335</v>
      </c>
      <c r="C371" s="4">
        <v>343.30418181818141</v>
      </c>
      <c r="D371" s="4">
        <v>445.96661818182145</v>
      </c>
      <c r="E371" s="4">
        <v>755.7260363636384</v>
      </c>
      <c r="F371" s="4">
        <v>243.81523636363607</v>
      </c>
    </row>
    <row r="372" spans="2:6" ht="21" customHeight="1">
      <c r="B372" s="83">
        <v>336</v>
      </c>
      <c r="C372" s="4">
        <v>344.20170909090871</v>
      </c>
      <c r="D372" s="4">
        <v>447.1577309090942</v>
      </c>
      <c r="E372" s="4">
        <v>757.44550181818386</v>
      </c>
      <c r="F372" s="4">
        <v>244.45266181818155</v>
      </c>
    </row>
    <row r="373" spans="2:6" ht="21" customHeight="1">
      <c r="B373" s="83">
        <v>337</v>
      </c>
      <c r="C373" s="4">
        <v>345.09923636363601</v>
      </c>
      <c r="D373" s="4">
        <v>448.34884363636695</v>
      </c>
      <c r="E373" s="4">
        <v>759.16496727272931</v>
      </c>
      <c r="F373" s="4">
        <v>245.09008727272703</v>
      </c>
    </row>
    <row r="374" spans="2:6" ht="21" customHeight="1">
      <c r="B374" s="83">
        <v>338</v>
      </c>
      <c r="C374" s="4">
        <v>345.99676363636331</v>
      </c>
      <c r="D374" s="4">
        <v>449.53995636363965</v>
      </c>
      <c r="E374" s="4">
        <v>760.88443272727477</v>
      </c>
      <c r="F374" s="4">
        <v>245.72751272727248</v>
      </c>
    </row>
    <row r="375" spans="2:6" ht="21" customHeight="1">
      <c r="B375" s="83">
        <v>339</v>
      </c>
      <c r="C375" s="4">
        <v>346.89429090909061</v>
      </c>
      <c r="D375" s="4">
        <v>450.7310690909124</v>
      </c>
      <c r="E375" s="4">
        <v>762.60389818182034</v>
      </c>
      <c r="F375" s="4">
        <v>246.36493818181796</v>
      </c>
    </row>
    <row r="376" spans="2:6" ht="21" customHeight="1">
      <c r="B376" s="83">
        <v>340</v>
      </c>
      <c r="C376" s="4">
        <v>347.79181818181786</v>
      </c>
      <c r="D376" s="4">
        <v>451.92218181818515</v>
      </c>
      <c r="E376" s="4">
        <v>764.3233636363658</v>
      </c>
      <c r="F376" s="4">
        <v>247.00236363636344</v>
      </c>
    </row>
    <row r="377" spans="2:6" ht="21" customHeight="1">
      <c r="B377" s="83">
        <v>341</v>
      </c>
      <c r="C377" s="4">
        <v>348.68934545454516</v>
      </c>
      <c r="D377" s="4">
        <v>453.1132945454579</v>
      </c>
      <c r="E377" s="4">
        <v>766.04282909091125</v>
      </c>
      <c r="F377" s="4">
        <v>247.63978909090892</v>
      </c>
    </row>
    <row r="378" spans="2:6" ht="21" customHeight="1">
      <c r="B378" s="83">
        <v>342</v>
      </c>
      <c r="C378" s="4">
        <v>349.58687272727246</v>
      </c>
      <c r="D378" s="4">
        <v>454.3044072727306</v>
      </c>
      <c r="E378" s="4">
        <v>767.76229454545671</v>
      </c>
      <c r="F378" s="4">
        <v>248.27721454545437</v>
      </c>
    </row>
    <row r="379" spans="2:6" ht="21" customHeight="1">
      <c r="B379" s="83">
        <v>343</v>
      </c>
      <c r="C379" s="4">
        <v>350.48439999999977</v>
      </c>
      <c r="D379" s="4">
        <v>455.49552000000335</v>
      </c>
      <c r="E379" s="4">
        <v>769.48176000000217</v>
      </c>
      <c r="F379" s="4">
        <v>248.91463999999985</v>
      </c>
    </row>
    <row r="380" spans="2:6" ht="21" customHeight="1">
      <c r="B380" s="83">
        <v>344</v>
      </c>
      <c r="C380" s="4">
        <v>351.38192727272707</v>
      </c>
      <c r="D380" s="4">
        <v>456.68663272727611</v>
      </c>
      <c r="E380" s="4">
        <v>771.20122545454763</v>
      </c>
      <c r="F380" s="4">
        <v>249.55206545454533</v>
      </c>
    </row>
    <row r="381" spans="2:6" ht="21" customHeight="1">
      <c r="B381" s="83">
        <v>345</v>
      </c>
      <c r="C381" s="4">
        <v>352.27945454545437</v>
      </c>
      <c r="D381" s="4">
        <v>457.87774545454886</v>
      </c>
      <c r="E381" s="4">
        <v>772.92069090909308</v>
      </c>
      <c r="F381" s="4">
        <v>250.18949090909081</v>
      </c>
    </row>
    <row r="382" spans="2:6" ht="21" customHeight="1">
      <c r="B382" s="83">
        <v>346</v>
      </c>
      <c r="C382" s="4">
        <v>353.17698181818167</v>
      </c>
      <c r="D382" s="4">
        <v>459.06885818182161</v>
      </c>
      <c r="E382" s="4">
        <v>774.64015636363854</v>
      </c>
      <c r="F382" s="4">
        <v>250.82691636363629</v>
      </c>
    </row>
    <row r="383" spans="2:6" ht="21" customHeight="1">
      <c r="B383" s="83">
        <v>347</v>
      </c>
      <c r="C383" s="4">
        <v>354.07450909090898</v>
      </c>
      <c r="D383" s="4">
        <v>460.25997090909431</v>
      </c>
      <c r="E383" s="4">
        <v>776.359621818184</v>
      </c>
      <c r="F383" s="4">
        <v>251.46434181818174</v>
      </c>
    </row>
    <row r="384" spans="2:6" ht="21" customHeight="1">
      <c r="B384" s="83">
        <v>348</v>
      </c>
      <c r="C384" s="4">
        <v>354.97203636363628</v>
      </c>
      <c r="D384" s="4">
        <v>461.45108363636706</v>
      </c>
      <c r="E384" s="4">
        <v>778.07908727272945</v>
      </c>
      <c r="F384" s="4">
        <v>252.10176727272722</v>
      </c>
    </row>
    <row r="385" spans="2:6" ht="21" customHeight="1">
      <c r="B385" s="83">
        <v>349</v>
      </c>
      <c r="C385" s="4">
        <v>355.86956363636358</v>
      </c>
      <c r="D385" s="4">
        <v>462.64219636363981</v>
      </c>
      <c r="E385" s="4">
        <v>779.79855272727491</v>
      </c>
      <c r="F385" s="4">
        <v>252.73919272727269</v>
      </c>
    </row>
    <row r="386" spans="2:6" ht="21" customHeight="1">
      <c r="B386" s="83">
        <v>350</v>
      </c>
      <c r="C386" s="4">
        <v>356.76709090909088</v>
      </c>
      <c r="D386" s="4">
        <v>463.83330909091256</v>
      </c>
      <c r="E386" s="4">
        <v>781.51801818182037</v>
      </c>
      <c r="F386" s="4">
        <v>253.37661818181817</v>
      </c>
    </row>
    <row r="387" spans="2:6" ht="21" customHeight="1">
      <c r="B387" s="83">
        <v>351</v>
      </c>
      <c r="C387" s="4">
        <v>357.66461818181818</v>
      </c>
      <c r="D387" s="4">
        <v>465.02442181818526</v>
      </c>
      <c r="E387" s="4">
        <v>783.23748363636582</v>
      </c>
      <c r="F387" s="4">
        <v>254.01404363636362</v>
      </c>
    </row>
    <row r="388" spans="2:6" ht="21" customHeight="1">
      <c r="B388" s="83">
        <v>352</v>
      </c>
      <c r="C388" s="4">
        <v>358.56214545454549</v>
      </c>
      <c r="D388" s="4">
        <v>466.21553454545801</v>
      </c>
      <c r="E388" s="4">
        <v>784.95694909091128</v>
      </c>
      <c r="F388" s="4">
        <v>254.6514690909091</v>
      </c>
    </row>
    <row r="389" spans="2:6" ht="21" customHeight="1">
      <c r="B389" s="83">
        <v>353</v>
      </c>
      <c r="C389" s="4">
        <v>359.45967272727279</v>
      </c>
      <c r="D389" s="4">
        <v>467.40664727273077</v>
      </c>
      <c r="E389" s="4">
        <v>786.67641454545674</v>
      </c>
      <c r="F389" s="4">
        <v>255.28889454545458</v>
      </c>
    </row>
    <row r="390" spans="2:6" ht="21" customHeight="1">
      <c r="B390" s="83">
        <v>354</v>
      </c>
      <c r="C390" s="4">
        <v>360.35720000000003</v>
      </c>
      <c r="D390" s="4">
        <v>468.59776000000352</v>
      </c>
      <c r="E390" s="4">
        <v>788.39588000000219</v>
      </c>
      <c r="F390" s="4">
        <v>255.92632000000006</v>
      </c>
    </row>
    <row r="391" spans="2:6" ht="21" customHeight="1">
      <c r="B391" s="83">
        <v>355</v>
      </c>
      <c r="C391" s="4">
        <v>361.25472727272734</v>
      </c>
      <c r="D391" s="4">
        <v>469.78887272727621</v>
      </c>
      <c r="E391" s="4">
        <v>790.11534545454776</v>
      </c>
      <c r="F391" s="4">
        <v>256.56374545454554</v>
      </c>
    </row>
    <row r="392" spans="2:6" ht="21" customHeight="1">
      <c r="B392" s="83">
        <v>356</v>
      </c>
      <c r="C392" s="4">
        <v>362.15225454545464</v>
      </c>
      <c r="D392" s="4">
        <v>470.97998545454897</v>
      </c>
      <c r="E392" s="4">
        <v>791.83481090909322</v>
      </c>
      <c r="F392" s="4">
        <v>257.20117090909099</v>
      </c>
    </row>
    <row r="393" spans="2:6" ht="21" customHeight="1">
      <c r="B393" s="83">
        <v>357</v>
      </c>
      <c r="C393" s="4">
        <v>363.04978181818194</v>
      </c>
      <c r="D393" s="4">
        <v>472.17109818182172</v>
      </c>
      <c r="E393" s="4">
        <v>793.55427636363868</v>
      </c>
      <c r="F393" s="4">
        <v>257.8385963636365</v>
      </c>
    </row>
    <row r="394" spans="2:6" ht="21" customHeight="1">
      <c r="B394" s="83">
        <v>358</v>
      </c>
      <c r="C394" s="4">
        <v>363.94730909090924</v>
      </c>
      <c r="D394" s="4">
        <v>473.36221090909447</v>
      </c>
      <c r="E394" s="4">
        <v>795.27374181818413</v>
      </c>
      <c r="F394" s="4">
        <v>258.47602181818195</v>
      </c>
    </row>
    <row r="395" spans="2:6" ht="21" customHeight="1">
      <c r="B395" s="83">
        <v>359</v>
      </c>
      <c r="C395" s="4">
        <v>364.84483636363655</v>
      </c>
      <c r="D395" s="4">
        <v>474.55332363636717</v>
      </c>
      <c r="E395" s="4">
        <v>796.99320727272959</v>
      </c>
      <c r="F395" s="4">
        <v>259.1134472727274</v>
      </c>
    </row>
    <row r="396" spans="2:6" ht="21" customHeight="1">
      <c r="B396" s="83">
        <v>360</v>
      </c>
      <c r="C396" s="4">
        <v>365.74236363636385</v>
      </c>
      <c r="D396" s="4">
        <v>475.74443636363992</v>
      </c>
      <c r="E396" s="4">
        <v>798.71267272727505</v>
      </c>
      <c r="F396" s="4">
        <v>259.75087272727291</v>
      </c>
    </row>
    <row r="397" spans="2:6" ht="21" customHeight="1">
      <c r="B397" s="83">
        <v>361</v>
      </c>
      <c r="C397" s="4">
        <v>366.63989090909115</v>
      </c>
      <c r="D397" s="4">
        <v>476.93554909091267</v>
      </c>
      <c r="E397" s="4">
        <v>800.43213818182051</v>
      </c>
      <c r="F397" s="4">
        <v>260.38829818181836</v>
      </c>
    </row>
    <row r="398" spans="2:6" ht="21" customHeight="1">
      <c r="B398" s="83">
        <v>362</v>
      </c>
      <c r="C398" s="4">
        <v>367.53741818181845</v>
      </c>
      <c r="D398" s="4">
        <v>478.12666181818543</v>
      </c>
      <c r="E398" s="4">
        <v>802.15160363636596</v>
      </c>
      <c r="F398" s="4">
        <v>261.02572363636386</v>
      </c>
    </row>
    <row r="399" spans="2:6" ht="21" customHeight="1">
      <c r="B399" s="83">
        <v>363</v>
      </c>
      <c r="C399" s="4">
        <v>368.43494545454575</v>
      </c>
      <c r="D399" s="4">
        <v>479.31777454545818</v>
      </c>
      <c r="E399" s="4">
        <v>803.87106909091142</v>
      </c>
      <c r="F399" s="4">
        <v>261.66314909090931</v>
      </c>
    </row>
    <row r="400" spans="2:6" ht="21" customHeight="1">
      <c r="B400" s="83">
        <v>364</v>
      </c>
      <c r="C400" s="4">
        <v>369.33247272727306</v>
      </c>
      <c r="D400" s="4">
        <v>480.50888727273087</v>
      </c>
      <c r="E400" s="4">
        <v>805.59053454545688</v>
      </c>
      <c r="F400" s="4">
        <v>262.30057454545477</v>
      </c>
    </row>
    <row r="401" spans="2:6" ht="21" customHeight="1">
      <c r="B401" s="83">
        <v>365</v>
      </c>
      <c r="C401" s="4">
        <v>370.23000000000036</v>
      </c>
      <c r="D401" s="4">
        <v>481.70000000000363</v>
      </c>
      <c r="E401" s="4">
        <v>807.31000000000233</v>
      </c>
      <c r="F401" s="4">
        <v>262.93800000000027</v>
      </c>
    </row>
  </sheetData>
  <pageMargins left="0.69930555555555596" right="0.69930555555555596" top="0.75" bottom="0.75" header="0.3" footer="0.3"/>
  <pageSetup orientation="portrait" r:id="rId1"/>
  <tableParts count="4">
    <tablePart r:id="rId2"/>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71</vt:i4>
      </vt:variant>
    </vt:vector>
  </HeadingPairs>
  <TitlesOfParts>
    <vt:vector size="87" baseType="lpstr">
      <vt:lpstr>Question Sets</vt:lpstr>
      <vt:lpstr>Repeating Question Sets</vt:lpstr>
      <vt:lpstr>Question Options</vt:lpstr>
      <vt:lpstr>Triggers</vt:lpstr>
      <vt:lpstr>Risk 1</vt:lpstr>
      <vt:lpstr>Risk 2</vt:lpstr>
      <vt:lpstr>Statutory Rates</vt:lpstr>
      <vt:lpstr>Payments</vt:lpstr>
      <vt:lpstr>Totals</vt:lpstr>
      <vt:lpstr>Settings</vt:lpstr>
      <vt:lpstr>Styles</vt:lpstr>
      <vt:lpstr>Text</vt:lpstr>
      <vt:lpstr>Drop Downs</vt:lpstr>
      <vt:lpstr>Policy</vt:lpstr>
      <vt:lpstr>Outputs</vt:lpstr>
      <vt:lpstr>Rating Tables</vt:lpstr>
      <vt:lpstr>Colour_Accent_1</vt:lpstr>
      <vt:lpstr>Colour_Accent_2</vt:lpstr>
      <vt:lpstr>Colour_Background_1</vt:lpstr>
      <vt:lpstr>Colour_Background_2</vt:lpstr>
      <vt:lpstr>Colour_Background_3</vt:lpstr>
      <vt:lpstr>Colour_Borders</vt:lpstr>
      <vt:lpstr>Colour_Decline</vt:lpstr>
      <vt:lpstr>Colour_Foreground_1</vt:lpstr>
      <vt:lpstr>Colour_Foreground_2</vt:lpstr>
      <vt:lpstr>Colour_Hard_Referral</vt:lpstr>
      <vt:lpstr>Colour_Soft_Referral</vt:lpstr>
      <vt:lpstr>Input_Payment_Method</vt:lpstr>
      <vt:lpstr>Input_Payment_Option</vt:lpstr>
      <vt:lpstr>Payment_Methods_Direct_Default</vt:lpstr>
      <vt:lpstr>Payment_Methods_Direct_Enabled</vt:lpstr>
      <vt:lpstr>Payment_Methods_Direct_Merchant_Fee</vt:lpstr>
      <vt:lpstr>Payment_Methods_Direct_Transaction_Fee</vt:lpstr>
      <vt:lpstr>Payment_Methods_Funded_Default</vt:lpstr>
      <vt:lpstr>Payment_Methods_Funded_Enabled</vt:lpstr>
      <vt:lpstr>Payment_Methods_Funded_Merchant_Fee</vt:lpstr>
      <vt:lpstr>Payment_Methods_Funded_Transaction_Fee</vt:lpstr>
      <vt:lpstr>Payment_Option_Annual</vt:lpstr>
      <vt:lpstr>Payment_Option_Fortnightly</vt:lpstr>
      <vt:lpstr>Payment_Option_Monthly</vt:lpstr>
      <vt:lpstr>Payment_Option_Weekly</vt:lpstr>
      <vt:lpstr>Payment_Options_Default</vt:lpstr>
      <vt:lpstr>Payment_Options_Direct_Interest_Rate</vt:lpstr>
      <vt:lpstr>Payment_Options_Direct_Once_Off_Fee</vt:lpstr>
      <vt:lpstr>Payment_Options_Direct_Per_Instalment_Fee</vt:lpstr>
      <vt:lpstr>Payment_Options_Funded_Interest_Rate</vt:lpstr>
      <vt:lpstr>Payment_Options_Funded_Once_Off_Fee</vt:lpstr>
      <vt:lpstr>Payment_Options_Funded_Per_Instalment_Fee</vt:lpstr>
      <vt:lpstr>Payment_Options_Number_Of_Instalments</vt:lpstr>
      <vt:lpstr>Payment_Options_Type</vt:lpstr>
      <vt:lpstr>Repeating_Question_Sets_Values</vt:lpstr>
      <vt:lpstr>Risk_1_ESL</vt:lpstr>
      <vt:lpstr>Risk_1_Name</vt:lpstr>
      <vt:lpstr>Risk_1_Prefix</vt:lpstr>
      <vt:lpstr>Risk_1_Type</vt:lpstr>
      <vt:lpstr>Risk_2_ESL</vt:lpstr>
      <vt:lpstr>Risk_2_Name</vt:lpstr>
      <vt:lpstr>Risk_2_Prefix</vt:lpstr>
      <vt:lpstr>Risk_2_Type</vt:lpstr>
      <vt:lpstr>Select_Bootstrap_Columns</vt:lpstr>
      <vt:lpstr>Select_Data_Type</vt:lpstr>
      <vt:lpstr>Select_ESL_Eligibility</vt:lpstr>
      <vt:lpstr>Select_Input_Type</vt:lpstr>
      <vt:lpstr>Select_Payment_Methods</vt:lpstr>
      <vt:lpstr>Select_Payment_Options</vt:lpstr>
      <vt:lpstr>Select_Rating_Factor</vt:lpstr>
      <vt:lpstr>Select_Repeating_Data_Type</vt:lpstr>
      <vt:lpstr>Select_Risk_Type</vt:lpstr>
      <vt:lpstr>Select_Yes_No</vt:lpstr>
      <vt:lpstr>Settings_Financial_Commission_Rate</vt:lpstr>
      <vt:lpstr>Settings_Financial_Service_Fee_Once_Off</vt:lpstr>
      <vt:lpstr>Settings_Financial_Service_Fee_Premium_Percent</vt:lpstr>
      <vt:lpstr>settings_organisation_name</vt:lpstr>
      <vt:lpstr>Settings_Styling_Font_Body_Text</vt:lpstr>
      <vt:lpstr>Settings_Styling_Font_Headings</vt:lpstr>
      <vt:lpstr>Settings_Styling_Font_Labels</vt:lpstr>
      <vt:lpstr>Settings_Styling_Font_Weight_Body_Text</vt:lpstr>
      <vt:lpstr>Settings_Styling_Font_Weight_Headings</vt:lpstr>
      <vt:lpstr>Settings_Styling_Font_Weight_Labels</vt:lpstr>
      <vt:lpstr>Settings_Styling_Other_Default_Border_Radius</vt:lpstr>
      <vt:lpstr>Settings_Styling_Other_Sidebar_Width</vt:lpstr>
      <vt:lpstr>Settings_Styling_Other_Small_Device_Margin</vt:lpstr>
      <vt:lpstr>Settings_Styling_Other_Tooltip_Panel_Background_Colour</vt:lpstr>
      <vt:lpstr>Settings_Styling_Other_Tooltip_Panel_Border</vt:lpstr>
      <vt:lpstr>Settings_Styling_Sidebar_Header_Background_Colour</vt:lpstr>
      <vt:lpstr>Totals_Instalment_Instalment_Amount</vt:lpstr>
      <vt:lpstr>Totals_Instalment_Yearly_Instalments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carl.andersson@aptiture.com</dc:creator>
  <cp:keywords/>
  <dc:description/>
  <cp:lastModifiedBy>Jose Rico Geromo</cp:lastModifiedBy>
  <cp:revision/>
  <dcterms:created xsi:type="dcterms:W3CDTF">2016-05-31T05:49:00Z</dcterms:created>
  <dcterms:modified xsi:type="dcterms:W3CDTF">2018-11-15T08:14:29Z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1033-10.1.0.5601</vt:lpwstr>
  </property>
</Properties>
</file>